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20\Schválený rozpočet 2020\"/>
    </mc:Choice>
  </mc:AlternateContent>
  <bookViews>
    <workbookView xWindow="0" yWindow="0" windowWidth="28800" windowHeight="12435" tabRatio="743" firstSheet="10" activeTab="27"/>
  </bookViews>
  <sheets>
    <sheet name="Bilance 1" sheetId="1" r:id="rId1"/>
    <sheet name="RNP 2" sheetId="2" r:id="rId2"/>
    <sheet name="Dotace 3" sheetId="53" r:id="rId3"/>
    <sheet name="Výdaje 4-5" sheetId="4" r:id="rId4"/>
    <sheet name="11 6" sheetId="5" r:id="rId5"/>
    <sheet name="12 7" sheetId="6" r:id="rId6"/>
    <sheet name="21 8-9" sheetId="7" r:id="rId7"/>
    <sheet name="31 10" sheetId="8" r:id="rId8"/>
    <sheet name="41 11" sheetId="9" r:id="rId9"/>
    <sheet name="41 12-13" sheetId="10" r:id="rId10"/>
    <sheet name="41 14" sheetId="11" r:id="rId11"/>
    <sheet name="42 15" sheetId="55" r:id="rId12"/>
    <sheet name="43 16" sheetId="58" r:id="rId13"/>
    <sheet name="51 17-19" sheetId="13" r:id="rId14"/>
    <sheet name="53 20" sheetId="14" r:id="rId15"/>
    <sheet name="61 21-22" sheetId="15" r:id="rId16"/>
    <sheet name="62 23" sheetId="16" r:id="rId17"/>
    <sheet name="63 24-25" sheetId="17" r:id="rId18"/>
    <sheet name="64 26-29" sheetId="18" r:id="rId19"/>
    <sheet name="65 30" sheetId="19" r:id="rId20"/>
    <sheet name="81 31-32" sheetId="20" r:id="rId21"/>
    <sheet name="82 33-34" sheetId="21" r:id="rId22"/>
    <sheet name="82 35-37" sheetId="22" r:id="rId23"/>
    <sheet name="83 38-39" sheetId="57" r:id="rId24"/>
    <sheet name="91 40-43" sheetId="23" r:id="rId25"/>
    <sheet name="10 44" sheetId="24" r:id="rId26"/>
    <sheet name="Rezerva 45" sheetId="54" r:id="rId27"/>
    <sheet name="Výhled 46" sheetId="26" r:id="rId28"/>
  </sheets>
  <definedNames>
    <definedName name="_xlnm.Print_Area" localSheetId="4">'11 6'!$A$1:$H$59</definedName>
    <definedName name="_xlnm.Print_Area" localSheetId="5">'12 7'!$A$1:$H$54</definedName>
    <definedName name="_xlnm.Print_Area" localSheetId="7">'31 10'!$A$1:$H$70</definedName>
    <definedName name="_xlnm.Print_Area" localSheetId="10">'41 14'!$A$1:$H$59</definedName>
    <definedName name="_xlnm.Print_Area" localSheetId="11">'42 15'!$A$1:$H$57</definedName>
    <definedName name="_xlnm.Print_Area" localSheetId="12">'43 16'!$A$1:$H$57</definedName>
    <definedName name="_xlnm.Print_Area" localSheetId="14">'53 20'!$A$1:$H$55</definedName>
    <definedName name="_xlnm.Print_Area" localSheetId="0">'Bilance 1'!$A$1:$H$68</definedName>
    <definedName name="_xlnm.Print_Area" localSheetId="1">'RNP 2'!$A$1:$H$78</definedName>
  </definedNames>
  <calcPr calcId="152511"/>
</workbook>
</file>

<file path=xl/calcChain.xml><?xml version="1.0" encoding="utf-8"?>
<calcChain xmlns="http://schemas.openxmlformats.org/spreadsheetml/2006/main">
  <c r="H79" i="7" l="1"/>
  <c r="H109" i="7"/>
  <c r="H56" i="9" l="1"/>
  <c r="G55" i="9"/>
  <c r="G54" i="9"/>
  <c r="F44" i="5" l="1"/>
  <c r="G41" i="5"/>
  <c r="F30" i="4" l="1"/>
  <c r="F31" i="4" s="1"/>
  <c r="B30" i="4"/>
  <c r="B31" i="4" s="1"/>
  <c r="H19" i="58"/>
  <c r="F19" i="58"/>
  <c r="E19" i="58"/>
  <c r="C30" i="4" s="1"/>
  <c r="C31" i="4" s="1"/>
  <c r="D19" i="58"/>
  <c r="G12" i="58"/>
  <c r="G8" i="58"/>
  <c r="G19" i="58" l="1"/>
  <c r="D30" i="4"/>
  <c r="E30" i="4" s="1"/>
  <c r="D31" i="4"/>
  <c r="E31" i="4" s="1"/>
  <c r="G34" i="24"/>
  <c r="G24" i="24"/>
  <c r="G25" i="24"/>
  <c r="G26" i="24"/>
  <c r="G27" i="24"/>
  <c r="G28" i="24"/>
  <c r="G29" i="24"/>
  <c r="G30" i="24"/>
  <c r="G31" i="24"/>
  <c r="G23" i="24"/>
  <c r="G21" i="24"/>
  <c r="G222" i="23"/>
  <c r="G213" i="23"/>
  <c r="G212" i="23"/>
  <c r="G206" i="23"/>
  <c r="G167" i="23"/>
  <c r="G146" i="23"/>
  <c r="G141" i="23"/>
  <c r="G142" i="23"/>
  <c r="G25" i="23"/>
  <c r="G137" i="22"/>
  <c r="G135" i="22"/>
  <c r="G133" i="22"/>
  <c r="G129" i="22"/>
  <c r="G100" i="22"/>
  <c r="G99" i="22"/>
  <c r="G30" i="19"/>
  <c r="G25" i="19"/>
  <c r="G26" i="19"/>
  <c r="G257" i="18"/>
  <c r="G231" i="18"/>
  <c r="G157" i="18"/>
  <c r="G155" i="18"/>
  <c r="G153" i="18"/>
  <c r="G151" i="18"/>
  <c r="G74" i="17"/>
  <c r="G71" i="17"/>
  <c r="G28" i="17"/>
  <c r="G27" i="16"/>
  <c r="G26" i="16"/>
  <c r="G22" i="16"/>
  <c r="G31" i="15"/>
  <c r="G138" i="13"/>
  <c r="G137" i="13"/>
  <c r="G135" i="13"/>
  <c r="G134" i="13"/>
  <c r="G112" i="13"/>
  <c r="G111" i="13"/>
  <c r="G72" i="13"/>
  <c r="G47" i="13"/>
  <c r="G28" i="11"/>
  <c r="G27" i="11"/>
  <c r="G26" i="11"/>
  <c r="G21" i="11"/>
  <c r="G20" i="11"/>
  <c r="G120" i="10"/>
  <c r="G100" i="10"/>
  <c r="G99" i="10"/>
  <c r="G21" i="9"/>
  <c r="G40" i="8"/>
  <c r="G56" i="7"/>
  <c r="G55" i="7"/>
  <c r="G39" i="7"/>
  <c r="G38" i="2" l="1"/>
  <c r="G28" i="54"/>
  <c r="E28" i="54"/>
  <c r="E44" i="24" l="1"/>
  <c r="D44" i="24"/>
  <c r="F34" i="24"/>
  <c r="E34" i="24"/>
  <c r="E223" i="23" l="1"/>
  <c r="F223" i="23"/>
  <c r="G223" i="23"/>
  <c r="H223" i="23"/>
  <c r="D223" i="23"/>
  <c r="H168" i="23"/>
  <c r="E168" i="23"/>
  <c r="F168" i="23"/>
  <c r="D168" i="23"/>
  <c r="G41" i="23"/>
  <c r="G43" i="23"/>
  <c r="G45" i="23"/>
  <c r="G46" i="23"/>
  <c r="G47" i="23"/>
  <c r="G48" i="23"/>
  <c r="G49" i="23"/>
  <c r="G50" i="23"/>
  <c r="G51" i="23"/>
  <c r="G52" i="23"/>
  <c r="G53" i="23"/>
  <c r="G54" i="23"/>
  <c r="G42" i="23"/>
  <c r="E55" i="23"/>
  <c r="F55" i="23"/>
  <c r="D55" i="23"/>
  <c r="H119" i="22" l="1"/>
  <c r="H96" i="21" s="1"/>
  <c r="E119" i="22"/>
  <c r="E96" i="21" s="1"/>
  <c r="F119" i="22"/>
  <c r="D119" i="22"/>
  <c r="D96" i="21" s="1"/>
  <c r="G60" i="22"/>
  <c r="G59" i="22"/>
  <c r="G58" i="22"/>
  <c r="G55" i="22"/>
  <c r="G50" i="22"/>
  <c r="G119" i="22" l="1"/>
  <c r="F96" i="21"/>
  <c r="G96" i="21" s="1"/>
  <c r="G54" i="22" l="1"/>
  <c r="G39" i="22"/>
  <c r="G40" i="22"/>
  <c r="G41" i="22"/>
  <c r="G42" i="22"/>
  <c r="G43" i="22"/>
  <c r="G44" i="22"/>
  <c r="G38" i="22"/>
  <c r="H77" i="21"/>
  <c r="E77" i="21"/>
  <c r="F77" i="21"/>
  <c r="D77" i="21"/>
  <c r="G76" i="21"/>
  <c r="E83" i="20"/>
  <c r="F83" i="20"/>
  <c r="D83" i="20"/>
  <c r="H83" i="20"/>
  <c r="H80" i="20"/>
  <c r="F80" i="20"/>
  <c r="E80" i="20"/>
  <c r="D80" i="20"/>
  <c r="H69" i="20"/>
  <c r="H35" i="19" l="1"/>
  <c r="F35" i="19"/>
  <c r="D35" i="19"/>
  <c r="E35" i="19"/>
  <c r="F231" i="18"/>
  <c r="F114" i="18"/>
  <c r="H79" i="17"/>
  <c r="E79" i="17"/>
  <c r="F79" i="17"/>
  <c r="D79" i="17"/>
  <c r="H38" i="17"/>
  <c r="E38" i="17"/>
  <c r="F38" i="17"/>
  <c r="D38" i="17"/>
  <c r="G17" i="14" l="1"/>
  <c r="F63" i="13"/>
  <c r="E175" i="13"/>
  <c r="H175" i="13"/>
  <c r="D175" i="13"/>
  <c r="F175" i="13"/>
  <c r="F170" i="13"/>
  <c r="D170" i="13"/>
  <c r="E170" i="13"/>
  <c r="H170" i="13"/>
  <c r="G128" i="13"/>
  <c r="G129" i="13"/>
  <c r="G130" i="13"/>
  <c r="G131" i="13"/>
  <c r="G123" i="13"/>
  <c r="G122" i="13"/>
  <c r="H99" i="13"/>
  <c r="E99" i="13"/>
  <c r="F99" i="13"/>
  <c r="D99" i="13"/>
  <c r="H97" i="13"/>
  <c r="F97" i="13"/>
  <c r="G96" i="13"/>
  <c r="E97" i="13"/>
  <c r="D97" i="13"/>
  <c r="G92" i="13"/>
  <c r="G170" i="13" l="1"/>
  <c r="G97" i="13"/>
  <c r="E43" i="11" l="1"/>
  <c r="F43" i="11"/>
  <c r="G6" i="11"/>
  <c r="G5" i="11"/>
  <c r="E131" i="10"/>
  <c r="F131" i="10"/>
  <c r="D131" i="10"/>
  <c r="D124" i="10"/>
  <c r="E124" i="10"/>
  <c r="F124" i="10"/>
  <c r="H124" i="10"/>
  <c r="H114" i="10"/>
  <c r="G111" i="10"/>
  <c r="G112" i="10"/>
  <c r="G113" i="10"/>
  <c r="F114" i="10"/>
  <c r="E114" i="10"/>
  <c r="G102" i="10"/>
  <c r="G103" i="10"/>
  <c r="G104" i="10"/>
  <c r="H82" i="10" l="1"/>
  <c r="E82" i="10"/>
  <c r="F82" i="10"/>
  <c r="D82" i="10"/>
  <c r="G79" i="10"/>
  <c r="G80" i="10"/>
  <c r="G81" i="10"/>
  <c r="G38" i="10"/>
  <c r="G39" i="10"/>
  <c r="G40" i="10"/>
  <c r="G41" i="10"/>
  <c r="G42" i="10"/>
  <c r="G43" i="10"/>
  <c r="G44" i="10"/>
  <c r="G45" i="10"/>
  <c r="G46" i="10"/>
  <c r="G47" i="10"/>
  <c r="E60" i="10"/>
  <c r="H60" i="10"/>
  <c r="F60" i="10"/>
  <c r="G60" i="10" s="1"/>
  <c r="G59" i="10"/>
  <c r="D60" i="10"/>
  <c r="G53" i="10"/>
  <c r="G54" i="10"/>
  <c r="F34" i="10"/>
  <c r="E68" i="7" l="1"/>
  <c r="F68" i="7"/>
  <c r="D68" i="7"/>
  <c r="E57" i="7"/>
  <c r="F57" i="7"/>
  <c r="H57" i="7"/>
  <c r="D57" i="7"/>
  <c r="G41" i="7"/>
  <c r="G68" i="7" l="1"/>
  <c r="H47" i="17"/>
  <c r="C73" i="4" l="1"/>
  <c r="D73" i="4"/>
  <c r="E73" i="4"/>
  <c r="B73" i="4"/>
  <c r="E72" i="4"/>
  <c r="G83" i="57"/>
  <c r="F89" i="57"/>
  <c r="D72" i="4" s="1"/>
  <c r="E89" i="57"/>
  <c r="C72" i="4" s="1"/>
  <c r="C74" i="4" s="1"/>
  <c r="D89" i="57"/>
  <c r="B72" i="4" s="1"/>
  <c r="H82" i="57"/>
  <c r="H27" i="57" s="1"/>
  <c r="F82" i="57"/>
  <c r="E82" i="57"/>
  <c r="D82" i="57"/>
  <c r="H79" i="57"/>
  <c r="H26" i="57" s="1"/>
  <c r="F79" i="57"/>
  <c r="F90" i="57" s="1"/>
  <c r="E79" i="57"/>
  <c r="E90" i="57" s="1"/>
  <c r="D79" i="57"/>
  <c r="D90" i="57" s="1"/>
  <c r="H54" i="57"/>
  <c r="H25" i="57" s="1"/>
  <c r="F54" i="57"/>
  <c r="H51" i="57"/>
  <c r="H24" i="57" s="1"/>
  <c r="F51" i="57"/>
  <c r="E51" i="57"/>
  <c r="D51" i="57"/>
  <c r="D74" i="4" l="1"/>
  <c r="B74" i="4"/>
  <c r="D83" i="57"/>
  <c r="E83" i="57"/>
  <c r="F83" i="57"/>
  <c r="D91" i="57"/>
  <c r="E91" i="57"/>
  <c r="H83" i="57"/>
  <c r="H90" i="57" s="1"/>
  <c r="F73" i="4" s="1"/>
  <c r="F91" i="57"/>
  <c r="E33" i="26"/>
  <c r="D33" i="26"/>
  <c r="C33" i="26"/>
  <c r="B33" i="26"/>
  <c r="E24" i="26"/>
  <c r="D24" i="26"/>
  <c r="C24" i="26"/>
  <c r="B24" i="26"/>
  <c r="G17" i="26"/>
  <c r="H14" i="26"/>
  <c r="H11" i="26" s="1"/>
  <c r="H18" i="26" s="1"/>
  <c r="F14" i="26"/>
  <c r="G13" i="26"/>
  <c r="F13" i="26"/>
  <c r="G12" i="26"/>
  <c r="F12" i="26"/>
  <c r="E11" i="26"/>
  <c r="E18" i="26" s="1"/>
  <c r="D11" i="26"/>
  <c r="D18" i="26" s="1"/>
  <c r="C11" i="26"/>
  <c r="C18" i="26" s="1"/>
  <c r="B11" i="26"/>
  <c r="B18" i="26" s="1"/>
  <c r="E9" i="26"/>
  <c r="D9" i="26"/>
  <c r="C9" i="26"/>
  <c r="B9" i="26"/>
  <c r="G7" i="26"/>
  <c r="G6" i="26"/>
  <c r="H6" i="26" s="1"/>
  <c r="I6" i="26" s="1"/>
  <c r="J6" i="26" s="1"/>
  <c r="K6" i="26" s="1"/>
  <c r="L6" i="26" s="1"/>
  <c r="G37" i="54"/>
  <c r="F37" i="54"/>
  <c r="E37" i="54"/>
  <c r="G36" i="54"/>
  <c r="E36" i="54"/>
  <c r="G35" i="54"/>
  <c r="E35" i="54"/>
  <c r="G34" i="54"/>
  <c r="G33" i="54"/>
  <c r="G31" i="54"/>
  <c r="G24" i="54"/>
  <c r="E24" i="54"/>
  <c r="G23" i="54"/>
  <c r="G22" i="54"/>
  <c r="E22" i="54"/>
  <c r="G21" i="54"/>
  <c r="G20" i="54"/>
  <c r="G19" i="54"/>
  <c r="G18" i="54"/>
  <c r="G17" i="54"/>
  <c r="G16" i="54"/>
  <c r="E16" i="54"/>
  <c r="G15" i="54"/>
  <c r="G14" i="54"/>
  <c r="G13" i="54"/>
  <c r="E13" i="54"/>
  <c r="G12" i="54"/>
  <c r="G11" i="54"/>
  <c r="G10" i="54"/>
  <c r="G9" i="54"/>
  <c r="G8" i="54"/>
  <c r="G7" i="54"/>
  <c r="G6" i="54"/>
  <c r="F63" i="24"/>
  <c r="F64" i="24" s="1"/>
  <c r="F70" i="24" s="1"/>
  <c r="D81" i="4" s="1"/>
  <c r="E63" i="24"/>
  <c r="E64" i="24" s="1"/>
  <c r="E70" i="24" s="1"/>
  <c r="C81" i="4" s="1"/>
  <c r="D63" i="24"/>
  <c r="D64" i="24" s="1"/>
  <c r="D70" i="24" s="1"/>
  <c r="B81" i="4" s="1"/>
  <c r="H60" i="24"/>
  <c r="H59" i="24"/>
  <c r="H50" i="24"/>
  <c r="F50" i="24"/>
  <c r="G50" i="24" s="1"/>
  <c r="E50" i="24"/>
  <c r="D50" i="24"/>
  <c r="G49" i="24"/>
  <c r="F44" i="24"/>
  <c r="H39" i="24"/>
  <c r="H44" i="24" s="1"/>
  <c r="G39" i="24"/>
  <c r="H34" i="24"/>
  <c r="D34" i="24"/>
  <c r="H20" i="24"/>
  <c r="F20" i="24"/>
  <c r="E20" i="24"/>
  <c r="D20" i="24"/>
  <c r="H18" i="24"/>
  <c r="F18" i="24"/>
  <c r="E18" i="24"/>
  <c r="D18" i="24"/>
  <c r="E13" i="24"/>
  <c r="E45" i="24" s="1"/>
  <c r="D13" i="24"/>
  <c r="H221" i="23"/>
  <c r="F221" i="23"/>
  <c r="E221" i="23"/>
  <c r="D221" i="23"/>
  <c r="H219" i="23"/>
  <c r="F219" i="23"/>
  <c r="E219" i="23"/>
  <c r="D219" i="23"/>
  <c r="G216" i="23"/>
  <c r="H215" i="23"/>
  <c r="F215" i="23"/>
  <c r="E215" i="23"/>
  <c r="D215" i="23"/>
  <c r="H213" i="23"/>
  <c r="F213" i="23"/>
  <c r="E213" i="23"/>
  <c r="D213" i="23"/>
  <c r="H207" i="23"/>
  <c r="F207" i="23"/>
  <c r="E207" i="23"/>
  <c r="D207" i="23"/>
  <c r="G204" i="23"/>
  <c r="H180" i="23"/>
  <c r="F180" i="23"/>
  <c r="E180" i="23"/>
  <c r="D180" i="23"/>
  <c r="H176" i="23"/>
  <c r="F176" i="23"/>
  <c r="E176" i="23"/>
  <c r="D176" i="23"/>
  <c r="H174" i="23"/>
  <c r="F174" i="23"/>
  <c r="E174" i="23"/>
  <c r="D174" i="23"/>
  <c r="H172" i="23"/>
  <c r="F172" i="23"/>
  <c r="E172" i="23"/>
  <c r="D172" i="23"/>
  <c r="G169" i="23"/>
  <c r="G166" i="23"/>
  <c r="G162" i="23"/>
  <c r="G159" i="23"/>
  <c r="G155" i="23"/>
  <c r="G152" i="23"/>
  <c r="G151" i="23"/>
  <c r="G149" i="23"/>
  <c r="G148" i="23"/>
  <c r="G147" i="23"/>
  <c r="G145" i="23"/>
  <c r="G144" i="23"/>
  <c r="G143" i="23"/>
  <c r="G140" i="23"/>
  <c r="G137" i="23"/>
  <c r="G136" i="23"/>
  <c r="G135" i="23"/>
  <c r="G134" i="23"/>
  <c r="G132" i="23"/>
  <c r="G131" i="23"/>
  <c r="G129" i="23"/>
  <c r="G127" i="23"/>
  <c r="G126" i="23"/>
  <c r="G124" i="23"/>
  <c r="G122" i="23"/>
  <c r="G118" i="23"/>
  <c r="G117" i="23"/>
  <c r="G114" i="23"/>
  <c r="G111" i="23"/>
  <c r="G110" i="23"/>
  <c r="G109" i="23"/>
  <c r="G108" i="23"/>
  <c r="G105" i="23"/>
  <c r="G104" i="23"/>
  <c r="G99" i="23"/>
  <c r="G98" i="23"/>
  <c r="G93" i="23"/>
  <c r="G92" i="23"/>
  <c r="G91" i="23"/>
  <c r="G87" i="23"/>
  <c r="G86" i="23"/>
  <c r="G85" i="23"/>
  <c r="G84" i="23"/>
  <c r="G83" i="23"/>
  <c r="H71" i="23"/>
  <c r="F71" i="23"/>
  <c r="E71" i="23"/>
  <c r="D71" i="23"/>
  <c r="G60" i="23"/>
  <c r="H55" i="23"/>
  <c r="H39" i="23"/>
  <c r="F39" i="23"/>
  <c r="E39" i="23"/>
  <c r="D39" i="23"/>
  <c r="H35" i="23"/>
  <c r="F35" i="23"/>
  <c r="E35" i="23"/>
  <c r="D35" i="23"/>
  <c r="H31" i="23"/>
  <c r="F31" i="23"/>
  <c r="E31" i="23"/>
  <c r="D31" i="23"/>
  <c r="H27" i="23"/>
  <c r="F27" i="23"/>
  <c r="E27" i="23"/>
  <c r="D27" i="23"/>
  <c r="G24" i="23"/>
  <c r="G23" i="23"/>
  <c r="G22" i="23"/>
  <c r="G21" i="23"/>
  <c r="G20" i="23"/>
  <c r="G19" i="23"/>
  <c r="G18" i="23"/>
  <c r="G17" i="23"/>
  <c r="H15" i="23"/>
  <c r="F15" i="23"/>
  <c r="E15" i="23"/>
  <c r="D15" i="23"/>
  <c r="G13" i="23"/>
  <c r="G18" i="57"/>
  <c r="H17" i="57"/>
  <c r="F17" i="57"/>
  <c r="D17" i="57"/>
  <c r="H13" i="57"/>
  <c r="H18" i="57" s="1"/>
  <c r="H89" i="57" s="1"/>
  <c r="F13" i="57"/>
  <c r="E13" i="57"/>
  <c r="E18" i="57" s="1"/>
  <c r="D13" i="57"/>
  <c r="D18" i="57" s="1"/>
  <c r="H145" i="22"/>
  <c r="F145" i="22"/>
  <c r="E145" i="22"/>
  <c r="E104" i="21" s="1"/>
  <c r="D145" i="22"/>
  <c r="D104" i="21" s="1"/>
  <c r="G144" i="22"/>
  <c r="H143" i="22"/>
  <c r="H103" i="21" s="1"/>
  <c r="F143" i="22"/>
  <c r="F103" i="21" s="1"/>
  <c r="E143" i="22"/>
  <c r="D143" i="22"/>
  <c r="G141" i="22"/>
  <c r="H140" i="22"/>
  <c r="H102" i="21" s="1"/>
  <c r="F140" i="22"/>
  <c r="E140" i="22"/>
  <c r="D140" i="22"/>
  <c r="H138" i="22"/>
  <c r="H101" i="21" s="1"/>
  <c r="F138" i="22"/>
  <c r="E138" i="22"/>
  <c r="D138" i="22"/>
  <c r="G134" i="22"/>
  <c r="G132" i="22"/>
  <c r="H129" i="22"/>
  <c r="H100" i="21" s="1"/>
  <c r="F129" i="22"/>
  <c r="E129" i="22"/>
  <c r="E100" i="21" s="1"/>
  <c r="D129" i="22"/>
  <c r="D100" i="21" s="1"/>
  <c r="G128" i="22"/>
  <c r="H127" i="22"/>
  <c r="H99" i="21" s="1"/>
  <c r="F127" i="22"/>
  <c r="F99" i="21" s="1"/>
  <c r="E127" i="22"/>
  <c r="E99" i="21" s="1"/>
  <c r="D127" i="22"/>
  <c r="D99" i="21" s="1"/>
  <c r="G126" i="22"/>
  <c r="H125" i="22"/>
  <c r="H98" i="21" s="1"/>
  <c r="F125" i="22"/>
  <c r="F98" i="21" s="1"/>
  <c r="E125" i="22"/>
  <c r="E98" i="21" s="1"/>
  <c r="D125" i="22"/>
  <c r="H123" i="22"/>
  <c r="H97" i="21" s="1"/>
  <c r="F123" i="22"/>
  <c r="F97" i="21" s="1"/>
  <c r="E123" i="22"/>
  <c r="D123" i="22"/>
  <c r="G120" i="22"/>
  <c r="H117" i="22"/>
  <c r="H95" i="21" s="1"/>
  <c r="F117" i="22"/>
  <c r="F95" i="21" s="1"/>
  <c r="E117" i="22"/>
  <c r="D117" i="22"/>
  <c r="D95" i="21" s="1"/>
  <c r="G115" i="22"/>
  <c r="H112" i="22"/>
  <c r="H94" i="21" s="1"/>
  <c r="F112" i="22"/>
  <c r="E112" i="22"/>
  <c r="D112" i="22"/>
  <c r="D94" i="21" s="1"/>
  <c r="G110" i="22"/>
  <c r="G109" i="22"/>
  <c r="H107" i="22"/>
  <c r="F107" i="22"/>
  <c r="F93" i="21" s="1"/>
  <c r="E107" i="22"/>
  <c r="D107" i="22"/>
  <c r="G104" i="22"/>
  <c r="H103" i="22"/>
  <c r="H92" i="21" s="1"/>
  <c r="F103" i="22"/>
  <c r="E103" i="22"/>
  <c r="D103" i="22"/>
  <c r="G95" i="22"/>
  <c r="H94" i="22"/>
  <c r="H28" i="57" s="1"/>
  <c r="H29" i="57" s="1"/>
  <c r="F94" i="22"/>
  <c r="F28" i="57" s="1"/>
  <c r="E94" i="22"/>
  <c r="E28" i="57" s="1"/>
  <c r="E29" i="57" s="1"/>
  <c r="D94" i="22"/>
  <c r="D28" i="57" s="1"/>
  <c r="D29" i="57" s="1"/>
  <c r="H92" i="22"/>
  <c r="F92" i="22"/>
  <c r="E92" i="22"/>
  <c r="E90" i="21" s="1"/>
  <c r="D92" i="22"/>
  <c r="D90" i="21" s="1"/>
  <c r="G90" i="22"/>
  <c r="H89" i="22"/>
  <c r="F89" i="22"/>
  <c r="F89" i="21" s="1"/>
  <c r="E89" i="22"/>
  <c r="E89" i="21" s="1"/>
  <c r="D89" i="22"/>
  <c r="G85" i="22"/>
  <c r="G84" i="22"/>
  <c r="G82" i="22"/>
  <c r="G80" i="22"/>
  <c r="G78" i="22"/>
  <c r="G77" i="22"/>
  <c r="G74" i="22"/>
  <c r="G72" i="22"/>
  <c r="G71" i="22"/>
  <c r="G70" i="22"/>
  <c r="G68" i="22"/>
  <c r="G67" i="22"/>
  <c r="G66" i="22"/>
  <c r="H61" i="22"/>
  <c r="H88" i="21" s="1"/>
  <c r="F61" i="22"/>
  <c r="E61" i="22"/>
  <c r="D61" i="22"/>
  <c r="D88" i="21" s="1"/>
  <c r="H57" i="22"/>
  <c r="H87" i="21" s="1"/>
  <c r="F57" i="22"/>
  <c r="E57" i="22"/>
  <c r="D57" i="22"/>
  <c r="D87" i="21" s="1"/>
  <c r="G53" i="22"/>
  <c r="G52" i="22"/>
  <c r="G51" i="22"/>
  <c r="G49" i="22"/>
  <c r="G48" i="22"/>
  <c r="G47" i="22"/>
  <c r="G45" i="22"/>
  <c r="G36" i="22"/>
  <c r="H35" i="22"/>
  <c r="F35" i="22"/>
  <c r="E35" i="22"/>
  <c r="D35" i="22"/>
  <c r="H33" i="22"/>
  <c r="H86" i="21" s="1"/>
  <c r="F33" i="22"/>
  <c r="E33" i="22"/>
  <c r="D33" i="22"/>
  <c r="G29" i="22"/>
  <c r="G25" i="22"/>
  <c r="G22" i="22"/>
  <c r="G21" i="22"/>
  <c r="H19" i="22"/>
  <c r="H85" i="21" s="1"/>
  <c r="F19" i="22"/>
  <c r="G19" i="22" s="1"/>
  <c r="E19" i="22"/>
  <c r="D19" i="22"/>
  <c r="D85" i="21" s="1"/>
  <c r="G16" i="22"/>
  <c r="G10" i="22"/>
  <c r="G8" i="22"/>
  <c r="G7" i="22"/>
  <c r="G6" i="22"/>
  <c r="H5" i="22"/>
  <c r="H84" i="21" s="1"/>
  <c r="F5" i="22"/>
  <c r="E5" i="22"/>
  <c r="D5" i="22"/>
  <c r="H104" i="21"/>
  <c r="D103" i="21"/>
  <c r="E101" i="21"/>
  <c r="D101" i="21"/>
  <c r="F100" i="21"/>
  <c r="D98" i="21"/>
  <c r="E97" i="21"/>
  <c r="D97" i="21"/>
  <c r="E95" i="21"/>
  <c r="F94" i="21"/>
  <c r="E94" i="21"/>
  <c r="H93" i="21"/>
  <c r="E93" i="21"/>
  <c r="D93" i="21"/>
  <c r="F92" i="21"/>
  <c r="D92" i="21"/>
  <c r="H91" i="21"/>
  <c r="D89" i="21"/>
  <c r="E88" i="21"/>
  <c r="E86" i="21"/>
  <c r="D86" i="21"/>
  <c r="E85" i="21"/>
  <c r="F84" i="21"/>
  <c r="H74" i="21"/>
  <c r="F74" i="21"/>
  <c r="E74" i="21"/>
  <c r="D74" i="21"/>
  <c r="H71" i="21"/>
  <c r="F71" i="21"/>
  <c r="E71" i="21"/>
  <c r="D71" i="21"/>
  <c r="G69" i="21"/>
  <c r="H68" i="21"/>
  <c r="F68" i="21"/>
  <c r="E68" i="21"/>
  <c r="D68" i="21"/>
  <c r="G67" i="21"/>
  <c r="G66" i="21"/>
  <c r="G65" i="21"/>
  <c r="G64" i="21"/>
  <c r="H63" i="21"/>
  <c r="F63" i="21"/>
  <c r="E63" i="21"/>
  <c r="D63" i="21"/>
  <c r="G62" i="21"/>
  <c r="G61" i="21"/>
  <c r="G60" i="21"/>
  <c r="G59" i="21"/>
  <c r="H58" i="21"/>
  <c r="F58" i="21"/>
  <c r="E58" i="21"/>
  <c r="D58" i="21"/>
  <c r="G57" i="21"/>
  <c r="G56" i="21"/>
  <c r="G55" i="21"/>
  <c r="H53" i="21"/>
  <c r="F53" i="21"/>
  <c r="E53" i="21"/>
  <c r="D53" i="21"/>
  <c r="G51" i="21"/>
  <c r="H50" i="21"/>
  <c r="F50" i="21"/>
  <c r="E50" i="21"/>
  <c r="D50" i="21"/>
  <c r="G48" i="21"/>
  <c r="G47" i="21"/>
  <c r="H45" i="21"/>
  <c r="F45" i="21"/>
  <c r="E45" i="21"/>
  <c r="D45" i="21"/>
  <c r="H42" i="21"/>
  <c r="F42" i="21"/>
  <c r="E42" i="21"/>
  <c r="D42" i="21"/>
  <c r="G41" i="21"/>
  <c r="G40" i="21"/>
  <c r="H39" i="21"/>
  <c r="F39" i="21"/>
  <c r="E39" i="21"/>
  <c r="D39" i="21"/>
  <c r="G38" i="21"/>
  <c r="G37" i="21"/>
  <c r="G36" i="21"/>
  <c r="G35" i="21"/>
  <c r="G34" i="21"/>
  <c r="H33" i="21"/>
  <c r="F33" i="21"/>
  <c r="E33" i="21"/>
  <c r="D33" i="21"/>
  <c r="G30" i="21"/>
  <c r="H29" i="21"/>
  <c r="F29" i="21"/>
  <c r="E29" i="21"/>
  <c r="D29" i="21"/>
  <c r="G27" i="21"/>
  <c r="G25" i="21"/>
  <c r="H82" i="20"/>
  <c r="F82" i="20"/>
  <c r="E82" i="20"/>
  <c r="D82" i="20"/>
  <c r="H78" i="20"/>
  <c r="H91" i="20" s="1"/>
  <c r="F65" i="4" s="1"/>
  <c r="F78" i="20"/>
  <c r="E78" i="20"/>
  <c r="D78" i="20"/>
  <c r="F69" i="20"/>
  <c r="E69" i="20"/>
  <c r="D69" i="20"/>
  <c r="H35" i="20"/>
  <c r="F35" i="20"/>
  <c r="E35" i="20"/>
  <c r="D35" i="20"/>
  <c r="G34" i="20"/>
  <c r="G35" i="20" s="1"/>
  <c r="F33" i="20"/>
  <c r="E33" i="20"/>
  <c r="D33" i="20"/>
  <c r="H30" i="20"/>
  <c r="F30" i="20"/>
  <c r="E30" i="20"/>
  <c r="D30" i="20"/>
  <c r="H27" i="20"/>
  <c r="F27" i="20"/>
  <c r="E27" i="20"/>
  <c r="D27" i="20"/>
  <c r="G26" i="20"/>
  <c r="G25" i="20"/>
  <c r="G24" i="20"/>
  <c r="G22" i="20"/>
  <c r="G21" i="20"/>
  <c r="F20" i="20"/>
  <c r="F36" i="20" s="1"/>
  <c r="E20" i="20"/>
  <c r="D20" i="20"/>
  <c r="D36" i="20" s="1"/>
  <c r="D90" i="20" s="1"/>
  <c r="H16" i="20"/>
  <c r="H20" i="20" s="1"/>
  <c r="G16" i="20"/>
  <c r="H15" i="20"/>
  <c r="G15" i="20"/>
  <c r="F15" i="20"/>
  <c r="E15" i="20"/>
  <c r="D15" i="20"/>
  <c r="H68" i="19"/>
  <c r="H74" i="19" s="1"/>
  <c r="F61" i="4" s="1"/>
  <c r="H67" i="19"/>
  <c r="F67" i="19"/>
  <c r="E67" i="19"/>
  <c r="D67" i="19"/>
  <c r="H65" i="19"/>
  <c r="F65" i="19"/>
  <c r="E65" i="19"/>
  <c r="D65" i="19"/>
  <c r="H61" i="19"/>
  <c r="F61" i="19"/>
  <c r="F74" i="19" s="1"/>
  <c r="D61" i="4" s="1"/>
  <c r="E61" i="19"/>
  <c r="D61" i="19"/>
  <c r="H58" i="19"/>
  <c r="F58" i="19"/>
  <c r="E58" i="19"/>
  <c r="D58" i="19"/>
  <c r="H52" i="19"/>
  <c r="F52" i="19"/>
  <c r="E52" i="19"/>
  <c r="D52" i="19"/>
  <c r="H43" i="19"/>
  <c r="F43" i="19"/>
  <c r="E43" i="19"/>
  <c r="D43" i="19"/>
  <c r="H40" i="19"/>
  <c r="F40" i="19"/>
  <c r="E40" i="19"/>
  <c r="D40" i="19"/>
  <c r="D44" i="19"/>
  <c r="D73" i="19" s="1"/>
  <c r="G34" i="19"/>
  <c r="G33" i="19"/>
  <c r="G31" i="19"/>
  <c r="H29" i="19"/>
  <c r="H44" i="19" s="1"/>
  <c r="H73" i="19" s="1"/>
  <c r="F29" i="19"/>
  <c r="E29" i="19"/>
  <c r="D29" i="19"/>
  <c r="G27" i="19"/>
  <c r="G23" i="19"/>
  <c r="G22" i="19"/>
  <c r="H17" i="19"/>
  <c r="F17" i="19"/>
  <c r="E17" i="19"/>
  <c r="D17" i="19"/>
  <c r="H13" i="19"/>
  <c r="F13" i="19"/>
  <c r="E13" i="19"/>
  <c r="D13" i="19"/>
  <c r="G12" i="19"/>
  <c r="G13" i="19" s="1"/>
  <c r="H249" i="18"/>
  <c r="H248" i="18"/>
  <c r="F248" i="18"/>
  <c r="E248" i="18"/>
  <c r="E249" i="18" s="1"/>
  <c r="D248" i="18"/>
  <c r="D249" i="18" s="1"/>
  <c r="H242" i="18"/>
  <c r="H256" i="18" s="1"/>
  <c r="F57" i="4" s="1"/>
  <c r="F242" i="18"/>
  <c r="F256" i="18" s="1"/>
  <c r="D57" i="4" s="1"/>
  <c r="E242" i="18"/>
  <c r="E256" i="18" s="1"/>
  <c r="C57" i="4" s="1"/>
  <c r="D242" i="18"/>
  <c r="D256" i="18" s="1"/>
  <c r="B57" i="4" s="1"/>
  <c r="H241" i="18"/>
  <c r="H231" i="18"/>
  <c r="E231" i="18"/>
  <c r="D231" i="18"/>
  <c r="G230" i="18"/>
  <c r="G229" i="18"/>
  <c r="G228" i="18"/>
  <c r="G227" i="18"/>
  <c r="H226" i="18"/>
  <c r="F226" i="18"/>
  <c r="E226" i="18"/>
  <c r="D226" i="18"/>
  <c r="H221" i="18"/>
  <c r="F221" i="18"/>
  <c r="E221" i="18"/>
  <c r="D221" i="18"/>
  <c r="G219" i="18"/>
  <c r="H218" i="18"/>
  <c r="F218" i="18"/>
  <c r="E218" i="18"/>
  <c r="D218" i="18"/>
  <c r="G217" i="18"/>
  <c r="H215" i="18"/>
  <c r="F215" i="18"/>
  <c r="E215" i="18"/>
  <c r="D215" i="18"/>
  <c r="G214" i="18"/>
  <c r="H208" i="18"/>
  <c r="F208" i="18"/>
  <c r="E208" i="18"/>
  <c r="D208" i="18"/>
  <c r="G207" i="18"/>
  <c r="G206" i="18"/>
  <c r="G205" i="18"/>
  <c r="G204" i="18"/>
  <c r="G202" i="18"/>
  <c r="G201" i="18"/>
  <c r="G200" i="18"/>
  <c r="G199" i="18"/>
  <c r="G197" i="18"/>
  <c r="H196" i="18"/>
  <c r="F196" i="18"/>
  <c r="E196" i="18"/>
  <c r="D196" i="18"/>
  <c r="G194" i="18"/>
  <c r="G192" i="18"/>
  <c r="G191" i="18"/>
  <c r="G190" i="18"/>
  <c r="G189" i="18"/>
  <c r="G188" i="18"/>
  <c r="G187" i="18"/>
  <c r="H186" i="18"/>
  <c r="F186" i="18"/>
  <c r="E186" i="18"/>
  <c r="D186" i="18"/>
  <c r="G185" i="18"/>
  <c r="G182" i="18"/>
  <c r="H181" i="18"/>
  <c r="F181" i="18"/>
  <c r="E181" i="18"/>
  <c r="D181" i="18"/>
  <c r="H178" i="18"/>
  <c r="F178" i="18"/>
  <c r="E178" i="18"/>
  <c r="D178" i="18"/>
  <c r="G176" i="18"/>
  <c r="G175" i="18"/>
  <c r="G173" i="18"/>
  <c r="G172" i="18"/>
  <c r="H170" i="18"/>
  <c r="F170" i="18"/>
  <c r="E170" i="18"/>
  <c r="D170" i="18"/>
  <c r="G166" i="18"/>
  <c r="H164" i="18"/>
  <c r="F164" i="18"/>
  <c r="E164" i="18"/>
  <c r="D164" i="18"/>
  <c r="G163" i="18"/>
  <c r="H162" i="18"/>
  <c r="F162" i="18"/>
  <c r="E162" i="18"/>
  <c r="D162" i="18"/>
  <c r="G161" i="18"/>
  <c r="G158" i="18"/>
  <c r="H155" i="18"/>
  <c r="F155" i="18"/>
  <c r="E155" i="18"/>
  <c r="D155" i="18"/>
  <c r="H152" i="18"/>
  <c r="F152" i="18"/>
  <c r="E152" i="18"/>
  <c r="D152" i="18"/>
  <c r="G150" i="18"/>
  <c r="H149" i="18"/>
  <c r="F149" i="18"/>
  <c r="E149" i="18"/>
  <c r="D149" i="18"/>
  <c r="G148" i="18"/>
  <c r="G145" i="18"/>
  <c r="G144" i="18"/>
  <c r="H138" i="18"/>
  <c r="F138" i="18"/>
  <c r="E138" i="18"/>
  <c r="D138" i="18"/>
  <c r="H125" i="18"/>
  <c r="F125" i="18"/>
  <c r="E125" i="18"/>
  <c r="D125" i="18"/>
  <c r="H119" i="18"/>
  <c r="F119" i="18"/>
  <c r="E119" i="18"/>
  <c r="D119" i="18"/>
  <c r="G118" i="18"/>
  <c r="G116" i="18"/>
  <c r="G115" i="18"/>
  <c r="H114" i="18"/>
  <c r="E114" i="18"/>
  <c r="D114" i="18"/>
  <c r="G112" i="18"/>
  <c r="G111" i="18"/>
  <c r="G109" i="18"/>
  <c r="G108" i="18"/>
  <c r="G106" i="18"/>
  <c r="G105" i="18"/>
  <c r="G104" i="18"/>
  <c r="G103" i="18"/>
  <c r="G102" i="18"/>
  <c r="G101" i="18"/>
  <c r="G100" i="18"/>
  <c r="G98" i="18"/>
  <c r="G97" i="18"/>
  <c r="H95" i="18"/>
  <c r="F95" i="18"/>
  <c r="E95" i="18"/>
  <c r="D95" i="18"/>
  <c r="G93" i="18"/>
  <c r="G92" i="18"/>
  <c r="G89" i="18"/>
  <c r="G88" i="18"/>
  <c r="G87" i="18"/>
  <c r="G85" i="18"/>
  <c r="G83" i="18"/>
  <c r="G81" i="18"/>
  <c r="H75" i="18"/>
  <c r="F75" i="18"/>
  <c r="E75" i="18"/>
  <c r="D75" i="18"/>
  <c r="H71" i="18"/>
  <c r="F71" i="18"/>
  <c r="E71" i="18"/>
  <c r="D71" i="18"/>
  <c r="H68" i="18"/>
  <c r="F68" i="18"/>
  <c r="E68" i="18"/>
  <c r="D68" i="18"/>
  <c r="G67" i="18"/>
  <c r="G66" i="18"/>
  <c r="G65" i="18"/>
  <c r="G64" i="18"/>
  <c r="G63" i="18"/>
  <c r="G62" i="18"/>
  <c r="G61" i="18"/>
  <c r="G60" i="18"/>
  <c r="G59" i="18"/>
  <c r="G57" i="18"/>
  <c r="G56" i="18"/>
  <c r="G55" i="18"/>
  <c r="G54" i="18"/>
  <c r="G53" i="18"/>
  <c r="G52" i="18"/>
  <c r="G51" i="18"/>
  <c r="G50" i="18"/>
  <c r="G49" i="18"/>
  <c r="G48" i="18"/>
  <c r="G47" i="18"/>
  <c r="G45" i="18"/>
  <c r="G44" i="18"/>
  <c r="G43" i="18"/>
  <c r="G42" i="18"/>
  <c r="G40" i="18"/>
  <c r="G39" i="18"/>
  <c r="G38" i="18"/>
  <c r="G37" i="18"/>
  <c r="G35" i="18"/>
  <c r="G34" i="18"/>
  <c r="H33" i="18"/>
  <c r="F33" i="18"/>
  <c r="E33" i="18"/>
  <c r="D33" i="18"/>
  <c r="H96" i="17"/>
  <c r="H97" i="17" s="1"/>
  <c r="H104" i="17" s="1"/>
  <c r="F53" i="4" s="1"/>
  <c r="F96" i="17"/>
  <c r="F97" i="17" s="1"/>
  <c r="F104" i="17" s="1"/>
  <c r="D53" i="4" s="1"/>
  <c r="E96" i="17"/>
  <c r="E97" i="17" s="1"/>
  <c r="E104" i="17" s="1"/>
  <c r="C53" i="4" s="1"/>
  <c r="D96" i="17"/>
  <c r="D97" i="17" s="1"/>
  <c r="D104" i="17" s="1"/>
  <c r="B53" i="4" s="1"/>
  <c r="H89" i="17"/>
  <c r="F89" i="17"/>
  <c r="E89" i="17"/>
  <c r="D89" i="17"/>
  <c r="H49" i="17"/>
  <c r="F49" i="17"/>
  <c r="E49" i="17"/>
  <c r="D49" i="17"/>
  <c r="G48" i="17"/>
  <c r="G36" i="17"/>
  <c r="G34" i="17"/>
  <c r="G33" i="17"/>
  <c r="G32" i="17"/>
  <c r="G30" i="17"/>
  <c r="G29" i="17"/>
  <c r="H81" i="17"/>
  <c r="F81" i="17"/>
  <c r="E81" i="17"/>
  <c r="D81" i="17"/>
  <c r="G80" i="17"/>
  <c r="G77" i="17"/>
  <c r="G76" i="17"/>
  <c r="G75" i="17"/>
  <c r="H74" i="17"/>
  <c r="F74" i="17"/>
  <c r="E74" i="17"/>
  <c r="D74" i="17"/>
  <c r="H63" i="17"/>
  <c r="F63" i="17"/>
  <c r="E63" i="17"/>
  <c r="D63" i="17"/>
  <c r="G52" i="17"/>
  <c r="G51" i="17"/>
  <c r="F47" i="17"/>
  <c r="E47" i="17"/>
  <c r="D47" i="17"/>
  <c r="H20" i="17"/>
  <c r="F20" i="17"/>
  <c r="E20" i="17"/>
  <c r="D20" i="17"/>
  <c r="F54" i="16"/>
  <c r="D46" i="4" s="1"/>
  <c r="H47" i="16"/>
  <c r="H48" i="16" s="1"/>
  <c r="H54" i="16" s="1"/>
  <c r="F46" i="4" s="1"/>
  <c r="G47" i="16"/>
  <c r="E47" i="16"/>
  <c r="E48" i="16" s="1"/>
  <c r="E54" i="16" s="1"/>
  <c r="C46" i="4" s="1"/>
  <c r="D47" i="16"/>
  <c r="D48" i="16" s="1"/>
  <c r="D54" i="16" s="1"/>
  <c r="B46" i="4" s="1"/>
  <c r="H41" i="16"/>
  <c r="F41" i="16"/>
  <c r="E41" i="16"/>
  <c r="D41" i="16"/>
  <c r="H31" i="16"/>
  <c r="F31" i="16"/>
  <c r="E31" i="16"/>
  <c r="D31" i="16"/>
  <c r="H29" i="16"/>
  <c r="F29" i="16"/>
  <c r="E29" i="16"/>
  <c r="D29" i="16"/>
  <c r="G25" i="16"/>
  <c r="G24" i="16"/>
  <c r="H33" i="16"/>
  <c r="F33" i="16"/>
  <c r="E33" i="16"/>
  <c r="D33" i="16"/>
  <c r="G32" i="16"/>
  <c r="H20" i="16"/>
  <c r="F20" i="16"/>
  <c r="E20" i="16"/>
  <c r="D20" i="16"/>
  <c r="G17" i="16"/>
  <c r="G15" i="16"/>
  <c r="G14" i="16"/>
  <c r="H96" i="15"/>
  <c r="F42" i="4" s="1"/>
  <c r="F88" i="15"/>
  <c r="F96" i="15" s="1"/>
  <c r="D42" i="4" s="1"/>
  <c r="E88" i="15"/>
  <c r="E96" i="15" s="1"/>
  <c r="C42" i="4" s="1"/>
  <c r="D88" i="15"/>
  <c r="D96" i="15" s="1"/>
  <c r="B42" i="4" s="1"/>
  <c r="H80" i="15"/>
  <c r="F80" i="15"/>
  <c r="E80" i="15"/>
  <c r="D80" i="15"/>
  <c r="H72" i="15"/>
  <c r="F72" i="15"/>
  <c r="E72" i="15"/>
  <c r="D72" i="15"/>
  <c r="G71" i="15"/>
  <c r="G69" i="15"/>
  <c r="G68" i="15"/>
  <c r="G67" i="15"/>
  <c r="G66" i="15"/>
  <c r="G64" i="15"/>
  <c r="G63" i="15"/>
  <c r="G62" i="15"/>
  <c r="H56" i="15"/>
  <c r="F56" i="15"/>
  <c r="E56" i="15"/>
  <c r="D56" i="15"/>
  <c r="H51" i="15"/>
  <c r="F51" i="15"/>
  <c r="E51" i="15"/>
  <c r="D51" i="15"/>
  <c r="G50" i="15"/>
  <c r="G49" i="15"/>
  <c r="G48" i="15"/>
  <c r="G47" i="15"/>
  <c r="G46" i="15"/>
  <c r="H45" i="15"/>
  <c r="F45" i="15"/>
  <c r="G45" i="15" s="1"/>
  <c r="E45" i="15"/>
  <c r="D45" i="15"/>
  <c r="G42" i="15"/>
  <c r="G39" i="15"/>
  <c r="G37" i="15"/>
  <c r="G36" i="15"/>
  <c r="G35" i="15"/>
  <c r="G34" i="15"/>
  <c r="H32" i="15"/>
  <c r="F32" i="15"/>
  <c r="E32" i="15"/>
  <c r="D32" i="15"/>
  <c r="H29" i="15"/>
  <c r="F29" i="15"/>
  <c r="E29" i="15"/>
  <c r="D29" i="15"/>
  <c r="G27" i="15"/>
  <c r="G26" i="15"/>
  <c r="G25" i="15"/>
  <c r="G22" i="15"/>
  <c r="H21" i="15"/>
  <c r="F21" i="15"/>
  <c r="E21" i="15"/>
  <c r="D21" i="15"/>
  <c r="G19" i="15"/>
  <c r="G18" i="15"/>
  <c r="G17" i="15"/>
  <c r="G16" i="15"/>
  <c r="H15" i="15"/>
  <c r="F15" i="15"/>
  <c r="E15" i="15"/>
  <c r="D15" i="15"/>
  <c r="H18" i="14"/>
  <c r="H19" i="14" s="1"/>
  <c r="F38" i="4" s="1"/>
  <c r="F39" i="4" s="1"/>
  <c r="F18" i="14"/>
  <c r="F19" i="14" s="1"/>
  <c r="D38" i="4" s="1"/>
  <c r="D39" i="4" s="1"/>
  <c r="E18" i="14"/>
  <c r="G18" i="14" s="1"/>
  <c r="D18" i="14"/>
  <c r="D19" i="14" s="1"/>
  <c r="B38" i="4" s="1"/>
  <c r="B39" i="4" s="1"/>
  <c r="H187" i="13"/>
  <c r="H194" i="13" s="1"/>
  <c r="F35" i="4" s="1"/>
  <c r="F187" i="13"/>
  <c r="F194" i="13" s="1"/>
  <c r="D35" i="4" s="1"/>
  <c r="E187" i="13"/>
  <c r="E194" i="13" s="1"/>
  <c r="C35" i="4" s="1"/>
  <c r="D187" i="13"/>
  <c r="D194" i="13" s="1"/>
  <c r="B35" i="4" s="1"/>
  <c r="H181" i="13"/>
  <c r="F181" i="13"/>
  <c r="E181" i="13"/>
  <c r="D181" i="13"/>
  <c r="G169" i="13"/>
  <c r="F167" i="13"/>
  <c r="E167" i="13"/>
  <c r="D167" i="13"/>
  <c r="G95" i="13"/>
  <c r="G94" i="13"/>
  <c r="H163" i="13"/>
  <c r="F163" i="13"/>
  <c r="E163" i="13"/>
  <c r="D163" i="13"/>
  <c r="G161" i="13"/>
  <c r="G160" i="13"/>
  <c r="G159" i="13"/>
  <c r="G154" i="13"/>
  <c r="G153" i="13"/>
  <c r="H152" i="13"/>
  <c r="F152" i="13"/>
  <c r="E152" i="13"/>
  <c r="D152" i="13"/>
  <c r="G151" i="13"/>
  <c r="G150" i="13"/>
  <c r="G149" i="13"/>
  <c r="G148" i="13"/>
  <c r="G147" i="13"/>
  <c r="G146" i="13"/>
  <c r="H144" i="13"/>
  <c r="F144" i="13"/>
  <c r="E144" i="13"/>
  <c r="D144" i="13"/>
  <c r="G142" i="13"/>
  <c r="H141" i="13"/>
  <c r="F141" i="13"/>
  <c r="E141" i="13"/>
  <c r="D141" i="13"/>
  <c r="H139" i="13"/>
  <c r="F139" i="13"/>
  <c r="G139" i="13" s="1"/>
  <c r="E139" i="13"/>
  <c r="D139" i="13"/>
  <c r="H136" i="13"/>
  <c r="F136" i="13"/>
  <c r="G136" i="13" s="1"/>
  <c r="E136" i="13"/>
  <c r="D136" i="13"/>
  <c r="H133" i="13"/>
  <c r="F133" i="13"/>
  <c r="E133" i="13"/>
  <c r="D133" i="13"/>
  <c r="G127" i="13"/>
  <c r="G126" i="13"/>
  <c r="H124" i="13"/>
  <c r="F124" i="13"/>
  <c r="E124" i="13"/>
  <c r="H121" i="13"/>
  <c r="F121" i="13"/>
  <c r="E121" i="13"/>
  <c r="D121" i="13"/>
  <c r="H116" i="13"/>
  <c r="F116" i="13"/>
  <c r="E116" i="13"/>
  <c r="D116" i="13"/>
  <c r="G114" i="13"/>
  <c r="G109" i="13"/>
  <c r="G107" i="13"/>
  <c r="G105" i="13"/>
  <c r="G104" i="13"/>
  <c r="H103" i="13"/>
  <c r="F103" i="13"/>
  <c r="E103" i="13"/>
  <c r="D103" i="13"/>
  <c r="G101" i="13"/>
  <c r="G98" i="13"/>
  <c r="H93" i="13"/>
  <c r="F93" i="13"/>
  <c r="E93" i="13"/>
  <c r="D93" i="13"/>
  <c r="G91" i="13"/>
  <c r="G90" i="13"/>
  <c r="G89" i="13"/>
  <c r="H88" i="13"/>
  <c r="F88" i="13"/>
  <c r="E88" i="13"/>
  <c r="D88" i="13"/>
  <c r="G85" i="13"/>
  <c r="G84" i="13"/>
  <c r="G81" i="13"/>
  <c r="H79" i="13"/>
  <c r="F79" i="13"/>
  <c r="E79" i="13"/>
  <c r="D79" i="13"/>
  <c r="G77" i="13"/>
  <c r="H73" i="13"/>
  <c r="F73" i="13"/>
  <c r="E73" i="13"/>
  <c r="D73" i="13"/>
  <c r="G71" i="13"/>
  <c r="H70" i="13"/>
  <c r="H193" i="13" s="1"/>
  <c r="F70" i="13"/>
  <c r="E70" i="13"/>
  <c r="D70" i="13"/>
  <c r="G69" i="13"/>
  <c r="G68" i="13"/>
  <c r="H67" i="13"/>
  <c r="F67" i="13"/>
  <c r="E67" i="13"/>
  <c r="D67" i="13"/>
  <c r="H65" i="13"/>
  <c r="F65" i="13"/>
  <c r="E65" i="13"/>
  <c r="D65" i="13"/>
  <c r="G64" i="13"/>
  <c r="H63" i="13"/>
  <c r="E63" i="13"/>
  <c r="G63" i="13" s="1"/>
  <c r="D63" i="13"/>
  <c r="G61" i="13"/>
  <c r="H60" i="13"/>
  <c r="F60" i="13"/>
  <c r="E60" i="13"/>
  <c r="D60" i="13"/>
  <c r="G58" i="13"/>
  <c r="H57" i="13"/>
  <c r="F57" i="13"/>
  <c r="E57" i="13"/>
  <c r="D57" i="13"/>
  <c r="G56" i="13"/>
  <c r="H54" i="13"/>
  <c r="F54" i="13"/>
  <c r="E54" i="13"/>
  <c r="D54" i="13"/>
  <c r="G53" i="13"/>
  <c r="G52" i="13"/>
  <c r="H51" i="13"/>
  <c r="F51" i="13"/>
  <c r="E51" i="13"/>
  <c r="D51" i="13"/>
  <c r="G49" i="13"/>
  <c r="H48" i="13"/>
  <c r="F48" i="13"/>
  <c r="G48" i="13" s="1"/>
  <c r="E48" i="13"/>
  <c r="D48" i="13"/>
  <c r="H46" i="13"/>
  <c r="F46" i="13"/>
  <c r="E46" i="13"/>
  <c r="D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H19" i="55"/>
  <c r="F19" i="55"/>
  <c r="G19" i="55" s="1"/>
  <c r="E19" i="55"/>
  <c r="D19" i="55"/>
  <c r="G12" i="55"/>
  <c r="G8" i="55"/>
  <c r="H32" i="11"/>
  <c r="F32" i="11"/>
  <c r="E32" i="11"/>
  <c r="D32" i="11"/>
  <c r="H30" i="11"/>
  <c r="F30" i="11"/>
  <c r="E30" i="11"/>
  <c r="E33" i="11" s="1"/>
  <c r="D30" i="11"/>
  <c r="G29" i="11"/>
  <c r="G30" i="11" s="1"/>
  <c r="H28" i="11"/>
  <c r="F28" i="11"/>
  <c r="E28" i="11"/>
  <c r="D28" i="11"/>
  <c r="H22" i="11"/>
  <c r="F22" i="11"/>
  <c r="G22" i="11" s="1"/>
  <c r="E22" i="11"/>
  <c r="D22" i="11"/>
  <c r="H19" i="11"/>
  <c r="F19" i="11"/>
  <c r="E19" i="11"/>
  <c r="D19" i="11"/>
  <c r="D33" i="11" s="1"/>
  <c r="H8" i="11"/>
  <c r="F8" i="11"/>
  <c r="E8" i="11"/>
  <c r="D8" i="11"/>
  <c r="G7" i="11"/>
  <c r="H131" i="10"/>
  <c r="G128" i="10"/>
  <c r="G127" i="10"/>
  <c r="H126" i="10"/>
  <c r="F126" i="10"/>
  <c r="E126" i="10"/>
  <c r="D126" i="10"/>
  <c r="G125" i="10"/>
  <c r="H121" i="10"/>
  <c r="F121" i="10"/>
  <c r="E121" i="10"/>
  <c r="D121" i="10"/>
  <c r="G118" i="10"/>
  <c r="G117" i="10"/>
  <c r="G116" i="10"/>
  <c r="D114" i="10"/>
  <c r="G110" i="10"/>
  <c r="G109" i="10"/>
  <c r="G108" i="10"/>
  <c r="G107" i="10"/>
  <c r="G105" i="10"/>
  <c r="G101" i="10"/>
  <c r="H96" i="10"/>
  <c r="H97" i="10" s="1"/>
  <c r="F96" i="10"/>
  <c r="E96" i="10"/>
  <c r="D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D97" i="10"/>
  <c r="G76" i="10"/>
  <c r="G74" i="10"/>
  <c r="G73" i="10"/>
  <c r="G58" i="10"/>
  <c r="G57" i="10"/>
  <c r="G56" i="10"/>
  <c r="G55" i="10"/>
  <c r="G52" i="10"/>
  <c r="G51" i="10"/>
  <c r="G50" i="10"/>
  <c r="G49" i="10"/>
  <c r="G48" i="10"/>
  <c r="H34" i="10"/>
  <c r="E34" i="10"/>
  <c r="D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H13" i="10"/>
  <c r="F13" i="10"/>
  <c r="E13" i="10"/>
  <c r="D13" i="10"/>
  <c r="D35" i="10" s="1"/>
  <c r="G12" i="10"/>
  <c r="G9" i="10"/>
  <c r="H53" i="9"/>
  <c r="F53" i="9"/>
  <c r="E53" i="9"/>
  <c r="D53" i="9"/>
  <c r="H49" i="9"/>
  <c r="F49" i="9"/>
  <c r="E49" i="9"/>
  <c r="D49" i="9"/>
  <c r="G47" i="9"/>
  <c r="H44" i="9"/>
  <c r="F44" i="9"/>
  <c r="E44" i="9"/>
  <c r="H41" i="9"/>
  <c r="F41" i="9"/>
  <c r="E41" i="9"/>
  <c r="D41" i="9"/>
  <c r="G40" i="9"/>
  <c r="G38" i="9"/>
  <c r="H37" i="9"/>
  <c r="F37" i="9"/>
  <c r="E37" i="9"/>
  <c r="D37" i="9"/>
  <c r="H34" i="9"/>
  <c r="F34" i="9"/>
  <c r="E34" i="9"/>
  <c r="D34" i="9"/>
  <c r="H32" i="9"/>
  <c r="F32" i="9"/>
  <c r="G32" i="9" s="1"/>
  <c r="E32" i="9"/>
  <c r="D32" i="9"/>
  <c r="G31" i="9"/>
  <c r="G30" i="9"/>
  <c r="G29" i="9"/>
  <c r="G28" i="9"/>
  <c r="G27" i="9"/>
  <c r="H26" i="9"/>
  <c r="F26" i="9"/>
  <c r="E26" i="9"/>
  <c r="D26" i="9"/>
  <c r="G25" i="9"/>
  <c r="G23" i="9"/>
  <c r="G22" i="9"/>
  <c r="G19" i="9"/>
  <c r="H18" i="9"/>
  <c r="F18" i="9"/>
  <c r="E18" i="9"/>
  <c r="D18" i="9"/>
  <c r="G17" i="9"/>
  <c r="H68" i="8"/>
  <c r="F68" i="8"/>
  <c r="G68" i="8" s="1"/>
  <c r="E68" i="8"/>
  <c r="D68" i="8"/>
  <c r="D67" i="8"/>
  <c r="D69" i="8" s="1"/>
  <c r="H62" i="8"/>
  <c r="G62" i="8"/>
  <c r="F62" i="8"/>
  <c r="E62" i="8"/>
  <c r="D62" i="8"/>
  <c r="H61" i="8"/>
  <c r="F61" i="8"/>
  <c r="E61" i="8"/>
  <c r="D61" i="8"/>
  <c r="H59" i="8"/>
  <c r="G59" i="8"/>
  <c r="F59" i="8"/>
  <c r="E59" i="8"/>
  <c r="D59" i="8"/>
  <c r="G52" i="8"/>
  <c r="H51" i="8"/>
  <c r="G51" i="8"/>
  <c r="F51" i="8"/>
  <c r="E51" i="8"/>
  <c r="D51" i="8"/>
  <c r="H48" i="8"/>
  <c r="F48" i="8"/>
  <c r="E48" i="8"/>
  <c r="D48" i="8"/>
  <c r="H42" i="8"/>
  <c r="G42" i="8"/>
  <c r="F42" i="8"/>
  <c r="E42" i="8"/>
  <c r="D42" i="8"/>
  <c r="H33" i="8"/>
  <c r="G33" i="8"/>
  <c r="F33" i="8"/>
  <c r="E33" i="8"/>
  <c r="D33" i="8"/>
  <c r="G31" i="8"/>
  <c r="G30" i="8"/>
  <c r="G28" i="8"/>
  <c r="H23" i="8"/>
  <c r="H67" i="8" s="1"/>
  <c r="F23" i="8"/>
  <c r="F67" i="8" s="1"/>
  <c r="E23" i="8"/>
  <c r="E67" i="8" s="1"/>
  <c r="D23" i="8"/>
  <c r="G19" i="8"/>
  <c r="G18" i="8"/>
  <c r="G16" i="8"/>
  <c r="G14" i="8"/>
  <c r="G13" i="8"/>
  <c r="H108" i="7"/>
  <c r="F108" i="7"/>
  <c r="E108" i="7"/>
  <c r="D108" i="7"/>
  <c r="G107" i="7"/>
  <c r="H106" i="7"/>
  <c r="F106" i="7"/>
  <c r="E106" i="7"/>
  <c r="D106" i="7"/>
  <c r="G105" i="7"/>
  <c r="G104" i="7"/>
  <c r="G103" i="7"/>
  <c r="G102" i="7"/>
  <c r="G101" i="7"/>
  <c r="G99" i="7"/>
  <c r="G97" i="7"/>
  <c r="G94" i="7"/>
  <c r="H93" i="7"/>
  <c r="F93" i="7"/>
  <c r="E93" i="7"/>
  <c r="D93" i="7"/>
  <c r="G92" i="7"/>
  <c r="G91" i="7"/>
  <c r="H90" i="7"/>
  <c r="F90" i="7"/>
  <c r="E90" i="7"/>
  <c r="D90" i="7"/>
  <c r="G86" i="7"/>
  <c r="G84" i="7"/>
  <c r="F79" i="7"/>
  <c r="E79" i="7"/>
  <c r="D79" i="7"/>
  <c r="G78" i="7"/>
  <c r="G77" i="7"/>
  <c r="G75" i="7"/>
  <c r="G74" i="7"/>
  <c r="H62" i="7"/>
  <c r="F62" i="7"/>
  <c r="E62" i="7"/>
  <c r="D62" i="7"/>
  <c r="H60" i="7"/>
  <c r="H68" i="7" s="1"/>
  <c r="F60" i="7"/>
  <c r="E60" i="7"/>
  <c r="D60" i="7"/>
  <c r="G59" i="7"/>
  <c r="G58" i="7"/>
  <c r="G52" i="7"/>
  <c r="G49" i="7"/>
  <c r="G46" i="7"/>
  <c r="G45" i="7"/>
  <c r="G44" i="7"/>
  <c r="G43" i="7"/>
  <c r="G42" i="7"/>
  <c r="G40" i="7"/>
  <c r="G38" i="7"/>
  <c r="G37" i="7"/>
  <c r="H35" i="7"/>
  <c r="F35" i="7"/>
  <c r="E35" i="7"/>
  <c r="D35" i="7"/>
  <c r="G34" i="7"/>
  <c r="H33" i="7"/>
  <c r="F33" i="7"/>
  <c r="E33" i="7"/>
  <c r="D33" i="7"/>
  <c r="G31" i="7"/>
  <c r="G30" i="7"/>
  <c r="G29" i="7"/>
  <c r="G28" i="7"/>
  <c r="G27" i="7"/>
  <c r="H26" i="7"/>
  <c r="F26" i="7"/>
  <c r="E26" i="7"/>
  <c r="D26" i="7"/>
  <c r="H22" i="7"/>
  <c r="F22" i="7"/>
  <c r="E22" i="7"/>
  <c r="D22" i="7"/>
  <c r="G21" i="7"/>
  <c r="H20" i="7"/>
  <c r="F20" i="7"/>
  <c r="E20" i="7"/>
  <c r="D20" i="7"/>
  <c r="G19" i="7"/>
  <c r="G18" i="7"/>
  <c r="H9" i="6"/>
  <c r="G9" i="6"/>
  <c r="F9" i="6"/>
  <c r="E9" i="6"/>
  <c r="D9" i="6"/>
  <c r="G8" i="6"/>
  <c r="E53" i="5"/>
  <c r="H46" i="5"/>
  <c r="F46" i="5"/>
  <c r="E46" i="5"/>
  <c r="E47" i="5" s="1"/>
  <c r="E54" i="5" s="1"/>
  <c r="C8" i="4" s="1"/>
  <c r="D46" i="5"/>
  <c r="D47" i="5" s="1"/>
  <c r="D54" i="5" s="1"/>
  <c r="B8" i="4" s="1"/>
  <c r="H44" i="5"/>
  <c r="E44" i="5"/>
  <c r="D44" i="5"/>
  <c r="H40" i="5"/>
  <c r="H47" i="5" s="1"/>
  <c r="H54" i="5" s="1"/>
  <c r="F8" i="4" s="1"/>
  <c r="G40" i="5"/>
  <c r="F40" i="5"/>
  <c r="E40" i="5"/>
  <c r="D40" i="5"/>
  <c r="G39" i="5"/>
  <c r="H33" i="5"/>
  <c r="F33" i="5"/>
  <c r="E33" i="5"/>
  <c r="D33" i="5"/>
  <c r="G29" i="5"/>
  <c r="H24" i="5"/>
  <c r="H53" i="5" s="1"/>
  <c r="F7" i="4" s="1"/>
  <c r="F24" i="5"/>
  <c r="F53" i="5" s="1"/>
  <c r="D7" i="4" s="1"/>
  <c r="E24" i="5"/>
  <c r="D24" i="5"/>
  <c r="D53" i="5" s="1"/>
  <c r="G22" i="5"/>
  <c r="G21" i="5"/>
  <c r="G20" i="5"/>
  <c r="G19" i="5"/>
  <c r="G17" i="5"/>
  <c r="G16" i="5"/>
  <c r="G13" i="5"/>
  <c r="E57" i="4"/>
  <c r="F27" i="4"/>
  <c r="F28" i="4" s="1"/>
  <c r="D27" i="4"/>
  <c r="C27" i="4"/>
  <c r="C28" i="4" s="1"/>
  <c r="B27" i="4"/>
  <c r="B28" i="4" s="1"/>
  <c r="F19" i="4"/>
  <c r="D19" i="4"/>
  <c r="C19" i="4"/>
  <c r="B19" i="4"/>
  <c r="B18" i="4"/>
  <c r="F11" i="4"/>
  <c r="F12" i="4" s="1"/>
  <c r="D11" i="4"/>
  <c r="C11" i="4"/>
  <c r="C12" i="4" s="1"/>
  <c r="B11" i="4"/>
  <c r="B12" i="4" s="1"/>
  <c r="E7" i="53"/>
  <c r="E5" i="53"/>
  <c r="G76" i="2"/>
  <c r="G74" i="2"/>
  <c r="G73" i="2"/>
  <c r="G71" i="2"/>
  <c r="G70" i="2"/>
  <c r="G67" i="2"/>
  <c r="G66" i="2"/>
  <c r="G65" i="2"/>
  <c r="G63" i="2"/>
  <c r="G62" i="2"/>
  <c r="G61" i="2"/>
  <c r="G58" i="2"/>
  <c r="G51" i="2"/>
  <c r="G49" i="2"/>
  <c r="G47" i="2"/>
  <c r="G46" i="2"/>
  <c r="G42" i="2"/>
  <c r="G36" i="2"/>
  <c r="G35" i="2"/>
  <c r="H30" i="2"/>
  <c r="F30" i="2"/>
  <c r="E30" i="2"/>
  <c r="D30" i="2"/>
  <c r="D50" i="1"/>
  <c r="E49" i="1"/>
  <c r="E50" i="1" s="1"/>
  <c r="D49" i="1"/>
  <c r="G48" i="1"/>
  <c r="G47" i="1"/>
  <c r="G46" i="1"/>
  <c r="H45" i="1"/>
  <c r="H43" i="1" s="1"/>
  <c r="H49" i="1" s="1"/>
  <c r="H50" i="1" s="1"/>
  <c r="G45" i="1"/>
  <c r="D45" i="1"/>
  <c r="G44" i="1"/>
  <c r="F43" i="1"/>
  <c r="G43" i="1" s="1"/>
  <c r="E43" i="1"/>
  <c r="D43" i="1"/>
  <c r="H32" i="1"/>
  <c r="F32" i="1"/>
  <c r="E32" i="1"/>
  <c r="D32" i="1"/>
  <c r="H31" i="1"/>
  <c r="E31" i="1"/>
  <c r="D31" i="1"/>
  <c r="G29" i="1"/>
  <c r="G28" i="1"/>
  <c r="G27" i="1"/>
  <c r="G26" i="1"/>
  <c r="G24" i="1"/>
  <c r="G23" i="1"/>
  <c r="G22" i="1"/>
  <c r="H20" i="1"/>
  <c r="G18" i="1"/>
  <c r="H17" i="1"/>
  <c r="F17" i="1"/>
  <c r="F7" i="26" s="1"/>
  <c r="E17" i="1"/>
  <c r="D17" i="1"/>
  <c r="G16" i="1"/>
  <c r="G15" i="1"/>
  <c r="G13" i="1"/>
  <c r="G12" i="1"/>
  <c r="G11" i="1"/>
  <c r="G10" i="1"/>
  <c r="G9" i="1"/>
  <c r="H8" i="1"/>
  <c r="F8" i="1"/>
  <c r="G8" i="1" s="1"/>
  <c r="E8" i="1"/>
  <c r="D8" i="1"/>
  <c r="H6" i="1"/>
  <c r="E6" i="1"/>
  <c r="D6" i="1"/>
  <c r="E56" i="9" l="1"/>
  <c r="E57" i="9" s="1"/>
  <c r="E41" i="11" s="1"/>
  <c r="C22" i="4" s="1"/>
  <c r="D56" i="9"/>
  <c r="D57" i="9" s="1"/>
  <c r="D41" i="11" s="1"/>
  <c r="B22" i="4" s="1"/>
  <c r="F56" i="9"/>
  <c r="F57" i="9"/>
  <c r="F41" i="11" s="1"/>
  <c r="G29" i="15"/>
  <c r="H73" i="15"/>
  <c r="H95" i="15" s="1"/>
  <c r="G32" i="15"/>
  <c r="G51" i="15"/>
  <c r="E176" i="13"/>
  <c r="D193" i="13"/>
  <c r="F176" i="13"/>
  <c r="F192" i="13" s="1"/>
  <c r="E193" i="13"/>
  <c r="C34" i="4" s="1"/>
  <c r="F193" i="13"/>
  <c r="D176" i="13"/>
  <c r="G49" i="9"/>
  <c r="G33" i="5"/>
  <c r="G24" i="5"/>
  <c r="F47" i="5"/>
  <c r="F54" i="5" s="1"/>
  <c r="E81" i="4"/>
  <c r="H45" i="24"/>
  <c r="H69" i="24" s="1"/>
  <c r="F80" i="4" s="1"/>
  <c r="D45" i="24"/>
  <c r="D69" i="24" s="1"/>
  <c r="D71" i="24" s="1"/>
  <c r="E103" i="21"/>
  <c r="E146" i="22"/>
  <c r="D146" i="22"/>
  <c r="H97" i="15"/>
  <c r="F41" i="4"/>
  <c r="F43" i="4" s="1"/>
  <c r="G21" i="15"/>
  <c r="E73" i="15"/>
  <c r="E95" i="15" s="1"/>
  <c r="E97" i="15" s="1"/>
  <c r="D73" i="15"/>
  <c r="D95" i="15" s="1"/>
  <c r="B41" i="4" s="1"/>
  <c r="B43" i="4" s="1"/>
  <c r="D181" i="23"/>
  <c r="D230" i="23" s="1"/>
  <c r="B76" i="4" s="1"/>
  <c r="G219" i="23"/>
  <c r="H224" i="23"/>
  <c r="H231" i="23" s="1"/>
  <c r="F77" i="4" s="1"/>
  <c r="D224" i="23"/>
  <c r="D231" i="23" s="1"/>
  <c r="G15" i="23"/>
  <c r="E224" i="23"/>
  <c r="E231" i="23" s="1"/>
  <c r="C77" i="4" s="1"/>
  <c r="H181" i="23"/>
  <c r="H230" i="23" s="1"/>
  <c r="H232" i="23" s="1"/>
  <c r="F224" i="23"/>
  <c r="F231" i="23" s="1"/>
  <c r="G149" i="18"/>
  <c r="G164" i="18"/>
  <c r="G178" i="18"/>
  <c r="G68" i="18"/>
  <c r="G152" i="18"/>
  <c r="G170" i="18"/>
  <c r="G71" i="18"/>
  <c r="H176" i="13"/>
  <c r="H192" i="13" s="1"/>
  <c r="G144" i="13"/>
  <c r="G58" i="21"/>
  <c r="G53" i="21"/>
  <c r="G71" i="21"/>
  <c r="F78" i="21"/>
  <c r="G42" i="21"/>
  <c r="H78" i="21"/>
  <c r="H155" i="22" s="1"/>
  <c r="F68" i="4" s="1"/>
  <c r="G33" i="21"/>
  <c r="G39" i="21"/>
  <c r="G63" i="21"/>
  <c r="G68" i="21"/>
  <c r="D78" i="21"/>
  <c r="D155" i="22" s="1"/>
  <c r="B68" i="4" s="1"/>
  <c r="E78" i="21"/>
  <c r="G78" i="21" s="1"/>
  <c r="E19" i="4"/>
  <c r="D55" i="5"/>
  <c r="B7" i="4"/>
  <c r="B9" i="4" s="1"/>
  <c r="E55" i="5"/>
  <c r="C7" i="4"/>
  <c r="C9" i="4" s="1"/>
  <c r="F45" i="24"/>
  <c r="G44" i="24"/>
  <c r="H63" i="24"/>
  <c r="H64" i="24" s="1"/>
  <c r="H70" i="24" s="1"/>
  <c r="F81" i="4" s="1"/>
  <c r="F69" i="24"/>
  <c r="F71" i="24" s="1"/>
  <c r="G172" i="23"/>
  <c r="E181" i="23"/>
  <c r="E230" i="23" s="1"/>
  <c r="G168" i="23"/>
  <c r="G27" i="23"/>
  <c r="F181" i="23"/>
  <c r="F101" i="21"/>
  <c r="G101" i="21" s="1"/>
  <c r="F146" i="22"/>
  <c r="E91" i="21"/>
  <c r="G112" i="22"/>
  <c r="G145" i="22"/>
  <c r="F85" i="21"/>
  <c r="G85" i="21" s="1"/>
  <c r="G143" i="22"/>
  <c r="G138" i="22"/>
  <c r="H89" i="21"/>
  <c r="H105" i="21" s="1"/>
  <c r="H146" i="22"/>
  <c r="H156" i="22" s="1"/>
  <c r="F88" i="21"/>
  <c r="G88" i="21" s="1"/>
  <c r="F104" i="21"/>
  <c r="G104" i="21" s="1"/>
  <c r="G107" i="22"/>
  <c r="G123" i="22"/>
  <c r="G103" i="22"/>
  <c r="D91" i="21"/>
  <c r="D105" i="21" s="1"/>
  <c r="G99" i="21"/>
  <c r="E92" i="21"/>
  <c r="G92" i="21" s="1"/>
  <c r="G93" i="21"/>
  <c r="G97" i="21"/>
  <c r="G100" i="21"/>
  <c r="G117" i="22"/>
  <c r="F91" i="21"/>
  <c r="G89" i="22"/>
  <c r="F90" i="21"/>
  <c r="G90" i="21" s="1"/>
  <c r="E156" i="22"/>
  <c r="C69" i="4" s="1"/>
  <c r="G103" i="21"/>
  <c r="F49" i="1"/>
  <c r="G49" i="1"/>
  <c r="B19" i="26"/>
  <c r="B25" i="26" s="1"/>
  <c r="C19" i="26"/>
  <c r="C25" i="26" s="1"/>
  <c r="D19" i="26"/>
  <c r="D25" i="26" s="1"/>
  <c r="E19" i="26"/>
  <c r="E25" i="26" s="1"/>
  <c r="I14" i="26"/>
  <c r="J14" i="26" s="1"/>
  <c r="K14" i="26" s="1"/>
  <c r="L14" i="26" s="1"/>
  <c r="G11" i="26"/>
  <c r="G18" i="26" s="1"/>
  <c r="F6" i="1"/>
  <c r="G6" i="1" s="1"/>
  <c r="F6" i="26"/>
  <c r="G17" i="1"/>
  <c r="F31" i="1"/>
  <c r="F9" i="26" s="1"/>
  <c r="G30" i="2"/>
  <c r="D69" i="7"/>
  <c r="G60" i="7"/>
  <c r="G93" i="7"/>
  <c r="G22" i="7"/>
  <c r="E69" i="7"/>
  <c r="E109" i="7"/>
  <c r="E118" i="7" s="1"/>
  <c r="C15" i="4" s="1"/>
  <c r="G108" i="7"/>
  <c r="H55" i="5"/>
  <c r="H57" i="9"/>
  <c r="H41" i="11" s="1"/>
  <c r="F22" i="4" s="1"/>
  <c r="G41" i="9"/>
  <c r="G18" i="9"/>
  <c r="G94" i="21"/>
  <c r="F156" i="22"/>
  <c r="D69" i="4" s="1"/>
  <c r="G95" i="21"/>
  <c r="G89" i="21"/>
  <c r="G57" i="22"/>
  <c r="D156" i="22"/>
  <c r="B69" i="4" s="1"/>
  <c r="E87" i="21"/>
  <c r="F87" i="21"/>
  <c r="F86" i="21"/>
  <c r="G86" i="21" s="1"/>
  <c r="G33" i="22"/>
  <c r="G50" i="21"/>
  <c r="F155" i="22"/>
  <c r="D68" i="4" s="1"/>
  <c r="G29" i="21"/>
  <c r="D68" i="19"/>
  <c r="D74" i="19" s="1"/>
  <c r="B61" i="4" s="1"/>
  <c r="E68" i="19"/>
  <c r="E74" i="19" s="1"/>
  <c r="C61" i="4" s="1"/>
  <c r="E44" i="19"/>
  <c r="E73" i="19" s="1"/>
  <c r="C60" i="4" s="1"/>
  <c r="G35" i="19"/>
  <c r="F68" i="19"/>
  <c r="G68" i="19" s="1"/>
  <c r="D75" i="19"/>
  <c r="B60" i="4"/>
  <c r="G29" i="19"/>
  <c r="F44" i="19"/>
  <c r="F73" i="19" s="1"/>
  <c r="G162" i="18"/>
  <c r="F232" i="18"/>
  <c r="G208" i="18"/>
  <c r="G196" i="18"/>
  <c r="G119" i="18"/>
  <c r="G114" i="18"/>
  <c r="E232" i="18"/>
  <c r="E255" i="18" s="1"/>
  <c r="C56" i="4" s="1"/>
  <c r="C58" i="4" s="1"/>
  <c r="G95" i="18"/>
  <c r="D232" i="18"/>
  <c r="D255" i="18" s="1"/>
  <c r="D257" i="18" s="1"/>
  <c r="H232" i="18"/>
  <c r="H255" i="18" s="1"/>
  <c r="H257" i="18" s="1"/>
  <c r="H82" i="17"/>
  <c r="H103" i="17" s="1"/>
  <c r="H105" i="17" s="1"/>
  <c r="F82" i="17"/>
  <c r="F103" i="17" s="1"/>
  <c r="D82" i="17"/>
  <c r="D103" i="17" s="1"/>
  <c r="D105" i="17" s="1"/>
  <c r="E82" i="17"/>
  <c r="E103" i="17" s="1"/>
  <c r="G81" i="17"/>
  <c r="G79" i="17"/>
  <c r="G63" i="17"/>
  <c r="G38" i="17"/>
  <c r="F34" i="16"/>
  <c r="H34" i="16"/>
  <c r="H53" i="16" s="1"/>
  <c r="G33" i="16"/>
  <c r="E34" i="16"/>
  <c r="E53" i="16" s="1"/>
  <c r="C45" i="4" s="1"/>
  <c r="C47" i="4" s="1"/>
  <c r="D34" i="16"/>
  <c r="D53" i="16" s="1"/>
  <c r="D55" i="16" s="1"/>
  <c r="G29" i="16"/>
  <c r="H55" i="16"/>
  <c r="F45" i="4"/>
  <c r="F47" i="4" s="1"/>
  <c r="F53" i="16"/>
  <c r="G20" i="16"/>
  <c r="C41" i="4"/>
  <c r="C43" i="4" s="1"/>
  <c r="G72" i="15"/>
  <c r="F73" i="15"/>
  <c r="E19" i="14"/>
  <c r="G79" i="13"/>
  <c r="G124" i="13"/>
  <c r="G133" i="13"/>
  <c r="G116" i="13"/>
  <c r="G88" i="13"/>
  <c r="D34" i="4"/>
  <c r="G57" i="13"/>
  <c r="G70" i="13"/>
  <c r="G51" i="13"/>
  <c r="G60" i="13"/>
  <c r="G103" i="13"/>
  <c r="G152" i="13"/>
  <c r="G175" i="13"/>
  <c r="G65" i="13"/>
  <c r="G163" i="13"/>
  <c r="G93" i="13"/>
  <c r="B34" i="4"/>
  <c r="G54" i="13"/>
  <c r="F34" i="4"/>
  <c r="G99" i="13"/>
  <c r="G73" i="13"/>
  <c r="G46" i="13"/>
  <c r="G8" i="11"/>
  <c r="H33" i="11"/>
  <c r="H43" i="11" s="1"/>
  <c r="F24" i="4" s="1"/>
  <c r="D43" i="11"/>
  <c r="B24" i="4" s="1"/>
  <c r="F33" i="11"/>
  <c r="G33" i="11" s="1"/>
  <c r="C24" i="4"/>
  <c r="G114" i="10"/>
  <c r="H35" i="10"/>
  <c r="H132" i="10" s="1"/>
  <c r="H42" i="11" s="1"/>
  <c r="F23" i="4" s="1"/>
  <c r="G121" i="10"/>
  <c r="G96" i="10"/>
  <c r="F97" i="10"/>
  <c r="G131" i="10"/>
  <c r="E97" i="10"/>
  <c r="G126" i="10"/>
  <c r="D132" i="10"/>
  <c r="D42" i="11" s="1"/>
  <c r="G13" i="10"/>
  <c r="E35" i="10"/>
  <c r="G34" i="10"/>
  <c r="F35" i="10"/>
  <c r="G26" i="9"/>
  <c r="H69" i="8"/>
  <c r="F18" i="4"/>
  <c r="F20" i="4" s="1"/>
  <c r="E69" i="8"/>
  <c r="C18" i="4"/>
  <c r="C20" i="4" s="1"/>
  <c r="G23" i="8"/>
  <c r="B20" i="4"/>
  <c r="F69" i="8"/>
  <c r="D18" i="4"/>
  <c r="D20" i="4" s="1"/>
  <c r="G67" i="8"/>
  <c r="G106" i="7"/>
  <c r="G20" i="7"/>
  <c r="F69" i="7"/>
  <c r="F117" i="7" s="1"/>
  <c r="G35" i="7"/>
  <c r="G53" i="5"/>
  <c r="F60" i="4"/>
  <c r="F62" i="4" s="1"/>
  <c r="H75" i="19"/>
  <c r="G49" i="17"/>
  <c r="E36" i="20"/>
  <c r="E90" i="20" s="1"/>
  <c r="D91" i="20"/>
  <c r="B65" i="4" s="1"/>
  <c r="G20" i="20"/>
  <c r="E91" i="20"/>
  <c r="C65" i="4" s="1"/>
  <c r="G27" i="20"/>
  <c r="F91" i="20"/>
  <c r="D65" i="4" s="1"/>
  <c r="C64" i="4"/>
  <c r="D92" i="20"/>
  <c r="B64" i="4"/>
  <c r="H36" i="20"/>
  <c r="H90" i="20" s="1"/>
  <c r="G57" i="7"/>
  <c r="G90" i="7"/>
  <c r="D109" i="7"/>
  <c r="D118" i="7" s="1"/>
  <c r="B15" i="4" s="1"/>
  <c r="H69" i="7"/>
  <c r="H117" i="7" s="1"/>
  <c r="F14" i="4" s="1"/>
  <c r="G79" i="7"/>
  <c r="H118" i="7"/>
  <c r="F15" i="4" s="1"/>
  <c r="E117" i="7"/>
  <c r="C14" i="4" s="1"/>
  <c r="D117" i="7"/>
  <c r="B14" i="4" s="1"/>
  <c r="F109" i="7"/>
  <c r="G33" i="7"/>
  <c r="H92" i="20"/>
  <c r="F64" i="4"/>
  <c r="F66" i="4" s="1"/>
  <c r="G9" i="26"/>
  <c r="F11" i="26"/>
  <c r="F18" i="26" s="1"/>
  <c r="H9" i="26"/>
  <c r="H19" i="26" s="1"/>
  <c r="H91" i="57"/>
  <c r="F72" i="4"/>
  <c r="D28" i="4"/>
  <c r="E28" i="4" s="1"/>
  <c r="E27" i="4"/>
  <c r="D12" i="4"/>
  <c r="E12" i="4" s="1"/>
  <c r="E11" i="4"/>
  <c r="F9" i="4"/>
  <c r="F18" i="57"/>
  <c r="F29" i="57"/>
  <c r="G19" i="26" l="1"/>
  <c r="D97" i="15"/>
  <c r="G193" i="13"/>
  <c r="D192" i="13"/>
  <c r="E192" i="13"/>
  <c r="G192" i="13" s="1"/>
  <c r="D44" i="11"/>
  <c r="G47" i="5"/>
  <c r="E7" i="4"/>
  <c r="B62" i="4"/>
  <c r="C62" i="4"/>
  <c r="B80" i="4"/>
  <c r="B33" i="4"/>
  <c r="B36" i="4" s="1"/>
  <c r="E232" i="23"/>
  <c r="G231" i="23"/>
  <c r="D77" i="4"/>
  <c r="B77" i="4"/>
  <c r="D232" i="23"/>
  <c r="G224" i="23"/>
  <c r="F76" i="4"/>
  <c r="F78" i="4" s="1"/>
  <c r="B78" i="4"/>
  <c r="C76" i="4"/>
  <c r="C78" i="4" s="1"/>
  <c r="G54" i="5"/>
  <c r="D8" i="4"/>
  <c r="F55" i="5"/>
  <c r="G55" i="5" s="1"/>
  <c r="H71" i="24"/>
  <c r="F82" i="4"/>
  <c r="D80" i="4"/>
  <c r="G181" i="23"/>
  <c r="F230" i="23"/>
  <c r="E105" i="21"/>
  <c r="E69" i="4"/>
  <c r="D157" i="22"/>
  <c r="G146" i="22"/>
  <c r="F19" i="26"/>
  <c r="F50" i="1"/>
  <c r="G50" i="1" s="1"/>
  <c r="G31" i="1"/>
  <c r="F157" i="22"/>
  <c r="G156" i="22"/>
  <c r="B70" i="4"/>
  <c r="G87" i="21"/>
  <c r="F105" i="21"/>
  <c r="D70" i="4"/>
  <c r="E155" i="22"/>
  <c r="C68" i="4" s="1"/>
  <c r="B84" i="4"/>
  <c r="D52" i="1" s="1"/>
  <c r="E75" i="19"/>
  <c r="G44" i="19"/>
  <c r="G73" i="19"/>
  <c r="F75" i="19"/>
  <c r="D60" i="4"/>
  <c r="E257" i="18"/>
  <c r="G232" i="18"/>
  <c r="B56" i="4"/>
  <c r="B58" i="4" s="1"/>
  <c r="F255" i="18"/>
  <c r="F257" i="18" s="1"/>
  <c r="F56" i="4"/>
  <c r="F58" i="4" s="1"/>
  <c r="B52" i="4"/>
  <c r="B54" i="4" s="1"/>
  <c r="G57" i="9"/>
  <c r="G41" i="11"/>
  <c r="E55" i="16"/>
  <c r="B45" i="4"/>
  <c r="B47" i="4" s="1"/>
  <c r="G34" i="16"/>
  <c r="D45" i="4"/>
  <c r="F55" i="16"/>
  <c r="G53" i="16"/>
  <c r="G55" i="16" s="1"/>
  <c r="F95" i="15"/>
  <c r="G73" i="15"/>
  <c r="C38" i="4"/>
  <c r="C39" i="4" s="1"/>
  <c r="G19" i="14"/>
  <c r="E34" i="4"/>
  <c r="H195" i="13"/>
  <c r="G176" i="13"/>
  <c r="F25" i="4"/>
  <c r="D22" i="4"/>
  <c r="E22" i="4" s="1"/>
  <c r="C84" i="4"/>
  <c r="E52" i="1" s="1"/>
  <c r="G43" i="11"/>
  <c r="D24" i="4"/>
  <c r="E24" i="4" s="1"/>
  <c r="F132" i="10"/>
  <c r="B23" i="4"/>
  <c r="B25" i="4" s="1"/>
  <c r="E132" i="10"/>
  <c r="E42" i="11" s="1"/>
  <c r="G97" i="10"/>
  <c r="H44" i="11"/>
  <c r="G35" i="10"/>
  <c r="E20" i="4"/>
  <c r="G69" i="8"/>
  <c r="E18" i="4"/>
  <c r="D119" i="7"/>
  <c r="F52" i="4"/>
  <c r="F54" i="4" s="1"/>
  <c r="G103" i="17"/>
  <c r="F105" i="17"/>
  <c r="D52" i="4"/>
  <c r="C52" i="4"/>
  <c r="C54" i="4" s="1"/>
  <c r="E105" i="17"/>
  <c r="G82" i="17"/>
  <c r="C66" i="4"/>
  <c r="B66" i="4"/>
  <c r="E92" i="20"/>
  <c r="G36" i="20"/>
  <c r="F90" i="20"/>
  <c r="F16" i="4"/>
  <c r="E119" i="7"/>
  <c r="H119" i="7"/>
  <c r="G69" i="7"/>
  <c r="F118" i="7"/>
  <c r="F119" i="7" s="1"/>
  <c r="G109" i="7"/>
  <c r="G117" i="7"/>
  <c r="D14" i="4"/>
  <c r="B16" i="4"/>
  <c r="C16" i="4"/>
  <c r="I9" i="26"/>
  <c r="J9" i="26"/>
  <c r="F74" i="4"/>
  <c r="F69" i="4"/>
  <c r="F84" i="4" s="1"/>
  <c r="H157" i="22"/>
  <c r="C33" i="4" l="1"/>
  <c r="C36" i="4" s="1"/>
  <c r="D195" i="13"/>
  <c r="D82" i="4"/>
  <c r="B82" i="4"/>
  <c r="B83" i="4"/>
  <c r="B85" i="4" s="1"/>
  <c r="D9" i="4"/>
  <c r="E9" i="4" s="1"/>
  <c r="E8" i="4"/>
  <c r="F232" i="23"/>
  <c r="G232" i="23" s="1"/>
  <c r="G230" i="23"/>
  <c r="D76" i="4"/>
  <c r="G105" i="21"/>
  <c r="G155" i="22"/>
  <c r="E157" i="22"/>
  <c r="G157" i="22" s="1"/>
  <c r="C70" i="4"/>
  <c r="E70" i="4" s="1"/>
  <c r="E68" i="4"/>
  <c r="G75" i="19"/>
  <c r="D62" i="4"/>
  <c r="E62" i="4" s="1"/>
  <c r="E60" i="4"/>
  <c r="D56" i="4"/>
  <c r="E56" i="4" s="1"/>
  <c r="G255" i="18"/>
  <c r="G105" i="17"/>
  <c r="E45" i="4"/>
  <c r="D47" i="4"/>
  <c r="E47" i="4" s="1"/>
  <c r="F97" i="15"/>
  <c r="G97" i="15" s="1"/>
  <c r="G95" i="15"/>
  <c r="D41" i="4"/>
  <c r="E195" i="13"/>
  <c r="F33" i="4"/>
  <c r="F36" i="4" s="1"/>
  <c r="D33" i="4"/>
  <c r="F195" i="13"/>
  <c r="F42" i="11"/>
  <c r="F44" i="11" s="1"/>
  <c r="C23" i="4"/>
  <c r="C25" i="4" s="1"/>
  <c r="E44" i="11"/>
  <c r="G132" i="10"/>
  <c r="G119" i="7"/>
  <c r="D54" i="4"/>
  <c r="E54" i="4" s="1"/>
  <c r="E52" i="4"/>
  <c r="F92" i="20"/>
  <c r="D64" i="4"/>
  <c r="G90" i="20"/>
  <c r="E14" i="4"/>
  <c r="D15" i="4"/>
  <c r="G118" i="7"/>
  <c r="L9" i="26"/>
  <c r="K9" i="26"/>
  <c r="I11" i="26"/>
  <c r="I18" i="26" s="1"/>
  <c r="I19" i="26" s="1"/>
  <c r="F70" i="4"/>
  <c r="F83" i="4" l="1"/>
  <c r="H51" i="1" s="1"/>
  <c r="G21" i="26" s="1"/>
  <c r="H21" i="26" s="1"/>
  <c r="I21" i="26" s="1"/>
  <c r="J21" i="26" s="1"/>
  <c r="K21" i="26" s="1"/>
  <c r="L21" i="26" s="1"/>
  <c r="G195" i="13"/>
  <c r="E76" i="4"/>
  <c r="D78" i="4"/>
  <c r="E78" i="4" s="1"/>
  <c r="D58" i="4"/>
  <c r="E58" i="4" s="1"/>
  <c r="D23" i="4"/>
  <c r="E23" i="4" s="1"/>
  <c r="D43" i="4"/>
  <c r="E43" i="4" s="1"/>
  <c r="E41" i="4"/>
  <c r="E33" i="4"/>
  <c r="D36" i="4"/>
  <c r="E36" i="4" s="1"/>
  <c r="G42" i="11"/>
  <c r="D51" i="1"/>
  <c r="D53" i="1" s="1"/>
  <c r="D54" i="1" s="1"/>
  <c r="D58" i="1" s="1"/>
  <c r="G44" i="11"/>
  <c r="E64" i="4"/>
  <c r="D66" i="4"/>
  <c r="E66" i="4" s="1"/>
  <c r="D84" i="4"/>
  <c r="E15" i="4"/>
  <c r="D16" i="4"/>
  <c r="E16" i="4" s="1"/>
  <c r="J11" i="26"/>
  <c r="H52" i="1"/>
  <c r="D83" i="4" l="1"/>
  <c r="F51" i="1" s="1"/>
  <c r="D25" i="4"/>
  <c r="E25" i="4" s="1"/>
  <c r="F85" i="4"/>
  <c r="J18" i="26"/>
  <c r="J19" i="26" s="1"/>
  <c r="H24" i="26"/>
  <c r="H25" i="26" s="1"/>
  <c r="E84" i="4"/>
  <c r="F52" i="1"/>
  <c r="L11" i="26"/>
  <c r="L18" i="26" s="1"/>
  <c r="L19" i="26" s="1"/>
  <c r="K11" i="26"/>
  <c r="K18" i="26" s="1"/>
  <c r="K19" i="26" s="1"/>
  <c r="I24" i="26"/>
  <c r="I25" i="26" s="1"/>
  <c r="H53" i="1"/>
  <c r="H54" i="1" s="1"/>
  <c r="H58" i="1" s="1"/>
  <c r="G23" i="26"/>
  <c r="G24" i="26" s="1"/>
  <c r="G25" i="26" s="1"/>
  <c r="D85" i="4" l="1"/>
  <c r="F21" i="26"/>
  <c r="G52" i="1"/>
  <c r="F23" i="26"/>
  <c r="F53" i="1"/>
  <c r="J24" i="26"/>
  <c r="J25" i="26" s="1"/>
  <c r="F24" i="26" l="1"/>
  <c r="F25" i="26" s="1"/>
  <c r="F54" i="1"/>
  <c r="L24" i="26"/>
  <c r="L25" i="26" s="1"/>
  <c r="K24" i="26"/>
  <c r="K25" i="26" s="1"/>
  <c r="E69" i="24"/>
  <c r="G69" i="24" l="1"/>
  <c r="C80" i="4"/>
  <c r="C83" i="4" s="1"/>
  <c r="E71" i="24"/>
  <c r="G71" i="24" s="1"/>
  <c r="G45" i="24"/>
  <c r="E80" i="4" l="1"/>
  <c r="C82" i="4"/>
  <c r="E82" i="4" s="1"/>
  <c r="C85" i="4" l="1"/>
  <c r="E85" i="4" s="1"/>
  <c r="E83" i="4"/>
  <c r="E51" i="1"/>
  <c r="G51" i="1" l="1"/>
  <c r="E53" i="1"/>
  <c r="E54" i="1" l="1"/>
  <c r="G54" i="1" s="1"/>
  <c r="G53" i="1"/>
</calcChain>
</file>

<file path=xl/sharedStrings.xml><?xml version="1.0" encoding="utf-8"?>
<sst xmlns="http://schemas.openxmlformats.org/spreadsheetml/2006/main" count="3094" uniqueCount="1354">
  <si>
    <t>ZŠ Švehlova - Společně si rozumíme ZŠŠ</t>
  </si>
  <si>
    <t>ORG 2451294000000</t>
  </si>
  <si>
    <t>ZŠ U Vrš. nádr. - Společně si rozumíme ZŠ UVN</t>
  </si>
  <si>
    <t>ÚZ 20</t>
  </si>
  <si>
    <t>ŠJ - mzdové prostředky včetně odvodů</t>
  </si>
  <si>
    <t>ÚZ 21</t>
  </si>
  <si>
    <t>ŠJ - modernizace vybavení</t>
  </si>
  <si>
    <t>ORG 46</t>
  </si>
  <si>
    <t>odměny pracovníků ve školství</t>
  </si>
  <si>
    <t>C e l k e m  ŠJ</t>
  </si>
  <si>
    <t>ŠJ - HMP dotace (výplata odměn)</t>
  </si>
  <si>
    <t>neinvestiční trasnfery cizím PO</t>
  </si>
  <si>
    <t>nein.příspěvky zříz.přísp.org. (KD Barikádníků)</t>
  </si>
  <si>
    <t>ÚZ 30</t>
  </si>
  <si>
    <t>C e l k e m provozní příspěvky</t>
  </si>
  <si>
    <t>- 17 -</t>
  </si>
  <si>
    <t>inv.transfery zříz.přísp.organizacím</t>
  </si>
  <si>
    <t>213013</t>
  </si>
  <si>
    <t xml:space="preserve">MŠ ŠJ - modernizace vybavení </t>
  </si>
  <si>
    <t>213057</t>
  </si>
  <si>
    <t>MŠ - herní prvky</t>
  </si>
  <si>
    <t>218006</t>
  </si>
  <si>
    <t>MŠ - investiční vybavení</t>
  </si>
  <si>
    <t>Celkem 3111-6351</t>
  </si>
  <si>
    <t>2360513218019</t>
  </si>
  <si>
    <t>Celkem 3113-6351</t>
  </si>
  <si>
    <t>Celkem 3113-6356</t>
  </si>
  <si>
    <t>213014</t>
  </si>
  <si>
    <t xml:space="preserve">ŠJ - modernizace vybavení  </t>
  </si>
  <si>
    <t>Celkem 3141-6351</t>
  </si>
  <si>
    <t>Vybavení knihovny Malešice</t>
  </si>
  <si>
    <t>Celkem 3114-6359</t>
  </si>
  <si>
    <t>Rekapitulace výdajů 0041 - Školství</t>
  </si>
  <si>
    <t xml:space="preserve">Investiční výdaje </t>
  </si>
  <si>
    <t xml:space="preserve">C e l k e m  výdaje </t>
  </si>
  <si>
    <t>ostatní záležitosti vzdělávání</t>
  </si>
  <si>
    <t xml:space="preserve">ost.osob.výdaje </t>
  </si>
  <si>
    <t>povinné pojistné na veř.zdrav. pojištění</t>
  </si>
  <si>
    <t xml:space="preserve">nákup materiálu </t>
  </si>
  <si>
    <t>služby peněžních ústavů</t>
  </si>
  <si>
    <t>konzultační, poradenské a právní služby</t>
  </si>
  <si>
    <t>č. III/11</t>
  </si>
  <si>
    <t>0051 - Sociální věci</t>
  </si>
  <si>
    <t>ostatní záležitosti předškolního vzdělávání</t>
  </si>
  <si>
    <t>výchovné ústavy a dětské domovy se školou</t>
  </si>
  <si>
    <t>vyšší odborné školy</t>
  </si>
  <si>
    <t xml:space="preserve">vysoké školy </t>
  </si>
  <si>
    <t>činnost ordinací praktických lékařů</t>
  </si>
  <si>
    <t>lékařská služba první pomoci</t>
  </si>
  <si>
    <t>specializovaná ambulantní zdravotní péče</t>
  </si>
  <si>
    <t>léčebny dlouhodobě nemocných</t>
  </si>
  <si>
    <t>hospice</t>
  </si>
  <si>
    <t>ostatní zdravotnická zařízení a služby pro zdravotnictví</t>
  </si>
  <si>
    <t>ost.správa ve zdravotnictví j.n. (PM, rehabilitace)</t>
  </si>
  <si>
    <t>odborné sociální poradenství</t>
  </si>
  <si>
    <t>domovy pro osoby se zdrav.postižením domovy se zvláštním režimem</t>
  </si>
  <si>
    <t>terénní programy</t>
  </si>
  <si>
    <t>ost.služby a činnosti v oblasti sociální prevence</t>
  </si>
  <si>
    <t xml:space="preserve">ost.záležitosti soc.věcí a politiky zaměstnanosti </t>
  </si>
  <si>
    <t xml:space="preserve">převody vlastním fondům v rozpočtech územní úrovně </t>
  </si>
  <si>
    <t>neinv. transfery cizím přísp. organizacím</t>
  </si>
  <si>
    <t>služby školení a vzdělávání</t>
  </si>
  <si>
    <t>stipendia žákům, studentům a doktorandům</t>
  </si>
  <si>
    <t>nákup ost.služeb (ÚZ 601 - Zajištění lékařské zubní pohot. pro děti a dospělé)</t>
  </si>
  <si>
    <t xml:space="preserve">neinv.transf.nefin.pod.subjektům-fyz.osobám </t>
  </si>
  <si>
    <t>nákup ost.služeb (ÚZ 602 - Lékař. služba první pomoci pro děti, dorost a pro dospělé)</t>
  </si>
  <si>
    <t>neinv.transfery pod.subjektům - PO (LSPP)</t>
  </si>
  <si>
    <t>neinv. transfery círk. a nábož. společ.</t>
  </si>
  <si>
    <t>neinv. příspěvky zříz. přísp. org. (LDN)</t>
  </si>
  <si>
    <t>LDN - audit hospodaření</t>
  </si>
  <si>
    <t>neinvest. transf. spolkům</t>
  </si>
  <si>
    <t xml:space="preserve">věcné dary </t>
  </si>
  <si>
    <t>ost.neinv.transfery nezisk. a pod. org.</t>
  </si>
  <si>
    <t>knihy, učeb. pom. a tisk</t>
  </si>
  <si>
    <t>nákup ost.služeb (ÚZ 81)</t>
  </si>
  <si>
    <t>nákup ost.služeb (ÚZ 115)</t>
  </si>
  <si>
    <t>věcné dary (ÚZ 115)</t>
  </si>
  <si>
    <t>dary obyvatelstvu (ÚZ 115)</t>
  </si>
  <si>
    <t>konzult.,porad.a právní služby</t>
  </si>
  <si>
    <t>konzultač.,por.a práv.služby</t>
  </si>
  <si>
    <t>knihy,uč.pom. a tisk  (ÚZ 13010)</t>
  </si>
  <si>
    <t>konzultač.,por.a práv.služby (ÚZ 13010)</t>
  </si>
  <si>
    <t xml:space="preserve">služby školení a vzdělávání </t>
  </si>
  <si>
    <t>služby školení a vzdělávání (ÚZ 13010)</t>
  </si>
  <si>
    <t>nákup ostatních služeb (ÚZ 13010)</t>
  </si>
  <si>
    <t>dary obyvatelstvu  (osobní asistence)</t>
  </si>
  <si>
    <t>nájemné</t>
  </si>
  <si>
    <t>služby školení a vzdělávání (ÚZ 14007)</t>
  </si>
  <si>
    <t>nein.transfery zřízeným p.o. (ÚZ 115)</t>
  </si>
  <si>
    <t>nein.transfery zřízeným p.o. (ÚZ 13305)</t>
  </si>
  <si>
    <t>nein.přísp.zříz.přísp.org. (CSOP)</t>
  </si>
  <si>
    <t>CSOP - audit hospodaření</t>
  </si>
  <si>
    <t>CSOP - analýza spokojenosti se soc. službami</t>
  </si>
  <si>
    <t>nein.transfery zřízeným p. o. (ÚZ 81)</t>
  </si>
  <si>
    <t>nein.transfery zřízeným p. o. (ÚZ 115)</t>
  </si>
  <si>
    <t>nein.transfery zřízeným p. o. (ÚZ 13305)</t>
  </si>
  <si>
    <t xml:space="preserve">nein.transfery zřízeným p. o. </t>
  </si>
  <si>
    <t>nákup ostatních služeb (ÚZ 81)</t>
  </si>
  <si>
    <t>nákup ostatních služeb (ÚZ 115)</t>
  </si>
  <si>
    <t xml:space="preserve">dary obyvatelstvu  </t>
  </si>
  <si>
    <t>knihy, uč. pomůcky a tisk</t>
  </si>
  <si>
    <t>nákup ostat.služeb (ÚZ 14007)-integ. cizinců</t>
  </si>
  <si>
    <t>služby škol. a vzděl. (ÚZ 14007)-integ. cizinců</t>
  </si>
  <si>
    <t>převody mezi stat. městy a jejich měst. obvody</t>
  </si>
  <si>
    <t>vratka pohřebného</t>
  </si>
  <si>
    <t>ÚZ 13010</t>
  </si>
  <si>
    <t>výkon pěstounské péče</t>
  </si>
  <si>
    <t>nespecifikované rezervy</t>
  </si>
  <si>
    <t>ÚZ 13305</t>
  </si>
  <si>
    <t>Rekapitulace výdajů 0051 - Sociální věci</t>
  </si>
  <si>
    <r>
      <t>I</t>
    </r>
    <r>
      <rPr>
        <b/>
        <sz val="10"/>
        <rFont val="Times New Roman CE"/>
        <family val="1"/>
        <charset val="238"/>
      </rPr>
      <t>nvestiční výdaje</t>
    </r>
  </si>
  <si>
    <t>č. III/12</t>
  </si>
  <si>
    <t>0053 - EU - Komplexní rekvalifikace s Desítkou</t>
  </si>
  <si>
    <t xml:space="preserve">povinné poj. na soc. zab. a přísp. na st. pol. zam. </t>
  </si>
  <si>
    <t>povinné poj. na veřejné zdravotní pojištění</t>
  </si>
  <si>
    <t>náhrady mezd v době nemoci</t>
  </si>
  <si>
    <t>č. III/13</t>
  </si>
  <si>
    <t>0061 - Kultura a volný čas</t>
  </si>
  <si>
    <t>výstavní činnosti v kultuře</t>
  </si>
  <si>
    <t xml:space="preserve">ost.záležitosti kultury, církví a sděl.prostředků </t>
  </si>
  <si>
    <t>ost.zájmová činnost a rekreace - granty</t>
  </si>
  <si>
    <t>mezinárodní spolupráce j.n.</t>
  </si>
  <si>
    <t xml:space="preserve">nákup materiálu j.n. </t>
  </si>
  <si>
    <t>nákup ost.služeb (tisk a informační tiskoviny)</t>
  </si>
  <si>
    <t>odměny za užití dušev. vlastníctví (OSA)</t>
  </si>
  <si>
    <t>ÚZ</t>
  </si>
  <si>
    <t>neinvest. dotace z odvodu VHP</t>
  </si>
  <si>
    <t>ost.poskytované zálohy a jistiny</t>
  </si>
  <si>
    <t>poskyt.neinv.příspěvku a náhrady (OSA)</t>
  </si>
  <si>
    <t>léky a zdravotní materiál</t>
  </si>
  <si>
    <t xml:space="preserve">služby pošt </t>
  </si>
  <si>
    <t>cestovné (zahraniční)</t>
  </si>
  <si>
    <t>poskytované zálohy vlastní pokladně</t>
  </si>
  <si>
    <t xml:space="preserve">budovy, haly a stavby </t>
  </si>
  <si>
    <t>Celkem 3399-6121</t>
  </si>
  <si>
    <t>Celkem 3399-6122</t>
  </si>
  <si>
    <t>Rekapitulace výdajů 0061 - Kultura a volný čas</t>
  </si>
  <si>
    <t>č. III/14</t>
  </si>
  <si>
    <t>0062 - Sport</t>
  </si>
  <si>
    <t>léky a zdrav. mat.</t>
  </si>
  <si>
    <t>Rekapitulace výdajů 0062 - Sport</t>
  </si>
  <si>
    <t>č. III/15</t>
  </si>
  <si>
    <t>0063 - Projekty MČ Praha 10</t>
  </si>
  <si>
    <t xml:space="preserve">základní školy </t>
  </si>
  <si>
    <t>ostatní záležitosti bydlení, komunálních služeb a územního rozvoje</t>
  </si>
  <si>
    <t>ost. služby a činnosti v oblasti sociální prevence</t>
  </si>
  <si>
    <t xml:space="preserve">ost. záležitosti sociálních věcí a politiky zaměstnanosti </t>
  </si>
  <si>
    <t>filmová tvorba, distribuce, kina a zhromažďování audiovizuálních archiválií</t>
  </si>
  <si>
    <t xml:space="preserve">ost. záležitosti kultury, církví a sděl.prostředků </t>
  </si>
  <si>
    <t>nákup ostatních služeb - participativní rozpočet Pro školy MČ Praha 10</t>
  </si>
  <si>
    <t>nein.transfery církvím a nábož.společ.</t>
  </si>
  <si>
    <t xml:space="preserve">ost.nein.tranfery nezisk. a pod.org. </t>
  </si>
  <si>
    <t>odměny za užití duševního vlastníctví</t>
  </si>
  <si>
    <t>Rekapitulace výdajů 0063 - Projekty MČ Praha 10</t>
  </si>
  <si>
    <t>č. III/16</t>
  </si>
  <si>
    <t>0064 - Veřejná finanční podpora</t>
  </si>
  <si>
    <t xml:space="preserve">mezinárodní spolupráce ve vzdělání </t>
  </si>
  <si>
    <t>zachování a obnova kulturních památek</t>
  </si>
  <si>
    <t>pořízení, zachování a obnova hodnot místního kulturního, národního a historického povědomí</t>
  </si>
  <si>
    <t>využití volného času dětí a mládeže - granty</t>
  </si>
  <si>
    <t xml:space="preserve">prevence před drogami, alkoholem, nikotinem a jinými závislostmi </t>
  </si>
  <si>
    <t xml:space="preserve">ostatní sociální péče a pomoc ostatním skupinám obyvatelstva </t>
  </si>
  <si>
    <t>domovy pro seniory</t>
  </si>
  <si>
    <t xml:space="preserve">osobní asistence, pečovatelská služba a podpora samostného bydlení </t>
  </si>
  <si>
    <t>tísňová péče</t>
  </si>
  <si>
    <t>chráněné bydlení</t>
  </si>
  <si>
    <t>denní stacionáře a centra denních služeb</t>
  </si>
  <si>
    <t>domovy pro osoby se zdravotním postižením a domovy se zvláštním režimem</t>
  </si>
  <si>
    <t>sociální služby poskytované ve zdravotnických zařízeních ústavní péče</t>
  </si>
  <si>
    <t>raná péče a sociálně aktivizační služby pro rodiny s dětmi</t>
  </si>
  <si>
    <t>azylové domy, nízkoprahová denní centra a noclehárny</t>
  </si>
  <si>
    <t>služby následné péče, terapeutické komunity a kontakní centra</t>
  </si>
  <si>
    <t>sociálně terapeutické dílny</t>
  </si>
  <si>
    <t>neinv. transf. spolkům</t>
  </si>
  <si>
    <t>ORG 36</t>
  </si>
  <si>
    <t>nein.tr.šk.pr.osob.zříz.stát.,kr. a ob. (ÚZ 98)</t>
  </si>
  <si>
    <t>neinv.transf. obecně prosp.spol.</t>
  </si>
  <si>
    <t>neinv. transf.obecně prosp. spol. (ÚZ 98)</t>
  </si>
  <si>
    <t>neinv.transf. spolkům</t>
  </si>
  <si>
    <t>ost.nein.transf.nezisk.a pod.org.</t>
  </si>
  <si>
    <t>ost.nein.transf.nezisk.a pod.org. (ÚZ 98)</t>
  </si>
  <si>
    <t>ORG 2</t>
  </si>
  <si>
    <t>nein.tr.šk.pr.osob.zříz.stát.,kr. a ob.</t>
  </si>
  <si>
    <t>ORG 6</t>
  </si>
  <si>
    <t>ORG 9</t>
  </si>
  <si>
    <t>ORG 15</t>
  </si>
  <si>
    <t>ORG 19</t>
  </si>
  <si>
    <t>ORG 22</t>
  </si>
  <si>
    <t>ORG 28</t>
  </si>
  <si>
    <t>ORG 30</t>
  </si>
  <si>
    <t>ORG 31</t>
  </si>
  <si>
    <t>ORG 33</t>
  </si>
  <si>
    <t>ORG 34</t>
  </si>
  <si>
    <t>ORG 37</t>
  </si>
  <si>
    <t>ORG 38</t>
  </si>
  <si>
    <t>ORG 42</t>
  </si>
  <si>
    <t xml:space="preserve">nein.tr.šk.pr.osob.zříz.stát.,kr. a ob. </t>
  </si>
  <si>
    <t>ORG 43</t>
  </si>
  <si>
    <t>ORG 44</t>
  </si>
  <si>
    <t>ORG 45</t>
  </si>
  <si>
    <t>neinv.transf. cizím příspěv. organizacím</t>
  </si>
  <si>
    <t>účel.neinvest.transf.fyz. osobám</t>
  </si>
  <si>
    <t>neinv.transf. církvím a náb. společnostem</t>
  </si>
  <si>
    <t>neinv.transf. nevin.podnik.subjektům - FO</t>
  </si>
  <si>
    <t>neinv.transf. pod subjektům PO (ÚZ 98)</t>
  </si>
  <si>
    <t>neinv.transf. spolkům (ÚZ 98)</t>
  </si>
  <si>
    <t>neinv.transf.cizím příspěv. organizacím</t>
  </si>
  <si>
    <t>neinv.transf. cizím příspěv. org. (ÚZ 98)</t>
  </si>
  <si>
    <t>účel.neinvest.transf.fyz. osobám (ÚZ 98)</t>
  </si>
  <si>
    <t>neinv. transf. spolkům (ÚZ 98)</t>
  </si>
  <si>
    <t>neinv. transf.církvím a náb.spol. (ÚZ 98)</t>
  </si>
  <si>
    <t>ost.nein.tranfery nezisk.a pod.org. (ÚZ 98)</t>
  </si>
  <si>
    <t>neinv.přísp.zříz.přísp.organiz.(ÚZ 34)</t>
  </si>
  <si>
    <t>neinv.přísp.zříz.přísp.organiz. (ÚZ 45)</t>
  </si>
  <si>
    <t>neinv.transf.škol.práv.osob.zř.státem, kr. a obcemi</t>
  </si>
  <si>
    <t>neinv.transf. obecně prosp.spol. (ÚZ 98)</t>
  </si>
  <si>
    <t>neinv.transf.občan. spolkům</t>
  </si>
  <si>
    <t>neinv.transf.círk. a náb.společn. (ÚZ 98)</t>
  </si>
  <si>
    <t>ost.nein.tranfery nezisk.a pod.org.</t>
  </si>
  <si>
    <t xml:space="preserve">neinv.transf.círk. a náb.společn. </t>
  </si>
  <si>
    <t>neinv. transf.círk. a náb.společn.</t>
  </si>
  <si>
    <t>neinv. transf.círk. a náb.společn. (ÚZ 98)</t>
  </si>
  <si>
    <t xml:space="preserve">ost.nein.tranfery nezisk.a pod.org. </t>
  </si>
  <si>
    <t>neinv.transf.círk. a náb.společn.</t>
  </si>
  <si>
    <t xml:space="preserve">ost.nein.transf.nezisk.a pod.org. </t>
  </si>
  <si>
    <t>ost.nein.transfery nezisk.a pod.org. (ÚZ 98)</t>
  </si>
  <si>
    <t>- 34 -</t>
  </si>
  <si>
    <t>Rekapitulace výdajů 0064 - Veřejná finanční podpora</t>
  </si>
  <si>
    <t>- 35 -</t>
  </si>
  <si>
    <t>č. III/17</t>
  </si>
  <si>
    <t>0065 - Správa kulturních objektů MČ Praha 10</t>
  </si>
  <si>
    <t xml:space="preserve">ostatní záležitosti kultury </t>
  </si>
  <si>
    <t>pořízení, zachování a obnova hodnot místního kulturního, národního a hist. povědomí (historické vily)</t>
  </si>
  <si>
    <t>odměny za užití dušev. vlastníctví</t>
  </si>
  <si>
    <t>ÚZ 502</t>
  </si>
  <si>
    <t>plyn</t>
  </si>
  <si>
    <t>C e l k e m                    Trmalova vila</t>
  </si>
  <si>
    <t>ÚZ 503</t>
  </si>
  <si>
    <t>C e l k e m                    Kolbenova vila</t>
  </si>
  <si>
    <t>- 36 -</t>
  </si>
  <si>
    <t xml:space="preserve">ost.invest.transf.nezisk a pod.organ. </t>
  </si>
  <si>
    <t>217024</t>
  </si>
  <si>
    <t>stacionár. pódium Strašnická</t>
  </si>
  <si>
    <t>Celkem 3319-6121</t>
  </si>
  <si>
    <t>PD - Waldesovo muzeum</t>
  </si>
  <si>
    <t>Celkem 3322-6121</t>
  </si>
  <si>
    <t>216024</t>
  </si>
  <si>
    <t>PD - Trmalova vila (ÚZ 501)</t>
  </si>
  <si>
    <t>217025</t>
  </si>
  <si>
    <t>rest. sochy ZŠ V Rybníčkách</t>
  </si>
  <si>
    <t>zhotovení desky K. Poláčka</t>
  </si>
  <si>
    <t>Celkem 3326-6121</t>
  </si>
  <si>
    <t>regenerace měst.památ.zóny</t>
  </si>
  <si>
    <t>Celkem 3326-6329</t>
  </si>
  <si>
    <t>Rekapitulace výdajů 0065 - Správa kulturních objektů MČ Praha 10</t>
  </si>
  <si>
    <t>č. III/18</t>
  </si>
  <si>
    <t>0081 - Obecní majetek</t>
  </si>
  <si>
    <t>ostatní činnost ve zdravotnictví</t>
  </si>
  <si>
    <t>bytové hospodářství</t>
  </si>
  <si>
    <t>komunální služby a územní rozvoj jinde nezařazené</t>
  </si>
  <si>
    <t>ostatní správa v oblasti bydlení, kom.služeb a územ.rozvoje j.n.</t>
  </si>
  <si>
    <t>změny technologií vytápění</t>
  </si>
  <si>
    <t>pojištění funkčně nespecifikované (pojištění)</t>
  </si>
  <si>
    <t>ostatní náhrady placené obyvatelstvu</t>
  </si>
  <si>
    <t xml:space="preserve">C e l k em </t>
  </si>
  <si>
    <t>údržba terasy (Úzbecká ul.)</t>
  </si>
  <si>
    <t>teplo</t>
  </si>
  <si>
    <t>nákup ost. služeb - Katastrální úřad</t>
  </si>
  <si>
    <t>ost. poskytované zálohy a jistiny</t>
  </si>
  <si>
    <t>nové tepelné vedení Jakutská</t>
  </si>
  <si>
    <t>Celkem 3713-6122</t>
  </si>
  <si>
    <t>Rekapitulace výdajů 0081 - Obecní majetek</t>
  </si>
  <si>
    <t>č. III/19</t>
  </si>
  <si>
    <t>0082 - Správa majetku</t>
  </si>
  <si>
    <t>ostatní sociální péče a pomoc mládeži</t>
  </si>
  <si>
    <t>osobní asistence, peč.služba a podpora samost.bydlení</t>
  </si>
  <si>
    <t xml:space="preserve">zájmová činnost v kultuře </t>
  </si>
  <si>
    <t>studená voda (ÚZ 502 - Čapkova vila)</t>
  </si>
  <si>
    <t>plyn (ÚZ 502 - Čapkova vila)</t>
  </si>
  <si>
    <t>elektrická energie (ÚZ 502 - Čapkova vila)</t>
  </si>
  <si>
    <t>pojištění (ÚZ 502 - Čapkova vila)</t>
  </si>
  <si>
    <t>konz., poradenské a právní služby</t>
  </si>
  <si>
    <t>nein. transf. podnik. - FO (antigrafiti)</t>
  </si>
  <si>
    <t>nein. transf. podnik. - PO (antigrafiti)</t>
  </si>
  <si>
    <t>nein. transf. SVJ (antigrafiti)</t>
  </si>
  <si>
    <t>pozemky</t>
  </si>
  <si>
    <t>216034</t>
  </si>
  <si>
    <t>rekonstrukce dvorany na pozemku 1958/6</t>
  </si>
  <si>
    <t>215004</t>
  </si>
  <si>
    <t>pozemek Vršovice 2472/4-odkup od SLZ</t>
  </si>
  <si>
    <t>216011</t>
  </si>
  <si>
    <t>pozemky Záběhlice 2848 ÚZSVM</t>
  </si>
  <si>
    <t>216013</t>
  </si>
  <si>
    <t>pozemek Vršovice 1873/78, 79, 57</t>
  </si>
  <si>
    <t>216015</t>
  </si>
  <si>
    <t>pozemek kú. Strašnice - restituce</t>
  </si>
  <si>
    <t>216016</t>
  </si>
  <si>
    <t>pozemky Kubánské nám. a Pod Rapidem (kn 1628/1</t>
  </si>
  <si>
    <t>217010</t>
  </si>
  <si>
    <t>pozemek Strašnice - cyklostezka</t>
  </si>
  <si>
    <t>217011</t>
  </si>
  <si>
    <t>pozemek Vršovice 1931/1</t>
  </si>
  <si>
    <t>217012</t>
  </si>
  <si>
    <t>pozemek Strašnice 913</t>
  </si>
  <si>
    <t>217013</t>
  </si>
  <si>
    <t>pozemky v k.ú. Vršovice SKANSKA</t>
  </si>
  <si>
    <t>217014</t>
  </si>
  <si>
    <t>dražby, aukce, VŘ, ÚZSVM</t>
  </si>
  <si>
    <t>217015</t>
  </si>
  <si>
    <t>předkupní právo</t>
  </si>
  <si>
    <t>218008</t>
  </si>
  <si>
    <t>pozemek 1368/4,1368/6 a 7 Vršovice</t>
  </si>
  <si>
    <t>Celkem 3669-6130</t>
  </si>
  <si>
    <t>202031</t>
  </si>
  <si>
    <t>nem. Nupacká 4</t>
  </si>
  <si>
    <t>210026</t>
  </si>
  <si>
    <t>zateplení fasád byt.domů (spolufin.)</t>
  </si>
  <si>
    <t>211025</t>
  </si>
  <si>
    <t>tech. zhodnocení bytů</t>
  </si>
  <si>
    <t>213018</t>
  </si>
  <si>
    <t>technické zhodn.volných bytů</t>
  </si>
  <si>
    <t>214027</t>
  </si>
  <si>
    <t>nem. Mrštíkova 658/39</t>
  </si>
  <si>
    <t>217009</t>
  </si>
  <si>
    <t>BD Ruská č.p. 225</t>
  </si>
  <si>
    <t>217016</t>
  </si>
  <si>
    <t>rekonstrukce výtahů</t>
  </si>
  <si>
    <t>217017</t>
  </si>
  <si>
    <t>úpravy NP v BDM</t>
  </si>
  <si>
    <t>217034</t>
  </si>
  <si>
    <t>reko domu Moskevská 27</t>
  </si>
  <si>
    <t>sanace dvorních traktů bytových domů</t>
  </si>
  <si>
    <t>Celkem 3612-6121</t>
  </si>
  <si>
    <t>reko topných zdrojů</t>
  </si>
  <si>
    <t>212028</t>
  </si>
  <si>
    <t>reko a výstavba nových MŠ</t>
  </si>
  <si>
    <t>80375212028</t>
  </si>
  <si>
    <t>výstavba MŠ Nad Vodov. (ÚZ 10)</t>
  </si>
  <si>
    <t>výstavba MŠ Nad Vodov. (ÚZ 90)</t>
  </si>
  <si>
    <t>213025</t>
  </si>
  <si>
    <t>MŠ - reko fasád</t>
  </si>
  <si>
    <t>213027</t>
  </si>
  <si>
    <t xml:space="preserve">MŠ - reko výtahů </t>
  </si>
  <si>
    <t>213028</t>
  </si>
  <si>
    <t>MŠ - reko zpevnění ploch</t>
  </si>
  <si>
    <t>215017</t>
  </si>
  <si>
    <t>MŠ - sanace vlhkosti</t>
  </si>
  <si>
    <t>215023</t>
  </si>
  <si>
    <t>MŠ - reko oplocení</t>
  </si>
  <si>
    <t>216018</t>
  </si>
  <si>
    <t>MŠ - reko kuchyně</t>
  </si>
  <si>
    <t>216019</t>
  </si>
  <si>
    <t>MŠ - ostatní rekonstrukce</t>
  </si>
  <si>
    <t>218009</t>
  </si>
  <si>
    <t>přístavba a reko pavilonů MŠ U Vrš.n.</t>
  </si>
  <si>
    <t>Celkem 3111-6121</t>
  </si>
  <si>
    <t>Gastro - MŠ Kodaňská</t>
  </si>
  <si>
    <t>Celkem 3111-6122</t>
  </si>
  <si>
    <t>213029</t>
  </si>
  <si>
    <t xml:space="preserve">ZŠ - reko fasád </t>
  </si>
  <si>
    <t>213030</t>
  </si>
  <si>
    <t>ZŠ - reko elektrorozvodů</t>
  </si>
  <si>
    <t>213032</t>
  </si>
  <si>
    <t xml:space="preserve">ZŠ - reko sociálních zařízení </t>
  </si>
  <si>
    <t>213033</t>
  </si>
  <si>
    <t>ZŠ - reko školních hřišť</t>
  </si>
  <si>
    <t>213034</t>
  </si>
  <si>
    <t>ZŠ - reko zpevněných ploch</t>
  </si>
  <si>
    <t>80096215008</t>
  </si>
  <si>
    <t>nástavba ZŠ Jakutská (ÚZ 90)</t>
  </si>
  <si>
    <t>80376215008</t>
  </si>
  <si>
    <t>215009</t>
  </si>
  <si>
    <t>ZŠ - reko V Olšinách</t>
  </si>
  <si>
    <t>215025</t>
  </si>
  <si>
    <t>ZŠ - reko oplocení</t>
  </si>
  <si>
    <t>216020</t>
  </si>
  <si>
    <t>ZŠ - ostatní rekonstrukce</t>
  </si>
  <si>
    <t>217018</t>
  </si>
  <si>
    <t>218010</t>
  </si>
  <si>
    <t>ZŠ Švehlova- reko střechy vč. podhledů</t>
  </si>
  <si>
    <t>80761218014</t>
  </si>
  <si>
    <t>rek. š.kuch.a jíd. ZŠ Hostýnská (ÚZ 10)</t>
  </si>
  <si>
    <t>rek. š.kuch.a jíd. ZŠ Hostýnská (ÚZ 84)</t>
  </si>
  <si>
    <t>ZŠ Jakutská - rekonstrukce - ÚT</t>
  </si>
  <si>
    <t>ZŠ Kodaňská - reko únikového schodiště</t>
  </si>
  <si>
    <t>Celkem 3113-6121</t>
  </si>
  <si>
    <t>Gastro ZŠ Hostýnská</t>
  </si>
  <si>
    <t>Celkem 3113-6122</t>
  </si>
  <si>
    <t>213035</t>
  </si>
  <si>
    <t xml:space="preserve">ŠJ - modernizace   </t>
  </si>
  <si>
    <t>Celkem 3141-6121</t>
  </si>
  <si>
    <t>213036</t>
  </si>
  <si>
    <t xml:space="preserve">reko hřišť-dětské,sport.,senioři,dopravní </t>
  </si>
  <si>
    <t>80445213036</t>
  </si>
  <si>
    <t>reko děts. hříště Tolstého (ÚZ 84)</t>
  </si>
  <si>
    <t>80662213036</t>
  </si>
  <si>
    <t>reko hřiště Tuchorazská (ÚZ 10)</t>
  </si>
  <si>
    <t>reko hřiště Tuchorazská (ÚZ 90)</t>
  </si>
  <si>
    <t>80664213036</t>
  </si>
  <si>
    <t>reko hřiště Gollova (ÚZ 10)</t>
  </si>
  <si>
    <t>reko hřiště Gollova (ÚZ 90)</t>
  </si>
  <si>
    <t>217019</t>
  </si>
  <si>
    <t>Areál Gutovka</t>
  </si>
  <si>
    <t>reko LDN Vršovice (ÚZ 10)</t>
  </si>
  <si>
    <t>výměna trafostanice LDN</t>
  </si>
  <si>
    <t>reko plynové kotelny LDN</t>
  </si>
  <si>
    <t>Celkem 3524-6121</t>
  </si>
  <si>
    <t>210040</t>
  </si>
  <si>
    <t xml:space="preserve">reko Poliklinika Malešice </t>
  </si>
  <si>
    <t>10891210040</t>
  </si>
  <si>
    <t>Celkem 3569-6121</t>
  </si>
  <si>
    <t>80173215026</t>
  </si>
  <si>
    <t>Nízkopr. centrum ul. K Botiči (ÚZ 10)</t>
  </si>
  <si>
    <t>Nízkopr. centrum ul. K Botiči (ÚZ 90)</t>
  </si>
  <si>
    <t>218012</t>
  </si>
  <si>
    <t>Nízkopr. centrum Nad Primaskou</t>
  </si>
  <si>
    <t>Celkem 4329-6121</t>
  </si>
  <si>
    <t>2520887218025</t>
  </si>
  <si>
    <t>Kom. cent. U Vrš. nádr. 30 (ÚZ 108100105)</t>
  </si>
  <si>
    <t>Kom. cent. U Vrš. nádr. 30 (ÚZ 108517985)</t>
  </si>
  <si>
    <t>reko Trmalova vila (ÚZ 501)</t>
  </si>
  <si>
    <t>reko kino Vzlet</t>
  </si>
  <si>
    <t>215013</t>
  </si>
  <si>
    <t>reko KD Barikádníků</t>
  </si>
  <si>
    <t>217021</t>
  </si>
  <si>
    <t>reko KD Cíl</t>
  </si>
  <si>
    <t>218011</t>
  </si>
  <si>
    <t>reko Strašnické divadlo</t>
  </si>
  <si>
    <t>Waldesovo muzeum</t>
  </si>
  <si>
    <t>205030</t>
  </si>
  <si>
    <t>reko KD Eden</t>
  </si>
  <si>
    <t>Celkem 3392-6121</t>
  </si>
  <si>
    <t>dílčí nezbytné reko objektu ÚMČ P10</t>
  </si>
  <si>
    <t>Celkem 6171-6121</t>
  </si>
  <si>
    <t>Rekapitulace výdajů 0082 - Správa majetku</t>
  </si>
  <si>
    <t>č. III/20</t>
  </si>
  <si>
    <t>0091 - Vnitřní správa</t>
  </si>
  <si>
    <t>bezpečnost a veřejný pořádek</t>
  </si>
  <si>
    <t>konzult.,poraden. a právní služby</t>
  </si>
  <si>
    <t>nákup ost. služeb (ÚZ 502 - Čapkova vila)</t>
  </si>
  <si>
    <t>zastupitelstva obcí</t>
  </si>
  <si>
    <t>volby do zastupitelstev územních samosprávních celků</t>
  </si>
  <si>
    <t>volby do Evropského parlamentu</t>
  </si>
  <si>
    <t>volba prezidenta republiky</t>
  </si>
  <si>
    <t>obecné příjmy a výdaje z finančních operací (bank.poplatky)</t>
  </si>
  <si>
    <t xml:space="preserve">ostatní činnosti j. n. </t>
  </si>
  <si>
    <t>odměny členů zastupitelstva obcí a krajů</t>
  </si>
  <si>
    <t>odstupné</t>
  </si>
  <si>
    <t>ost. platby za provedenou práci j.n.</t>
  </si>
  <si>
    <t>pov.poj. na soc.zab. a přísp. na st.pol.zam.</t>
  </si>
  <si>
    <t>volby do Senátu - Parlament ČR</t>
  </si>
  <si>
    <t>volby do Poslanecké sněmovny - Parlament ČR</t>
  </si>
  <si>
    <t>ostatní platby (ÚZ 98008)</t>
  </si>
  <si>
    <t>ost.osob.výdaje</t>
  </si>
  <si>
    <t>ost.osob.výdaje (ÚZ 98008)</t>
  </si>
  <si>
    <t>pov. poj. na soc. zab. a přís. na st. pol. zam. (ÚZ 98193)</t>
  </si>
  <si>
    <t>nákup materiálu j.n. (ÚZ 98008)</t>
  </si>
  <si>
    <t>studená voda (ÚZ 98008)</t>
  </si>
  <si>
    <t>teplo (ÚZ 98008)</t>
  </si>
  <si>
    <t>plyn (ÚZ 98008)</t>
  </si>
  <si>
    <t>elektrická energie (ÚZ 98008)</t>
  </si>
  <si>
    <t>pohonné hmoty a maziva (ÚZ 98008)</t>
  </si>
  <si>
    <t>poštovní služby (ÚZ 98008)</t>
  </si>
  <si>
    <t>nákup ostatních služeb (ÚZ 98008)</t>
  </si>
  <si>
    <t>platy zaměstnanců v prac.poměru</t>
  </si>
  <si>
    <t>sociálně-právní ochrana dětí</t>
  </si>
  <si>
    <t>výkon sociální péče</t>
  </si>
  <si>
    <t>ostatní platby</t>
  </si>
  <si>
    <t>OP VVV Místní akční plán (ORJ 0042)</t>
  </si>
  <si>
    <t>Komplexní rekval. s Desítkou (ORJ 0053)</t>
  </si>
  <si>
    <t>ost.platby za provedenou práci j.n.</t>
  </si>
  <si>
    <t>povinné pojistné na úrazové pojištění</t>
  </si>
  <si>
    <t>prádlo, oděv a obuv</t>
  </si>
  <si>
    <t xml:space="preserve">informatika </t>
  </si>
  <si>
    <t>fond zaměstnavatele</t>
  </si>
  <si>
    <t>kursové rozdíly ve výdajích</t>
  </si>
  <si>
    <t>pohonné hmoty a maziva</t>
  </si>
  <si>
    <t>služby pošt</t>
  </si>
  <si>
    <t>služby telekomunikací a radiokomunikací</t>
  </si>
  <si>
    <t>neinv. dotace</t>
  </si>
  <si>
    <t>programové vybavení (SW)</t>
  </si>
  <si>
    <t>cestovné (tuzemské)</t>
  </si>
  <si>
    <t>ostatní nákupy j.n.</t>
  </si>
  <si>
    <t xml:space="preserve">poskytuté náhrady </t>
  </si>
  <si>
    <t>odvody za neplnění zaměstnávat zdr. postižené</t>
  </si>
  <si>
    <t>platby daní a poplatků SR</t>
  </si>
  <si>
    <t>úhrady sankcí jiným rozpočtům</t>
  </si>
  <si>
    <t>náhrady z úrazového pojištění</t>
  </si>
  <si>
    <t>ost. nein. transfery obyvatelstvu</t>
  </si>
  <si>
    <t>ÚZ13011</t>
  </si>
  <si>
    <t>programové vybavení</t>
  </si>
  <si>
    <t>dopravní prostředky</t>
  </si>
  <si>
    <t>pers. a mzd. docház. systém licence</t>
  </si>
  <si>
    <t>Celkem 6171-6111</t>
  </si>
  <si>
    <t>218018</t>
  </si>
  <si>
    <t>optický kabel pro propoj serveroven</t>
  </si>
  <si>
    <t>pers. a mzd. docház. systém terminály</t>
  </si>
  <si>
    <t>Celkem 6171-6122</t>
  </si>
  <si>
    <t>2x služební automobil - obměna vozového parku</t>
  </si>
  <si>
    <t>Celkem 6171-6123</t>
  </si>
  <si>
    <t>Rekapitulace výdajů 0091 - Vnitřní správa</t>
  </si>
  <si>
    <t>0010 - Pokladní správa</t>
  </si>
  <si>
    <t>převody vl. fondům v rozpočtech územní úrovně</t>
  </si>
  <si>
    <t>nein.transfery spolkům - VHP- ÚZ 98</t>
  </si>
  <si>
    <t>poskytované zálohy vlast.pokladně</t>
  </si>
  <si>
    <t>ost.nein.výdaje j.n.</t>
  </si>
  <si>
    <t>doplatky místních poplatků</t>
  </si>
  <si>
    <t>soc. programy a ZOZ (ÚZ 81)</t>
  </si>
  <si>
    <t>Syst. pod. výuky ČJ (ÚZ 108)</t>
  </si>
  <si>
    <t>soc.-právn. ochr. dětí (ÚZ 13011)</t>
  </si>
  <si>
    <t>výkon soc. práce (ÚZ 13015)</t>
  </si>
  <si>
    <t>integrace cizinců (ÚZ 14007)</t>
  </si>
  <si>
    <t>volby do Senátu Parl. ČR (ÚZ 98193)</t>
  </si>
  <si>
    <t>volby do Parlamentu ČR (ÚZ 98071)</t>
  </si>
  <si>
    <t>nespec. rezervy (rozp.rezerva)</t>
  </si>
  <si>
    <t>ost.nein.výdaje j.n. (DPH)</t>
  </si>
  <si>
    <t>rezervy kapitálových výdajů</t>
  </si>
  <si>
    <t>investiční rozpočtová rezerva</t>
  </si>
  <si>
    <t>Celkem  6409-6901</t>
  </si>
  <si>
    <t>Rekapitulace výdajů 0010 - Pokladní správa</t>
  </si>
  <si>
    <t xml:space="preserve">v tis.Kč </t>
  </si>
  <si>
    <t>Usnesení</t>
  </si>
  <si>
    <t>Ze dne</t>
  </si>
  <si>
    <t>ORJ</t>
  </si>
  <si>
    <t xml:space="preserve">Akce </t>
  </si>
  <si>
    <t>ORJ 1010 § 6409 položka 5901</t>
  </si>
  <si>
    <t>Nespecifikovaná rezerva neinvestiční</t>
  </si>
  <si>
    <t>0041</t>
  </si>
  <si>
    <t>Spoluúčast PO VVV - Místní akční plán (MAP)</t>
  </si>
  <si>
    <t xml:space="preserve">Celkem </t>
  </si>
  <si>
    <t>Účelová rezerva neinvestiční</t>
  </si>
  <si>
    <t>0064</t>
  </si>
  <si>
    <t>0021/0031</t>
  </si>
  <si>
    <t>0081</t>
  </si>
  <si>
    <t>Náhrada škody OÚNZ</t>
  </si>
  <si>
    <t>Střednědobý výhled rozpočtu</t>
  </si>
  <si>
    <t>Název položky</t>
  </si>
  <si>
    <t>Skut. 2015 /*</t>
  </si>
  <si>
    <t>Skut. 2016 /*</t>
  </si>
  <si>
    <t>Skut. 2017 /*</t>
  </si>
  <si>
    <t>RV 2021</t>
  </si>
  <si>
    <t>RV 2022</t>
  </si>
  <si>
    <t>RV 2023</t>
  </si>
  <si>
    <t>RV 2024</t>
  </si>
  <si>
    <t>Daňové příjmy - třída 1</t>
  </si>
  <si>
    <t>Nedaňové příjmy - třída 2</t>
  </si>
  <si>
    <t>Kapitálové příjmy  - třída 3</t>
  </si>
  <si>
    <t xml:space="preserve">Vlastní příjmy  </t>
  </si>
  <si>
    <t>Přijaté dotace (po konsolidaci) - třída 4</t>
  </si>
  <si>
    <t>Převody z vlastních fondů - třída 4</t>
  </si>
  <si>
    <t>Dotace a převody</t>
  </si>
  <si>
    <t>PŘÍJMY CELKEM</t>
  </si>
  <si>
    <t xml:space="preserve">Neinvestiční výdaje (po konsolidaci) - třída 5 </t>
  </si>
  <si>
    <t xml:space="preserve">VÝDAJE CELKEM </t>
  </si>
  <si>
    <t>Výsledek hospodaření (- schodek,+ přebytek)</t>
  </si>
  <si>
    <t xml:space="preserve">Vytvořená rezerva na dluhovou službu celkem  </t>
  </si>
  <si>
    <t>/*údaje ze sestavy bilance k 31.12. daného roku /sloupec skutečnost/</t>
  </si>
  <si>
    <t>č. III/1</t>
  </si>
  <si>
    <t>v tis. Kč</t>
  </si>
  <si>
    <t>Třídění odvětvové (paragrafy)</t>
  </si>
  <si>
    <t>RS</t>
  </si>
  <si>
    <t>RU</t>
  </si>
  <si>
    <t>Skutečnost</t>
  </si>
  <si>
    <t>% plnění</t>
  </si>
  <si>
    <t>převody vlastním fondům v rozpočtu územ.úrovně</t>
  </si>
  <si>
    <t>k RU</t>
  </si>
  <si>
    <t>Třídění druhové (položky)</t>
  </si>
  <si>
    <t>Daňové příjmy</t>
  </si>
  <si>
    <t>poplatky za znečišťování ovzduší</t>
  </si>
  <si>
    <t>134x</t>
  </si>
  <si>
    <t>místní poplatky z vybraných čin. a služ.</t>
  </si>
  <si>
    <t>z toho</t>
  </si>
  <si>
    <t xml:space="preserve">1341 - poplatek ze psů </t>
  </si>
  <si>
    <t>1342 - poplatek za lázeňský nebo rekreačný pobyt</t>
  </si>
  <si>
    <t>1343 - poplatek za užívání veř. prostranství</t>
  </si>
  <si>
    <t>1344 - poplatek ze vstupného</t>
  </si>
  <si>
    <t>1345 - poplatek z ubytovací kapacity</t>
  </si>
  <si>
    <t xml:space="preserve">ostatní odvody z vybraných činností a služeb jinde neuvedené </t>
  </si>
  <si>
    <t>správní poplatky</t>
  </si>
  <si>
    <t>daň z nemovitých věcí</t>
  </si>
  <si>
    <t>Nedaňové příjmy</t>
  </si>
  <si>
    <t>příjmy z poskytování služeb a výrobků</t>
  </si>
  <si>
    <t>ostatní příjmy z vlastní činnosti</t>
  </si>
  <si>
    <t>odvody příspěvkových organizací</t>
  </si>
  <si>
    <t>ostatní odvody příspěvkových organizací</t>
  </si>
  <si>
    <t xml:space="preserve">příjmy z úroků </t>
  </si>
  <si>
    <t>sankční platby přijaté od jiných subjektů</t>
  </si>
  <si>
    <t>ost.přij.vratky transferů</t>
  </si>
  <si>
    <t>přijaté neinvestiční dary</t>
  </si>
  <si>
    <t>přijaté pojistné náhrady</t>
  </si>
  <si>
    <t xml:space="preserve">přijaté nekap.příspěvky a náhrady </t>
  </si>
  <si>
    <t>neidentifikované příjmy</t>
  </si>
  <si>
    <t xml:space="preserve">ost.nedaňové příjmy j.n. </t>
  </si>
  <si>
    <t>spl.půjč.prostř.od obyvatelstva</t>
  </si>
  <si>
    <t>VLASTNÍ PŘÍJMY</t>
  </si>
  <si>
    <t>Dotace</t>
  </si>
  <si>
    <t xml:space="preserve">nein.přij.transfery z VPS SR </t>
  </si>
  <si>
    <t>nein.přij.transfery ze SR v rámci souhrn.dot. vzt.</t>
  </si>
  <si>
    <t>ost.nein.přijaté transfery ze SR</t>
  </si>
  <si>
    <t>nein.přij.transfery od obcí (HMP)</t>
  </si>
  <si>
    <t>nein.přij.transfery od krajů HMP)</t>
  </si>
  <si>
    <t xml:space="preserve">inv.přij.transfery z VPS SR  </t>
  </si>
  <si>
    <t>inv.přij.transfery ze státních fondů (SFŽP)</t>
  </si>
  <si>
    <t xml:space="preserve">inv.přij.transfery od obcí (HMP)  </t>
  </si>
  <si>
    <t xml:space="preserve">inv.přij.transfery od krajů (HMP)  </t>
  </si>
  <si>
    <t>ost.inv.přij.transfery od rozp.úz.úrovně (TSK)</t>
  </si>
  <si>
    <t>Převody</t>
  </si>
  <si>
    <t>převody z vlastních fondů hosp. činnosti</t>
  </si>
  <si>
    <t>převody mezi st.městy(HMP) a jejich MČ</t>
  </si>
  <si>
    <t>ZJ</t>
  </si>
  <si>
    <t>dotace na výkon státní správy</t>
  </si>
  <si>
    <t>dotace z MHMP - dot. vztahy k MČ</t>
  </si>
  <si>
    <t>ostatní dotace z rozpočtu HMP</t>
  </si>
  <si>
    <t>PŘEVODY</t>
  </si>
  <si>
    <t>ÚHRN PŘÍJMŮ</t>
  </si>
  <si>
    <t xml:space="preserve">5xxx </t>
  </si>
  <si>
    <t>neinvestiční výdaje</t>
  </si>
  <si>
    <t>6xxx</t>
  </si>
  <si>
    <t>investiční výdaje</t>
  </si>
  <si>
    <t>ÚHRN VÝDAJŮ</t>
  </si>
  <si>
    <t>Rozdíl příjmů a výdajů</t>
  </si>
  <si>
    <t>financování (zapojení přebytku hosp.min.let)</t>
  </si>
  <si>
    <t>financování (zapojení prostředků z FZ)</t>
  </si>
  <si>
    <t>financování (zapojení prostředků z EU)</t>
  </si>
  <si>
    <t>- 1 -</t>
  </si>
  <si>
    <t>silnice</t>
  </si>
  <si>
    <t>mateřské školy</t>
  </si>
  <si>
    <t>základní školy</t>
  </si>
  <si>
    <t>ostatní zařízení související s výchovou a vzděláváním mládeže</t>
  </si>
  <si>
    <t>vysoké školy</t>
  </si>
  <si>
    <t>ostatní tělovýchovná činnost</t>
  </si>
  <si>
    <t>využití volného času dětí a mládeže</t>
  </si>
  <si>
    <t>ostatní zájmová činnost a rekreace</t>
  </si>
  <si>
    <t xml:space="preserve">léčebny dlouhodobě nemocných </t>
  </si>
  <si>
    <t>prevence před drogami, alkoholem, nikotinem a jinými závislostmi</t>
  </si>
  <si>
    <t>pohřebnictví</t>
  </si>
  <si>
    <t>komunální služby a územní rozvoj j.n.</t>
  </si>
  <si>
    <t>ochrana druhů a stanovišť</t>
  </si>
  <si>
    <t>péče o vzhled  obcí a veřejnou zeleň</t>
  </si>
  <si>
    <t>cílené programy k řešení zaměstnanosti</t>
  </si>
  <si>
    <t>ostatní služby a činnosti v oblasti sociální péče</t>
  </si>
  <si>
    <t>služby následné péče, terapeutické komunity a kontaktní centra</t>
  </si>
  <si>
    <t>ostatní služby a činnosti v oblasti sociální prevence</t>
  </si>
  <si>
    <t>činnost místní správy</t>
  </si>
  <si>
    <t>obecné příjmy a výdaje z finančních operací</t>
  </si>
  <si>
    <t>pojištění funkčně nespecifikované</t>
  </si>
  <si>
    <t>ostatní činnosti  j.n.</t>
  </si>
  <si>
    <t>- 2 -</t>
  </si>
  <si>
    <t>č. III/2</t>
  </si>
  <si>
    <t>Celkem</t>
  </si>
  <si>
    <t>č. III/4</t>
  </si>
  <si>
    <t xml:space="preserve">Přehled výdajů dle odvětví </t>
  </si>
  <si>
    <t>ORJ odvětví</t>
  </si>
  <si>
    <t>0011 Územní rozvoj</t>
  </si>
  <si>
    <t xml:space="preserve">Neinvestiční výdaje </t>
  </si>
  <si>
    <t>Investiční výdaje</t>
  </si>
  <si>
    <t>C e l k e m</t>
  </si>
  <si>
    <t>0012 Stavební úřad</t>
  </si>
  <si>
    <t>0021 Životní prostředí</t>
  </si>
  <si>
    <t xml:space="preserve">0031 Doprava </t>
  </si>
  <si>
    <t>0041 Školství</t>
  </si>
  <si>
    <t>Neinvestiční příspěvky a granty</t>
  </si>
  <si>
    <t>0042 EU - OP VVV Místní akční plán</t>
  </si>
  <si>
    <t>0051 Sociální věci</t>
  </si>
  <si>
    <t>0053 EU - Komplexní rekvalifikace s Desítkou</t>
  </si>
  <si>
    <t>0061 Kultura a volný čas</t>
  </si>
  <si>
    <t>0062 Sport</t>
  </si>
  <si>
    <t>0063 Projekty MČ Praha 10</t>
  </si>
  <si>
    <t>0064 Veřejná finanční podpora</t>
  </si>
  <si>
    <t>0065 Správa kulturních objektů MČ Praha 10</t>
  </si>
  <si>
    <t>Neinvestiční výdaje</t>
  </si>
  <si>
    <t>0081 Obecní majetek</t>
  </si>
  <si>
    <t>0082 Správa majetku</t>
  </si>
  <si>
    <t>0091 Vnitřní správa</t>
  </si>
  <si>
    <t>0010 Pokladní správa</t>
  </si>
  <si>
    <t>Neinvestiční výdaje (vč.rozp.rezervy)</t>
  </si>
  <si>
    <t>VÝDAJE CELKEM</t>
  </si>
  <si>
    <t>č. III/5</t>
  </si>
  <si>
    <t>0011 - Územní rozvoj</t>
  </si>
  <si>
    <t>územní plánování</t>
  </si>
  <si>
    <t>územní rozvoj</t>
  </si>
  <si>
    <t>ost.záležitosti ochrany památek a péče o kulturní dědictví</t>
  </si>
  <si>
    <t>nákup materiálu j.n.</t>
  </si>
  <si>
    <t>konzult., poraden. a právní služby</t>
  </si>
  <si>
    <t>Společně měníme Prahu 10</t>
  </si>
  <si>
    <t>činnosti OKR</t>
  </si>
  <si>
    <t>nákup materiálu j.n. (ÚZ 800 - Participace)</t>
  </si>
  <si>
    <t>nákup ost.služeb</t>
  </si>
  <si>
    <t>nákup ost.služeb (ÚZ 800 - Participace)</t>
  </si>
  <si>
    <t xml:space="preserve">pohoštění </t>
  </si>
  <si>
    <t>pohoštění (ÚZ 800 - Participace)</t>
  </si>
  <si>
    <t>ost.nein.transfery nezisk.a pod.org.</t>
  </si>
  <si>
    <t>Neinvestiční výdaje celkem</t>
  </si>
  <si>
    <t>ost.nákup dlouh.nehmot.majetku</t>
  </si>
  <si>
    <t>budovy, haly a stavby</t>
  </si>
  <si>
    <t>ost.inv.transfery nezisk.a pod.org.</t>
  </si>
  <si>
    <t>Investiční výdaje celkem</t>
  </si>
  <si>
    <t>Rozpis čerpání investic</t>
  </si>
  <si>
    <t>Číslo akce</t>
  </si>
  <si>
    <t>Název akce</t>
  </si>
  <si>
    <t>ORG</t>
  </si>
  <si>
    <t>213001</t>
  </si>
  <si>
    <t>studie revitalizace veřejných prostor</t>
  </si>
  <si>
    <t>Celkem 3636-6119</t>
  </si>
  <si>
    <t>213002</t>
  </si>
  <si>
    <t>regenerace městské památ.zóny</t>
  </si>
  <si>
    <t>Celkem 3329-6329</t>
  </si>
  <si>
    <t>Rekapitulace výdajů 0011 - Územní rozvoj</t>
  </si>
  <si>
    <t>C e l k e m  výdaje</t>
  </si>
  <si>
    <t>- 6 -</t>
  </si>
  <si>
    <t>č. III/6</t>
  </si>
  <si>
    <t>0012 - Stavební úřad</t>
  </si>
  <si>
    <t>nákup ost.služeb (výkony, rozhodnutí)</t>
  </si>
  <si>
    <t>- 7 -</t>
  </si>
  <si>
    <t>č. III/7</t>
  </si>
  <si>
    <t>0021 - Životní prostředí</t>
  </si>
  <si>
    <t>sběr a svoz komunálních odpadů</t>
  </si>
  <si>
    <t>sběr a svoz ostatních odpadů</t>
  </si>
  <si>
    <t xml:space="preserve">prevence vzniku odpadů </t>
  </si>
  <si>
    <t>ost.nakládání s odpady</t>
  </si>
  <si>
    <t>péče o vzhled obcí a veřej. zeleň</t>
  </si>
  <si>
    <t>ekologická výchova a osvěta</t>
  </si>
  <si>
    <t>ost. záležitosti pozemních komunikací</t>
  </si>
  <si>
    <t>využití ost. záležitostí civil. přípravy na kriz. stavy</t>
  </si>
  <si>
    <t>ostatní činnosti jinde nezařazené</t>
  </si>
  <si>
    <t xml:space="preserve">nákup ost.služeb </t>
  </si>
  <si>
    <t xml:space="preserve">opravy a údržování </t>
  </si>
  <si>
    <t>nájemné za půdu</t>
  </si>
  <si>
    <t>nákup ost.služeb (skládky)</t>
  </si>
  <si>
    <t>likvidace černých skládek</t>
  </si>
  <si>
    <t>přistavení VOK</t>
  </si>
  <si>
    <t>kompostárna Bohdalec</t>
  </si>
  <si>
    <t>zaplacené sankce</t>
  </si>
  <si>
    <t>ochranné pomůcky</t>
  </si>
  <si>
    <t>drobný hm. dlouhodobý majetek</t>
  </si>
  <si>
    <t>studená voda</t>
  </si>
  <si>
    <t>elektrická energie</t>
  </si>
  <si>
    <t>nákup ost.služeb (údržba zeleně)</t>
  </si>
  <si>
    <t>nákup ost. služeb (ÚZ 109 - particip. r.)</t>
  </si>
  <si>
    <t>nákup ost.služeb Čapkova vila (ÚZ 502)</t>
  </si>
  <si>
    <t>nákup ost.služeb Kolbenova vila (ÚZ 503)</t>
  </si>
  <si>
    <t>participativní rozpočet (ÚZ 504)</t>
  </si>
  <si>
    <t>- 8 -</t>
  </si>
  <si>
    <t xml:space="preserve">opravy a udržování </t>
  </si>
  <si>
    <t>nákup ost.služeb (ekoosvěta)</t>
  </si>
  <si>
    <t>211004</t>
  </si>
  <si>
    <t>podzemní kontejnery</t>
  </si>
  <si>
    <t>214001</t>
  </si>
  <si>
    <t>výstavba stání na separaci</t>
  </si>
  <si>
    <t>Celkem 3723-6121</t>
  </si>
  <si>
    <t>211005</t>
  </si>
  <si>
    <t xml:space="preserve">revitalizace Malešického parku - spoluúč. EU </t>
  </si>
  <si>
    <t>80268214003</t>
  </si>
  <si>
    <t>reko parku Heroldovy sady (ÚZ 10)</t>
  </si>
  <si>
    <t>215021</t>
  </si>
  <si>
    <t>vybudování zázemí údržby zeleně Dřevčická</t>
  </si>
  <si>
    <t>216001</t>
  </si>
  <si>
    <t>revitalizace plochy před OC Cíl</t>
  </si>
  <si>
    <t>216002</t>
  </si>
  <si>
    <t>revitalizace parku Solidarita</t>
  </si>
  <si>
    <t>216029</t>
  </si>
  <si>
    <t>ÚZ 109 - participativní rozpočet</t>
  </si>
  <si>
    <t>217027</t>
  </si>
  <si>
    <t>218003</t>
  </si>
  <si>
    <t>218015</t>
  </si>
  <si>
    <t>NOVÝ</t>
  </si>
  <si>
    <t>Celkem 3745-6121</t>
  </si>
  <si>
    <t>212004</t>
  </si>
  <si>
    <t xml:space="preserve">rekonstrukce parkových chodníků </t>
  </si>
  <si>
    <t>Celkem 2219-6121</t>
  </si>
  <si>
    <t>213006</t>
  </si>
  <si>
    <t>mobiliáře dětských hřišť</t>
  </si>
  <si>
    <t>skeatová dráha u Botiče</t>
  </si>
  <si>
    <t>80562217031</t>
  </si>
  <si>
    <t>fitpark Konopišťská (ÚZ 10)</t>
  </si>
  <si>
    <t>fitpark Konopišťská (ÚZ 90)</t>
  </si>
  <si>
    <t>80663217035</t>
  </si>
  <si>
    <t>reko DH Vrátkovská (ÚZ 10)</t>
  </si>
  <si>
    <t>reko DH Vrátkovská (ÚZ 90)</t>
  </si>
  <si>
    <t>Celkem 3421-6121</t>
  </si>
  <si>
    <t>- 9 -</t>
  </si>
  <si>
    <t>Rekapitulace výdajů 0021 - Životní prostředí</t>
  </si>
  <si>
    <t xml:space="preserve">Neinvestiční výdaje              </t>
  </si>
  <si>
    <t>č. III/8</t>
  </si>
  <si>
    <t xml:space="preserve">0031 - Doprava </t>
  </si>
  <si>
    <t>ostatní záležitosti pozemních komunikací</t>
  </si>
  <si>
    <t>veřejné osvětlení</t>
  </si>
  <si>
    <t xml:space="preserve">převody vlatním fondům v rozpočtech územní úrovně </t>
  </si>
  <si>
    <t>opravy a udržování</t>
  </si>
  <si>
    <t>drobný hmotný dlouhodobý majetek</t>
  </si>
  <si>
    <t>nákup materiálu</t>
  </si>
  <si>
    <t>opravy a udržování (chodníkový program)</t>
  </si>
  <si>
    <t>nákup ost.služeb (osvětlení)</t>
  </si>
  <si>
    <t>TSK - Chodníkový program (ORG 7560)</t>
  </si>
  <si>
    <t>TSK - Průběžná (ORG 43053)</t>
  </si>
  <si>
    <t>- 11 -</t>
  </si>
  <si>
    <t>stroje, přístroje a zařízení</t>
  </si>
  <si>
    <t>216004</t>
  </si>
  <si>
    <t>studie úprav ulice Minská</t>
  </si>
  <si>
    <t>217006</t>
  </si>
  <si>
    <t>studie Drážní promenády</t>
  </si>
  <si>
    <t>218004</t>
  </si>
  <si>
    <t>studie ZPS</t>
  </si>
  <si>
    <t>studie k Drážní promenádě - oblast zast. Strašnice</t>
  </si>
  <si>
    <t>Celkem 2212-6119</t>
  </si>
  <si>
    <t>212008</t>
  </si>
  <si>
    <t>rekonstrukce ulice Moskevská</t>
  </si>
  <si>
    <t>213008</t>
  </si>
  <si>
    <t>reko tramvajové zastávky Průběžná</t>
  </si>
  <si>
    <t>215001</t>
  </si>
  <si>
    <t>reko prostoru před kostelem v Panny Maria v Záběhlicích</t>
  </si>
  <si>
    <t>216005</t>
  </si>
  <si>
    <t>chodníkový program (TSK)</t>
  </si>
  <si>
    <t>Celkem 2212-6121</t>
  </si>
  <si>
    <t>218022</t>
  </si>
  <si>
    <t>Studie - Parkovací kapacity Praha 10</t>
  </si>
  <si>
    <t>Celkem 2219-6119</t>
  </si>
  <si>
    <t>213005</t>
  </si>
  <si>
    <t>vybudování cyklistických stezek</t>
  </si>
  <si>
    <t>214007</t>
  </si>
  <si>
    <t>bezpečnostní prvky - radar. značky</t>
  </si>
  <si>
    <t>216007</t>
  </si>
  <si>
    <t>vybudování cyklostezky Křenická</t>
  </si>
  <si>
    <t>216030</t>
  </si>
  <si>
    <t>218005</t>
  </si>
  <si>
    <t>vybudování Singltrek Bohdalec</t>
  </si>
  <si>
    <t>vybudování parkoviště Jasmínová</t>
  </si>
  <si>
    <t>217030</t>
  </si>
  <si>
    <t>Celkem 2219-6122</t>
  </si>
  <si>
    <t xml:space="preserve">Rekapitulace výdajů 0031 - Doprava </t>
  </si>
  <si>
    <t>č. III/9</t>
  </si>
  <si>
    <t xml:space="preserve">0041 - Školství </t>
  </si>
  <si>
    <t>ost.záležitosti bydlení,kom.služeb a úz.rozvoje</t>
  </si>
  <si>
    <t>školní stravování (ŠJ Vršovická)</t>
  </si>
  <si>
    <t>školy v přírodě</t>
  </si>
  <si>
    <t xml:space="preserve">ostatní záležitosti vzdělávání </t>
  </si>
  <si>
    <t>činnosti knihovnické</t>
  </si>
  <si>
    <t xml:space="preserve">ost.záležitosti kultury </t>
  </si>
  <si>
    <t>ost.záležitosti sdělovacích prostředků</t>
  </si>
  <si>
    <t>nákup ost. služeb</t>
  </si>
  <si>
    <t>nákup ostatních služeb</t>
  </si>
  <si>
    <t>pohoštění (porady ředitelů MŠ)</t>
  </si>
  <si>
    <t>ostatní poskytované zálohy a jistiny</t>
  </si>
  <si>
    <t>věcné dary</t>
  </si>
  <si>
    <t>C e l k e m  MŠ</t>
  </si>
  <si>
    <t xml:space="preserve">konzultační, poradenské a práv. sl. </t>
  </si>
  <si>
    <t>pohoštění (porady ředitelů ZŠ)</t>
  </si>
  <si>
    <t>C e l k e m  ZŠ</t>
  </si>
  <si>
    <t>dary obyvatelstvu</t>
  </si>
  <si>
    <t>pohoštění</t>
  </si>
  <si>
    <t>nákup materiálu j.n. - vybavení knihovny</t>
  </si>
  <si>
    <t xml:space="preserve">nájemné </t>
  </si>
  <si>
    <t>poskytnuté náhrady</t>
  </si>
  <si>
    <t>- 13 -</t>
  </si>
  <si>
    <t>ORG 10492</t>
  </si>
  <si>
    <t xml:space="preserve">Šablony - ZŠ Brigádníků - vratka </t>
  </si>
  <si>
    <t>ORG 10587</t>
  </si>
  <si>
    <t>Šablony - MŠ Vladivostocká</t>
  </si>
  <si>
    <t>- 14 -</t>
  </si>
  <si>
    <t>Právní subjekty</t>
  </si>
  <si>
    <t>neinv. příspěvky zříz. přísp. org.</t>
  </si>
  <si>
    <t>MŠ provoz (nové školky)</t>
  </si>
  <si>
    <t>MŠ - učeb.pomůcky, hračky, materiál</t>
  </si>
  <si>
    <t>ÚZ  2</t>
  </si>
  <si>
    <t xml:space="preserve">MŠ - vybavení </t>
  </si>
  <si>
    <t>ÚZ  3</t>
  </si>
  <si>
    <t>MŠ - mzdové prostředky včetně odvodů</t>
  </si>
  <si>
    <t>ÚZ  4</t>
  </si>
  <si>
    <t>MŠ - asistenti pedagoga</t>
  </si>
  <si>
    <t>ÚZ  5</t>
  </si>
  <si>
    <t>MŠ - výročí vzniku republiky</t>
  </si>
  <si>
    <t>ÚZ  6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</si>
  <si>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</si>
  <si>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</si>
  <si>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</si>
  <si>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</si>
  <si>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</si>
  <si>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</si>
  <si>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</si>
  <si>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</si>
  <si>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</si>
  <si>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</si>
  <si>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</si>
  <si>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</si>
  <si>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</si>
  <si>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Troilová</t>
  </si>
  <si>
    <t>MŠ Tuchorázská</t>
  </si>
  <si>
    <t>MŠ U Roháč.kasáren</t>
  </si>
  <si>
    <t>MŠ U Vršov.nádraží</t>
  </si>
  <si>
    <t>MŠ Ve Stínu</t>
  </si>
  <si>
    <t>MŠ Vladivostocká</t>
  </si>
  <si>
    <t>MŠ Zvonková</t>
  </si>
  <si>
    <t>neinv. transfery zříz. přísp. org.</t>
  </si>
  <si>
    <t>ÚZ  91</t>
  </si>
  <si>
    <t>MŠ - HMP dotace (asistenti)</t>
  </si>
  <si>
    <t>ÚZ  96</t>
  </si>
  <si>
    <t>MŠ - HMP dotace (výplata odměn)</t>
  </si>
  <si>
    <t>ORG 10342</t>
  </si>
  <si>
    <t>SR a EU - Šablony MŠ Bajkalská</t>
  </si>
  <si>
    <t>ORG 10366</t>
  </si>
  <si>
    <t>SR a EU - Šablony MŠ U Roháčových kasáren</t>
  </si>
  <si>
    <t>ORG 10463</t>
  </si>
  <si>
    <t>SR a EU - Šablony MŠ Nedvězská</t>
  </si>
  <si>
    <t>ORG 10473</t>
  </si>
  <si>
    <t>SR a EU - Šablony MŠ Štěchovická</t>
  </si>
  <si>
    <t>ORG 10474</t>
  </si>
  <si>
    <t>SR a EU - Šablony MŠ Omská</t>
  </si>
  <si>
    <t>ORG 10493</t>
  </si>
  <si>
    <t>SR a EU - Šablony MŠ Benešovská</t>
  </si>
  <si>
    <t>ORG 10538</t>
  </si>
  <si>
    <t>SR a EU - Šablony MŠ Troilova</t>
  </si>
  <si>
    <t>ORG 10584</t>
  </si>
  <si>
    <t>SR a EU - Šablony MŠ Zvonková</t>
  </si>
  <si>
    <t>SR a EU - Šablony MŠ Vladivostocká</t>
  </si>
  <si>
    <t>ORG 2451153000000</t>
  </si>
  <si>
    <t>MŠ Přetlucká - Spojujeme svět</t>
  </si>
  <si>
    <t>ORG 2451238000000</t>
  </si>
  <si>
    <t>MŠ Omská - Jak to dělat světově</t>
  </si>
  <si>
    <t>ORG 2451257000000</t>
  </si>
  <si>
    <t>MŠ Troilova - Svět v našich srdcích</t>
  </si>
  <si>
    <t>- 15 -</t>
  </si>
  <si>
    <t>ÚZ 10</t>
  </si>
  <si>
    <t>ÚZ 11</t>
  </si>
  <si>
    <t>ZŠ - učební pomůcky,učebnice, materiál</t>
  </si>
  <si>
    <t>ÚZ 12</t>
  </si>
  <si>
    <t>ZŠ - vybavení</t>
  </si>
  <si>
    <t>ÚZ 13</t>
  </si>
  <si>
    <t>ZŠ - výuka AJ - pro 1.a 2.ročník</t>
  </si>
  <si>
    <t>ÚZ 14</t>
  </si>
  <si>
    <t>ZŠ - škola v přírodě</t>
  </si>
  <si>
    <t>ÚZ 15</t>
  </si>
  <si>
    <t>ZŠ - mzdové prostředky včetně odvodů</t>
  </si>
  <si>
    <t>ÚZ 16</t>
  </si>
  <si>
    <t>ZŠ - asistenti pedagoga</t>
  </si>
  <si>
    <t>ÚZ 17</t>
  </si>
  <si>
    <t>ÚZ 18</t>
  </si>
  <si>
    <t>ZŠ - školní psycholog a spec. pedagog</t>
  </si>
  <si>
    <t>ÚZ 19</t>
  </si>
  <si>
    <t>ZŠ - výročí vzniku republiky</t>
  </si>
  <si>
    <t>ZŠ Brigádníků</t>
  </si>
  <si>
    <t>ZŠ Gutova</t>
  </si>
  <si>
    <t>ZŠ Hostýnská</t>
  </si>
  <si>
    <t>ZŠ Jakutská</t>
  </si>
  <si>
    <t>ZŠ Karla Čapka, Kodaňská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</si>
  <si>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</si>
  <si>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</si>
  <si>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</si>
  <si>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</si>
  <si>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</si>
  <si>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</si>
  <si>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ZŠ Eden Vladivostocká</t>
  </si>
  <si>
    <t>ORG 2360513000000</t>
  </si>
  <si>
    <t xml:space="preserve">ZŠ Olešská - vybavení (ÚZ 77) - spoluúčast </t>
  </si>
  <si>
    <t>ORG 2360541000000</t>
  </si>
  <si>
    <t>ÚZ 96</t>
  </si>
  <si>
    <t>ZŠ - HMP dotace (výplata odměn)</t>
  </si>
  <si>
    <t>ÚZ 108</t>
  </si>
  <si>
    <t xml:space="preserve">Syst. podpora výuky českého jazyka jako cizího </t>
  </si>
  <si>
    <t>ÚZ 115</t>
  </si>
  <si>
    <t>Primární prevence</t>
  </si>
  <si>
    <t>- 16 -</t>
  </si>
  <si>
    <t>ZŠ Olešská - vybavení (MHMP)</t>
  </si>
  <si>
    <t xml:space="preserve">ZŠ U Roháč. kasáren - modernizace učebny </t>
  </si>
  <si>
    <t>ORG 2451155000000</t>
  </si>
  <si>
    <t>ZŠ Olešská - Otevřené dveře do Evropy</t>
  </si>
  <si>
    <t>ORG 2451191000000</t>
  </si>
  <si>
    <t>ZŠ Brigádníků - Zvyšování proinkluzivního prostředí v ZŠ</t>
  </si>
  <si>
    <t>ORG 2451289000000</t>
  </si>
  <si>
    <t>dotace na výkon státní správy (ZJ 900)</t>
  </si>
  <si>
    <t>dotace z MHMP - dot. vztahy k MČ (ZJ 921)</t>
  </si>
  <si>
    <t>MŠ - rozvoj dětí (školy)</t>
  </si>
  <si>
    <t>ZŠ - zdravý rozvoj žáků (rozvoj školy)</t>
  </si>
  <si>
    <t xml:space="preserve">Studie - Parkovací domy </t>
  </si>
  <si>
    <t>Výdaje na náhr. za nezpůs. újmu (soc.pohřby)</t>
  </si>
  <si>
    <t>ÚZ 901</t>
  </si>
  <si>
    <t>Neinvestiční příspěvky</t>
  </si>
  <si>
    <t>Finanční výpomoc pro školy ze strany zřizovatele</t>
  </si>
  <si>
    <t>ÚZ  1</t>
  </si>
  <si>
    <t>Skut. 2018 /*</t>
  </si>
  <si>
    <t>převody vlastním fondům v rozpočtech územní úrovně</t>
  </si>
  <si>
    <t>Celkem 4376-6121</t>
  </si>
  <si>
    <t>213024</t>
  </si>
  <si>
    <t>MŠ - reko elektrorozvodů</t>
  </si>
  <si>
    <t>213026</t>
  </si>
  <si>
    <t>MŠ - reko střech</t>
  </si>
  <si>
    <t>213031</t>
  </si>
  <si>
    <t>ZŠ - reko střech</t>
  </si>
  <si>
    <t>frankovací stroj</t>
  </si>
  <si>
    <t>mzdové prostř. vč. odvodů (KD Barikádníků)</t>
  </si>
  <si>
    <t>ZŠ - selektivní primární prevence</t>
  </si>
  <si>
    <t>ŠJ Praha 10, Vršovická p.o.</t>
  </si>
  <si>
    <t>ZŠ Břečťanová</t>
  </si>
  <si>
    <t>219001</t>
  </si>
  <si>
    <t>219002</t>
  </si>
  <si>
    <t>219003</t>
  </si>
  <si>
    <t>219004</t>
  </si>
  <si>
    <t>219005</t>
  </si>
  <si>
    <t>219006</t>
  </si>
  <si>
    <t>219007</t>
  </si>
  <si>
    <t>219008</t>
  </si>
  <si>
    <t>219009</t>
  </si>
  <si>
    <t>219012</t>
  </si>
  <si>
    <t>219015</t>
  </si>
  <si>
    <t>219013</t>
  </si>
  <si>
    <t>219014</t>
  </si>
  <si>
    <t>219016</t>
  </si>
  <si>
    <t>pěstouni</t>
  </si>
  <si>
    <t>reko Čapkova vila - PD (ÚZ 502)</t>
  </si>
  <si>
    <t>fond zaměstnavatele- ÚZ 810</t>
  </si>
  <si>
    <t>ORG 3</t>
  </si>
  <si>
    <t>volba prezidenta (ÚZ 98008)</t>
  </si>
  <si>
    <t>služby peněžních ústavů (ÚZ 10)</t>
  </si>
  <si>
    <t>účet darů (ÚZ 19)</t>
  </si>
  <si>
    <t>nein. dotace z odvodu VHP (ÚZ 98)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</si>
  <si>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</si>
  <si>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</si>
  <si>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Fond zaměstnavatele - ÚZ 810</t>
  </si>
  <si>
    <t>ORG 105</t>
  </si>
  <si>
    <t>ORG 13</t>
  </si>
  <si>
    <t>219018</t>
  </si>
  <si>
    <t>Revitalice vybraných lokalit toku Botiče</t>
  </si>
  <si>
    <t>opravy a udržování (ÚZ 109)</t>
  </si>
  <si>
    <t>opravy a udržování Trh Kubánské náměstí</t>
  </si>
  <si>
    <t>219011</t>
  </si>
  <si>
    <t>80944216001</t>
  </si>
  <si>
    <t>ÚZ 10 - revitalizace plochy před OC Cíl</t>
  </si>
  <si>
    <t>ÚZ 84 - revitalizace plochy před OC Cíl</t>
  </si>
  <si>
    <t>nein.transfery zřízeným PO (ÚZ 108100104)</t>
  </si>
  <si>
    <t>nein.transfery zřízeným PO  (ÚZ 108517050)</t>
  </si>
  <si>
    <t>nein.transfery zřízeným PO (ÚZ 108517050)</t>
  </si>
  <si>
    <t>nein.transfery zřízeným PO (ÚZ 10817050)</t>
  </si>
  <si>
    <t xml:space="preserve">nein.transfery zřízeným PO </t>
  </si>
  <si>
    <t>SR a EU - Šablony II MŠ Bajkalská</t>
  </si>
  <si>
    <t>SR a EU - Šablony II MŠ Benešovská</t>
  </si>
  <si>
    <t>SR a EU - Šablony II MŠ Přetlucká</t>
  </si>
  <si>
    <t>SR a EU - Šablony II MŠ Tolstého</t>
  </si>
  <si>
    <t>ORG 15037</t>
  </si>
  <si>
    <t>ORG 15006</t>
  </si>
  <si>
    <t>ORG 15038</t>
  </si>
  <si>
    <t>ORG 15039</t>
  </si>
  <si>
    <t>MŠ Dvouletky - Společně si rozumíme</t>
  </si>
  <si>
    <t>ZŠ Olešská - multimediální učebna</t>
  </si>
  <si>
    <t>ZŠ Brigádníků - Zábava s přírodou</t>
  </si>
  <si>
    <t>2540956219020</t>
  </si>
  <si>
    <t>2541141219021</t>
  </si>
  <si>
    <t>2540946219019</t>
  </si>
  <si>
    <t>v Kč</t>
  </si>
  <si>
    <t>nein.tranfery SVJ</t>
  </si>
  <si>
    <t>účelové nein.tranfery fyzickým osobám</t>
  </si>
  <si>
    <t>neinv.transf.nevin.podnik. subjektům - FO (ÚZ 98)</t>
  </si>
  <si>
    <t>ORG 39</t>
  </si>
  <si>
    <t>neinv.přísp.zříz.přísp. organizacím (ÚZ 98)</t>
  </si>
  <si>
    <t xml:space="preserve">neinv.transf. spolkům </t>
  </si>
  <si>
    <t xml:space="preserve">účel.neinvest.transf.fyz. osobám </t>
  </si>
  <si>
    <t>213020</t>
  </si>
  <si>
    <t>reko domu u Vrš. Nádraží 30/30</t>
  </si>
  <si>
    <t>podlimitní technické zhodnocení</t>
  </si>
  <si>
    <t>2531305212028</t>
  </si>
  <si>
    <t>výstavba MŠ Nad Vodov. (ÚZ 108100105)-podíl HMP</t>
  </si>
  <si>
    <t>výstavba MŠ Nad Vodov. (ÚZ 108517985)-podíl EU</t>
  </si>
  <si>
    <t>80945216018</t>
  </si>
  <si>
    <t>Reko kuchyně MŠ Kodaňská (UZ 84)</t>
  </si>
  <si>
    <t>80945219007</t>
  </si>
  <si>
    <t>Gastro - MŠ Kodaňská (ÚZ 84)</t>
  </si>
  <si>
    <t>80904213033</t>
  </si>
  <si>
    <t>reko hřiště ZŠ U Roh.kasáren (ÚZ 90)</t>
  </si>
  <si>
    <t>reko hřiště ZŠ U Roh.kasáren (ÚZ 10)</t>
  </si>
  <si>
    <t>219010</t>
  </si>
  <si>
    <t>201917</t>
  </si>
  <si>
    <t>ZŠ U Vršov. nádraží - propojení křídel</t>
  </si>
  <si>
    <t>Poliklinika Malešice - energ. úspor (ÚZ 90)</t>
  </si>
  <si>
    <t>Poliklinika Malešice - energ. úspor (ÚZ 10)</t>
  </si>
  <si>
    <t>ostatní platby (ÚZ 98348)</t>
  </si>
  <si>
    <t>ost.osob.výdaje (ÚZ 98348)</t>
  </si>
  <si>
    <t>nákup materiálu j.n. (ÚZ 98348)</t>
  </si>
  <si>
    <t>studená voda (ÚZ 98348)</t>
  </si>
  <si>
    <t>teplo (ÚZ 98348)</t>
  </si>
  <si>
    <t>plyn (ÚZ 98348)</t>
  </si>
  <si>
    <t>elektrická energie (ÚZ 98348)</t>
  </si>
  <si>
    <t>pohonné hmoty a maziva (ÚZ 98348)</t>
  </si>
  <si>
    <t>poštovní služby (ÚZ 98348)</t>
  </si>
  <si>
    <t>nákup ostatních služeb (ÚZ 98348)</t>
  </si>
  <si>
    <t>opravy a udržování ( ÚZ 98348)</t>
  </si>
  <si>
    <t>OP VVV Místní akční plán II (ORJ 0043)</t>
  </si>
  <si>
    <t>ÚZ 98348</t>
  </si>
  <si>
    <t xml:space="preserve">Volby do EP </t>
  </si>
  <si>
    <t xml:space="preserve">Nespecifikovaná rezerva investiční </t>
  </si>
  <si>
    <t>,</t>
  </si>
  <si>
    <t>- 18 -</t>
  </si>
  <si>
    <t>Dotace na výkon státní správy</t>
  </si>
  <si>
    <t>Dotace z MHMP - dotační vztahy k městským částem</t>
  </si>
  <si>
    <t>č. III/1/2</t>
  </si>
  <si>
    <t>konzult., poraden. a právní služby (ÚZ 800 - Participace)</t>
  </si>
  <si>
    <t>nový</t>
  </si>
  <si>
    <t>revitalizace Strašnická</t>
  </si>
  <si>
    <t>realizace dílčích generelů</t>
  </si>
  <si>
    <t>PD - Parkovací kapacity</t>
  </si>
  <si>
    <t>zpracování dat a služby související s inf. a kom. technologiemi</t>
  </si>
  <si>
    <t>neinvestiční transfery cizím PO</t>
  </si>
  <si>
    <t>neinvest. transf. fundacím, ústavům</t>
  </si>
  <si>
    <t>účelové neinvestiční tranfery fyzickým osobám</t>
  </si>
  <si>
    <t>drobný dlouhodobý majetek</t>
  </si>
  <si>
    <t>neinv.transfery církvím a nábož.společ.</t>
  </si>
  <si>
    <t>neinv.transfery společenstvím vlastníků jednotek</t>
  </si>
  <si>
    <t>neinv.transfery škol.práv.os.zříz.státem kraji a obcemi</t>
  </si>
  <si>
    <t>ORG 41</t>
  </si>
  <si>
    <t>ORG 10</t>
  </si>
  <si>
    <t>účel.neinv.transf.fyzickým osobám</t>
  </si>
  <si>
    <t xml:space="preserve">nákup ostatních služeb </t>
  </si>
  <si>
    <t xml:space="preserve">C e l k e m              </t>
  </si>
  <si>
    <t>budovy, stavby, haly</t>
  </si>
  <si>
    <t xml:space="preserve">stroje, přístroje a zařízení </t>
  </si>
  <si>
    <t>technické zhodnocení bytů a NP</t>
  </si>
  <si>
    <t>pozemek u LDN Vršovice</t>
  </si>
  <si>
    <t>80034212017</t>
  </si>
  <si>
    <t>Stav. úpravy dvorního traktu Bulharská (ÚZ 10)</t>
  </si>
  <si>
    <t>ostatní záležitosti bydlení</t>
  </si>
  <si>
    <t>81040212028</t>
  </si>
  <si>
    <t>MŠ Bajkalská - novostavba (ÚZ 10)</t>
  </si>
  <si>
    <t>213010</t>
  </si>
  <si>
    <t>MŠ - reko soc. zařízení</t>
  </si>
  <si>
    <t>81015213029</t>
  </si>
  <si>
    <t>ZŠ Olešská - zateplení fasády (ÚZ 10)</t>
  </si>
  <si>
    <t>215020</t>
  </si>
  <si>
    <t>ZŠ - sanace vlhkosti</t>
  </si>
  <si>
    <t>ZŠ - reko tělocvičen</t>
  </si>
  <si>
    <t>ZŠ Kodaňská - rekonstrukce - ÚT</t>
  </si>
  <si>
    <t>ostatní záležitosti v oblasti ZŠ</t>
  </si>
  <si>
    <t>ostatní záležitosti v oblasti zdravotnictví</t>
  </si>
  <si>
    <t>Celkem 4379-6121</t>
  </si>
  <si>
    <t xml:space="preserve">reko domu U Vrš.nádraží 30/30 </t>
  </si>
  <si>
    <t>ostatní záležitosti v oblasti MŠ</t>
  </si>
  <si>
    <t>ostatní záležitosti kultury, církví a sdělovacích prostředků</t>
  </si>
  <si>
    <t>Participace občanů na rozpočtu 2015</t>
  </si>
  <si>
    <t>Participace občanů na rozpočtu 2016</t>
  </si>
  <si>
    <t>Participace občanů na rozpočtu 2017</t>
  </si>
  <si>
    <t>Participace občanů na rozpočtu 2018</t>
  </si>
  <si>
    <t>Participace občanů na rozpočtu 2019</t>
  </si>
  <si>
    <t>Zůstatek z rozpočtu 0064 z roku 2019 (ÚZ 98)</t>
  </si>
  <si>
    <t>Nová MŠ nad Vodovodem</t>
  </si>
  <si>
    <t>Školní jídelna - stavební rekonstrukce</t>
  </si>
  <si>
    <t>Celkem neinvestiční rezerva</t>
  </si>
  <si>
    <t xml:space="preserve">Celkem investiční rezerva </t>
  </si>
  <si>
    <t>ORJ 1010 § 6409 položka 6901 ORG nový</t>
  </si>
  <si>
    <t>č. III/10</t>
  </si>
  <si>
    <t>0042 - EU - OP VVV Místní akční plán</t>
  </si>
  <si>
    <t>pov.poj. na soc. zab.a přísp. na st.pol.zam.</t>
  </si>
  <si>
    <t>Nespecifikované rezervy</t>
  </si>
  <si>
    <t>ORG 10514</t>
  </si>
  <si>
    <t>MAP</t>
  </si>
  <si>
    <t>- 33 -</t>
  </si>
  <si>
    <t>- 4 -</t>
  </si>
  <si>
    <t>- 5 -</t>
  </si>
  <si>
    <t>- 3 -</t>
  </si>
  <si>
    <t>- 19 -</t>
  </si>
  <si>
    <t>- 20 -</t>
  </si>
  <si>
    <t>- 21 -</t>
  </si>
  <si>
    <t>- 22 -</t>
  </si>
  <si>
    <t>- 23 -</t>
  </si>
  <si>
    <t>- 24 -</t>
  </si>
  <si>
    <t>- 25 -</t>
  </si>
  <si>
    <t>- 26 -</t>
  </si>
  <si>
    <t>- 27 -</t>
  </si>
  <si>
    <t>- 29 -</t>
  </si>
  <si>
    <t>- 30 -</t>
  </si>
  <si>
    <t>- 31 -</t>
  </si>
  <si>
    <t>- 32 -</t>
  </si>
  <si>
    <t>- 39 -</t>
  </si>
  <si>
    <t>- 40 -</t>
  </si>
  <si>
    <t>- 41 -</t>
  </si>
  <si>
    <t>Rozpis rozpočtové rezervy 2020</t>
  </si>
  <si>
    <t>RV 2025</t>
  </si>
  <si>
    <t>- 42 -</t>
  </si>
  <si>
    <t>opravy bytů</t>
  </si>
  <si>
    <t>Nová MŠ nad Vodovodem - platy, odvody</t>
  </si>
  <si>
    <t>Parkovací zóny - vybavení, sw, hw</t>
  </si>
  <si>
    <t>0091</t>
  </si>
  <si>
    <t>záložní serverovna - ICT technika</t>
  </si>
  <si>
    <t>neinv.transf. fundacím, ústavům a o.p.s.</t>
  </si>
  <si>
    <t>neinv.transf. fundacím, ústavům (ÚZ 98)</t>
  </si>
  <si>
    <t>neinv.transf.nevin.podnik. subjektům  (ÚZ 98)</t>
  </si>
  <si>
    <t>odměny za užití duševního vlastnictví</t>
  </si>
  <si>
    <t>odměny za užití počítačových programů</t>
  </si>
  <si>
    <t>neivest. transfery cizím PO</t>
  </si>
  <si>
    <t xml:space="preserve">neinv. transf.círk. a náb.společn. </t>
  </si>
  <si>
    <t>nákup ost. služeb (AVČ Gutova)</t>
  </si>
  <si>
    <t>opravy a udržování (AVČ Gutova)</t>
  </si>
  <si>
    <t>ost. výd.související s neinv. nákupy (AVČ Gutova)</t>
  </si>
  <si>
    <t>osobní asistence, peč. služba a podpora samost. bydlení</t>
  </si>
  <si>
    <t>prevence před drogami,alkoholem,nikotinem a jinými závislostmi</t>
  </si>
  <si>
    <t>ost.správa ve zdravotnictví j.n.</t>
  </si>
  <si>
    <t>stomatologická péče</t>
  </si>
  <si>
    <t>ost.soc.péče a pomoc dětem a mládeži</t>
  </si>
  <si>
    <t xml:space="preserve">ost.soc. péče a pomoc rodině a manželství </t>
  </si>
  <si>
    <t xml:space="preserve">osobní asistence, peč.služba a podpora samost.bydlení </t>
  </si>
  <si>
    <t xml:space="preserve">domovy pro seniory </t>
  </si>
  <si>
    <t xml:space="preserve">nákup ost. služeb </t>
  </si>
  <si>
    <t xml:space="preserve">knihy,uč.pom. a tisk </t>
  </si>
  <si>
    <t>ost.nein.tranfery nezisk.a pod.org. (UZ 98)</t>
  </si>
  <si>
    <t>0083 - Správa majetku (1511)</t>
  </si>
  <si>
    <t>Rekapitulace výdajů 0083 - Správa majetku (1511)</t>
  </si>
  <si>
    <t>0083 Správa majetku (1511)</t>
  </si>
  <si>
    <t>č. III/21</t>
  </si>
  <si>
    <t>č. III/22/1</t>
  </si>
  <si>
    <t>č. III/22/2</t>
  </si>
  <si>
    <t>Krátkodobé půjčené prostředky (8113)</t>
  </si>
  <si>
    <t>Uhrazené splátky krátkodobých přijatých půjčených prostředků (8114)</t>
  </si>
  <si>
    <t xml:space="preserve">Rozpis nedaňových příjmů </t>
  </si>
  <si>
    <t>0043</t>
  </si>
  <si>
    <t>k 30.9.19</t>
  </si>
  <si>
    <t>nákup ost. služeb (ÚZ 81)</t>
  </si>
  <si>
    <t>ORG 15071</t>
  </si>
  <si>
    <t>ORG 15107</t>
  </si>
  <si>
    <t>ORG 15123</t>
  </si>
  <si>
    <t>ORG 2451297000000</t>
  </si>
  <si>
    <t>ORG 2661376000000</t>
  </si>
  <si>
    <t>ORG 2540956000000</t>
  </si>
  <si>
    <t>ORG 2541141000000</t>
  </si>
  <si>
    <t>ORG 0015072000000</t>
  </si>
  <si>
    <t>ORG 0015118000000</t>
  </si>
  <si>
    <t>ORG 2661377000000</t>
  </si>
  <si>
    <t>2360541218020</t>
  </si>
  <si>
    <t>2541141219020</t>
  </si>
  <si>
    <t>ÚZ 81</t>
  </si>
  <si>
    <t>SR a EU - Šablony II MŠ Nedvězská</t>
  </si>
  <si>
    <t>SR a EU - Šablony II MŠ Troilova</t>
  </si>
  <si>
    <t>SR a EU - Šablony II MŠ Hřibská</t>
  </si>
  <si>
    <t>MŠ Benešovská - Začleňování a podpora žáků</t>
  </si>
  <si>
    <t>ZŠ Olešská - Enviromentální zahrada</t>
  </si>
  <si>
    <t>ZŠ Vladivostocká - EU Šablony</t>
  </si>
  <si>
    <t>ZŠ Brigádníků - EU Šablony</t>
  </si>
  <si>
    <t>ZŠ Jakutská - EU Šablony</t>
  </si>
  <si>
    <t>ZŠ v Rybníčkách - Začleňování a podpora žáků</t>
  </si>
  <si>
    <t>ZŠ Olešká a ZŠ Vladovistocká</t>
  </si>
  <si>
    <t xml:space="preserve">ZŠ - dotace MHMP vybavení </t>
  </si>
  <si>
    <t>ZŠ Olešská - vybavení učeben</t>
  </si>
  <si>
    <t>ZŠ U Roháč. kasáren - modernizace učeben</t>
  </si>
  <si>
    <t>ZŠ V Rybníčkách - modernizace učeben</t>
  </si>
  <si>
    <t>ZŠ Olešská - multimediální  učebna</t>
  </si>
  <si>
    <t>ZŠ Brigádníků - zábava s přírodou</t>
  </si>
  <si>
    <t>nein.tranfery cizím PO (ÚZ 98)</t>
  </si>
  <si>
    <t>neinv.transf. fundacím, ústavům a o.p.s. (ÚZ 98)</t>
  </si>
  <si>
    <t>Celkem 3713-6121</t>
  </si>
  <si>
    <t>Reko kuchyně MŠ Kodaňská (UZ 10)</t>
  </si>
  <si>
    <t>nákup materiálu (ÚZ 81)</t>
  </si>
  <si>
    <t>nákup materiálu (ÚZ 109 - particip. r.)</t>
  </si>
  <si>
    <t>drobný hm. dlouh. majetek (ÚZ 81)</t>
  </si>
  <si>
    <t>revitalizace předprostoru parku Grébovka</t>
  </si>
  <si>
    <t>ostatní nákupy dlouh.nehmot.majetku</t>
  </si>
  <si>
    <t>konzultační, porad. a právní služby</t>
  </si>
  <si>
    <t xml:space="preserve">školní stravování </t>
  </si>
  <si>
    <t>přev. mezi statut. městy a jejich měst. obvody nebo částmi - výdaje</t>
  </si>
  <si>
    <t>neinv.transfery zřízeným přísp.org.</t>
  </si>
  <si>
    <t>jiné inv.trasf.zříz.přísp.organizacím</t>
  </si>
  <si>
    <t>péče o vzhled obcí a veřejnou zeleň</t>
  </si>
  <si>
    <t>ostatní sportovní činnost</t>
  </si>
  <si>
    <t>ostatní služby a čin.v oblasti soc. péče</t>
  </si>
  <si>
    <t>sankční platby přijaté od jiných sub.</t>
  </si>
  <si>
    <t>raná péče a soc.aktiviz. sl. pro rodiny s dětmi</t>
  </si>
  <si>
    <t>Skutečnost 30.9.2019</t>
  </si>
  <si>
    <t>Investiční výdaje - třída 6 - celkem</t>
  </si>
  <si>
    <t xml:space="preserve"> z toho: výdaje spojené s reko ÚMČ</t>
  </si>
  <si>
    <t>výstavba MŠ Nad Vodov. (ÚZ 77)-podíl HMP</t>
  </si>
  <si>
    <t>MŠ Bajkalská - novostavba (ÚZ 84)</t>
  </si>
  <si>
    <t>Gastro - MŠ Kodaňská (ÚZ 10)</t>
  </si>
  <si>
    <t>ZŠ Olešská - zateplení fasády (ÚZ 84)</t>
  </si>
  <si>
    <t>rek. š.kuch.a jíd. ZŠ Hostýnská (ÚZ 90)</t>
  </si>
  <si>
    <t>Celkem 4351-6121</t>
  </si>
  <si>
    <t>219022</t>
  </si>
  <si>
    <t>Celkem 6171-6125</t>
  </si>
  <si>
    <t>přev.mezi stat.městy a jejich m.obv.nebo částmi-výdaje</t>
  </si>
  <si>
    <t>ORG 2591359</t>
  </si>
  <si>
    <t>CSOP Broučci II.</t>
  </si>
  <si>
    <t>Podpora soc. služeb PO</t>
  </si>
  <si>
    <t>převody mezi stat.městy (hl.m.Prahou) a jejich měst.obvody nebo částmi-výdaje</t>
  </si>
  <si>
    <t>ostatní nákupy j.n.(dál.poplatky,mýtné)</t>
  </si>
  <si>
    <t>kurz.roz.ve výd.-realizované kurzové ztráty</t>
  </si>
  <si>
    <t>ost. služby a čin. v oblasti soc. prevence</t>
  </si>
  <si>
    <t>ost.sportovní činnost</t>
  </si>
  <si>
    <t>ostatní záležitosti sdělovacích prostředků</t>
  </si>
  <si>
    <t>ost. záležitosti kultury</t>
  </si>
  <si>
    <t>nein.transfery fundacím, ústavům a obecně prospěšným spol.</t>
  </si>
  <si>
    <t>nein.transfery spolkům</t>
  </si>
  <si>
    <t>nein.transfery nefinančním podnik.subjektům-práv.osobám</t>
  </si>
  <si>
    <t>neinv.transf.nefin.podnik. subjektům - FO</t>
  </si>
  <si>
    <t>neinv.transfery spolkům</t>
  </si>
  <si>
    <t xml:space="preserve">účel.neinvest.transf. fyz.osobám </t>
  </si>
  <si>
    <t>neinv.trasfery nefin.podnikat.subjektům - PO</t>
  </si>
  <si>
    <t>neinv.transf. nefin.pod subjektům - PO (ÚZ 98)</t>
  </si>
  <si>
    <t xml:space="preserve">neinv.transf. nefin. pod subjektům - PO </t>
  </si>
  <si>
    <t>neinv.transf. nefin.pod subjektům - PO</t>
  </si>
  <si>
    <t>neinv.transf. nefin. pod. subjektům - PO</t>
  </si>
  <si>
    <t>ostatní činnosti k ochraně přírody a krajiny</t>
  </si>
  <si>
    <t>výpočetní technika</t>
  </si>
  <si>
    <t>ostatní služby a činnosti v oblasti soc. péče</t>
  </si>
  <si>
    <t>ostatní záležitosti ve využití volného času dětí</t>
  </si>
  <si>
    <t>ostatní záležitosti kultury, církví a sděl.prostř.</t>
  </si>
  <si>
    <t>ostatní záležitosti v oblasti místní správy</t>
  </si>
  <si>
    <t>investiční dotace z MHMP (ÚZ 84)</t>
  </si>
  <si>
    <t>neinvest. dotace z MHMP (UZ 91)</t>
  </si>
  <si>
    <t xml:space="preserve">služby peněžních ústavů </t>
  </si>
  <si>
    <t>MŠ Přetlucká (ORG 9)</t>
  </si>
  <si>
    <t>MŠ Nedvězská (ORG 13)</t>
  </si>
  <si>
    <t>EU - MAP II</t>
  </si>
  <si>
    <t>- 10 -</t>
  </si>
  <si>
    <t xml:space="preserve">výstavní činnosti v kultuře </t>
  </si>
  <si>
    <t>filmová tvorba, distribuce, kina a shromažďování  audiov. archiválií</t>
  </si>
  <si>
    <t>převody vlast.fondům v rozpočtech územ.úrovně</t>
  </si>
  <si>
    <t>neinv.transf. nefin.podnik. subjektům - FO</t>
  </si>
  <si>
    <t>neinv.transf. nefin.podnik.subjektům - FO (ÚZ 98)</t>
  </si>
  <si>
    <t>jistoty</t>
  </si>
  <si>
    <t>ostatní služby a čin. v oblasti soc. prevence</t>
  </si>
  <si>
    <t>zpracování dat a služby související s inf. technologiemi</t>
  </si>
  <si>
    <t>převody vlastním fondům v rozp.územní úrovně</t>
  </si>
  <si>
    <t>přev.mezi stat.měs.(hl.m.Prahou)a jejich měs.obv. nebo částmi-výdaje (ÚZ 79)</t>
  </si>
  <si>
    <t>ostatní os.výdaje (odměny pro nečleny zastup.)</t>
  </si>
  <si>
    <t>- 12 -</t>
  </si>
  <si>
    <t>Neinvestiční dotace HMP</t>
  </si>
  <si>
    <t>- 28 -</t>
  </si>
  <si>
    <t>nákup materiálu (ORG 602)</t>
  </si>
  <si>
    <t>nájemné (ORG 602)</t>
  </si>
  <si>
    <t>konzult., poraden. a právní služby (ORG 602)</t>
  </si>
  <si>
    <t>nákup ostatních služeb (ORG 602)</t>
  </si>
  <si>
    <t>pohoštění (ORG 602)</t>
  </si>
  <si>
    <t>věcné dary (ORG 602)</t>
  </si>
  <si>
    <t>ost.nein.tranfery nezisk. a pod.org. (ORG 602)</t>
  </si>
  <si>
    <t>nákup materiálu (ORG 601)</t>
  </si>
  <si>
    <t>pohoštění (ORG 601)</t>
  </si>
  <si>
    <t>věcné dary (ORG 601)</t>
  </si>
  <si>
    <t>- 43 -</t>
  </si>
  <si>
    <t>0043 - EU - OP VVV Místní akční plán</t>
  </si>
  <si>
    <t>0043 EU - OP MAP II</t>
  </si>
  <si>
    <t>č. III/3</t>
  </si>
  <si>
    <t>- 37 -</t>
  </si>
  <si>
    <t>- 38-</t>
  </si>
  <si>
    <t>- 44 -</t>
  </si>
  <si>
    <t>- 45-</t>
  </si>
  <si>
    <t>- 46 -</t>
  </si>
  <si>
    <t>č. IV</t>
  </si>
  <si>
    <t>Tvorba rezervy na dluhovou službu /*****</t>
  </si>
  <si>
    <t>/***** vyplní  pouze ty MČ, které si tvoří rezervy na splácení  dlouhodobých úvěrů a půjček</t>
  </si>
  <si>
    <t>Uhrazené splátky dlouhodobých přijatých půjčených prostředků (8124) /****</t>
  </si>
  <si>
    <t>/****splátky půjčky SFŽP - reko úřadu 2024-2034</t>
  </si>
  <si>
    <t>/****splátky půjčky SFŽP - školy/školky 2021-2031</t>
  </si>
  <si>
    <t>/***přijaté půjčky ze SFŽP</t>
  </si>
  <si>
    <t xml:space="preserve">/** přijaté dotace ze SFŽP </t>
  </si>
  <si>
    <t>dotace SFŽP - školky, školy/**</t>
  </si>
  <si>
    <t>dotace SFŽP - reko úřadu/**</t>
  </si>
  <si>
    <t>Dlouhodobě přijaté půjčené prostředky (8123)/ ***</t>
  </si>
  <si>
    <t xml:space="preserve">neinv.transf. fundacím, ústavům </t>
  </si>
  <si>
    <t xml:space="preserve">RS </t>
  </si>
  <si>
    <t>RS 2020</t>
  </si>
  <si>
    <t xml:space="preserve">Schválený rozpočet 2020 </t>
  </si>
  <si>
    <t>Schválený rozpočet přidělených dotací MHMP k 1. 1.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</si>
</sst>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Kč&quot;;[Red]\-#,##0.00\ &quot;Kč&quot;"/>
    <numFmt numFmtId="43" formatCode="_-* #,##0.00\ _K_č_-;\-* #,##0.00\ _K_č_-;_-* &quot;-&quot;??\ _K_č_-;_-@_-"/>
    <numFmt numFmtId="164" formatCode="#,##0.0"/>
    <numFmt numFmtId="165" formatCode="0.0"/>
    <numFmt numFmtId="166" formatCode="#,##0_ ;\-#,##0\ "/>
    <numFmt numFmtId="167" formatCode="_-* #,##0.0\ _K_č_-;\-* #,##0.0\ _K_č_-;_-* &quot;-&quot;?\ _K_č_-;_-@_-"/>
  </numFmts>
  <fonts count="6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color indexed="9"/>
      <name val="Times New Roman CE"/>
      <charset val="238"/>
    </font>
    <font>
      <sz val="10"/>
      <color indexed="9"/>
      <name val="Times New Roman CE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Helv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u/>
      <sz val="14"/>
      <name val="Helv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2"/>
      <name val="Times New Roman CE"/>
      <charset val="238"/>
    </font>
    <font>
      <b/>
      <i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1"/>
      <color indexed="8"/>
      <name val="Times New Roman CE"/>
      <family val="1"/>
      <charset val="238"/>
    </font>
    <font>
      <sz val="12"/>
      <name val="Times New Roman CE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0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10"/>
      <name val="Arial"/>
      <family val="2"/>
      <charset val="238"/>
    </font>
    <font>
      <b/>
      <i/>
      <u/>
      <sz val="10"/>
      <name val="Times New Roman CE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14"/>
      <name val="Times New Roman CE"/>
      <family val="1"/>
      <charset val="238"/>
    </font>
    <font>
      <sz val="10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3" fillId="0" borderId="0"/>
    <xf numFmtId="0" fontId="3" fillId="0" borderId="0"/>
    <xf numFmtId="0" fontId="3" fillId="0" borderId="0"/>
    <xf numFmtId="0" fontId="54" fillId="0" borderId="0"/>
    <xf numFmtId="43" fontId="54" fillId="0" borderId="0" applyFont="0" applyFill="0" applyBorder="0" applyAlignment="0" applyProtection="0"/>
    <xf numFmtId="0" fontId="43" fillId="0" borderId="0"/>
    <xf numFmtId="0" fontId="2" fillId="0" borderId="0"/>
    <xf numFmtId="0" fontId="56" fillId="0" borderId="0"/>
    <xf numFmtId="0" fontId="1" fillId="0" borderId="0"/>
  </cellStyleXfs>
  <cellXfs count="1416">
    <xf numFmtId="0" fontId="0" fillId="0" borderId="0" xfId="0"/>
    <xf numFmtId="0" fontId="4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3" fontId="5" fillId="0" borderId="0" xfId="0" applyNumberFormat="1" applyFont="1" applyFill="1"/>
    <xf numFmtId="164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5" fillId="0" borderId="12" xfId="0" applyFont="1" applyFill="1" applyBorder="1"/>
    <xf numFmtId="0" fontId="4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/>
    <xf numFmtId="3" fontId="10" fillId="2" borderId="16" xfId="0" applyNumberFormat="1" applyFont="1" applyFill="1" applyBorder="1"/>
    <xf numFmtId="164" fontId="10" fillId="2" borderId="16" xfId="0" applyNumberFormat="1" applyFont="1" applyFill="1" applyBorder="1"/>
    <xf numFmtId="3" fontId="10" fillId="2" borderId="17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/>
    </xf>
    <xf numFmtId="0" fontId="5" fillId="0" borderId="18" xfId="0" applyFont="1" applyFill="1" applyBorder="1"/>
    <xf numFmtId="3" fontId="5" fillId="0" borderId="16" xfId="0" applyNumberFormat="1" applyFont="1" applyFill="1" applyBorder="1"/>
    <xf numFmtId="164" fontId="5" fillId="0" borderId="16" xfId="0" applyNumberFormat="1" applyFont="1" applyFill="1" applyBorder="1"/>
    <xf numFmtId="3" fontId="5" fillId="0" borderId="17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18" xfId="0" applyFont="1" applyFill="1" applyBorder="1"/>
    <xf numFmtId="3" fontId="11" fillId="0" borderId="16" xfId="0" applyNumberFormat="1" applyFont="1" applyFill="1" applyBorder="1"/>
    <xf numFmtId="164" fontId="11" fillId="0" borderId="16" xfId="0" applyNumberFormat="1" applyFont="1" applyFill="1" applyBorder="1"/>
    <xf numFmtId="3" fontId="11" fillId="0" borderId="17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164" fontId="12" fillId="0" borderId="16" xfId="0" applyNumberFormat="1" applyFont="1" applyFill="1" applyBorder="1"/>
    <xf numFmtId="0" fontId="4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22" xfId="0" applyFont="1" applyFill="1" applyBorder="1"/>
    <xf numFmtId="3" fontId="5" fillId="0" borderId="23" xfId="0" applyNumberFormat="1" applyFont="1" applyFill="1" applyBorder="1"/>
    <xf numFmtId="164" fontId="12" fillId="0" borderId="23" xfId="0" applyNumberFormat="1" applyFont="1" applyFill="1" applyBorder="1"/>
    <xf numFmtId="3" fontId="5" fillId="0" borderId="24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/>
    </xf>
    <xf numFmtId="0" fontId="5" fillId="0" borderId="16" xfId="0" applyFont="1" applyFill="1" applyBorder="1"/>
    <xf numFmtId="0" fontId="5" fillId="0" borderId="16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20" xfId="0" applyFont="1" applyFill="1" applyBorder="1" applyAlignment="1"/>
    <xf numFmtId="0" fontId="5" fillId="0" borderId="9" xfId="0" applyFont="1" applyFill="1" applyBorder="1"/>
    <xf numFmtId="3" fontId="5" fillId="0" borderId="22" xfId="0" applyNumberFormat="1" applyFont="1" applyFill="1" applyBorder="1"/>
    <xf numFmtId="3" fontId="5" fillId="3" borderId="22" xfId="0" applyNumberFormat="1" applyFont="1" applyFill="1" applyBorder="1"/>
    <xf numFmtId="164" fontId="5" fillId="0" borderId="22" xfId="0" applyNumberFormat="1" applyFont="1" applyFill="1" applyBorder="1"/>
    <xf numFmtId="0" fontId="4" fillId="4" borderId="26" xfId="0" applyFont="1" applyFill="1" applyBorder="1" applyAlignment="1">
      <alignment horizontal="left"/>
    </xf>
    <xf numFmtId="0" fontId="10" fillId="4" borderId="27" xfId="0" applyFont="1" applyFill="1" applyBorder="1" applyAlignment="1">
      <alignment horizontal="left"/>
    </xf>
    <xf numFmtId="0" fontId="10" fillId="4" borderId="28" xfId="0" applyFont="1" applyFill="1" applyBorder="1"/>
    <xf numFmtId="3" fontId="10" fillId="4" borderId="28" xfId="0" applyNumberFormat="1" applyFont="1" applyFill="1" applyBorder="1"/>
    <xf numFmtId="164" fontId="10" fillId="4" borderId="28" xfId="0" applyNumberFormat="1" applyFont="1" applyFill="1" applyBorder="1"/>
    <xf numFmtId="3" fontId="10" fillId="4" borderId="29" xfId="0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30" xfId="0" applyFont="1" applyFill="1" applyBorder="1"/>
    <xf numFmtId="3" fontId="10" fillId="0" borderId="30" xfId="0" applyNumberFormat="1" applyFont="1" applyFill="1" applyBorder="1"/>
    <xf numFmtId="164" fontId="10" fillId="0" borderId="18" xfId="0" applyNumberFormat="1" applyFont="1" applyFill="1" applyBorder="1"/>
    <xf numFmtId="3" fontId="10" fillId="0" borderId="31" xfId="0" applyNumberFormat="1" applyFont="1" applyFill="1" applyBorder="1" applyAlignment="1">
      <alignment horizontal="right"/>
    </xf>
    <xf numFmtId="3" fontId="12" fillId="0" borderId="18" xfId="0" applyNumberFormat="1" applyFont="1" applyFill="1" applyBorder="1"/>
    <xf numFmtId="3" fontId="12" fillId="0" borderId="32" xfId="0" applyNumberFormat="1" applyFont="1" applyFill="1" applyBorder="1" applyAlignment="1">
      <alignment horizontal="right"/>
    </xf>
    <xf numFmtId="3" fontId="5" fillId="0" borderId="18" xfId="0" applyNumberFormat="1" applyFont="1" applyFill="1" applyBorder="1"/>
    <xf numFmtId="3" fontId="5" fillId="0" borderId="32" xfId="0" applyNumberFormat="1" applyFont="1" applyFill="1" applyBorder="1" applyAlignment="1">
      <alignment horizontal="right"/>
    </xf>
    <xf numFmtId="164" fontId="5" fillId="0" borderId="23" xfId="0" applyNumberFormat="1" applyFont="1" applyFill="1" applyBorder="1"/>
    <xf numFmtId="0" fontId="4" fillId="0" borderId="33" xfId="0" applyFont="1" applyFill="1" applyBorder="1" applyAlignment="1">
      <alignment horizontal="left"/>
    </xf>
    <xf numFmtId="3" fontId="12" fillId="0" borderId="16" xfId="0" applyNumberFormat="1" applyFont="1" applyFill="1" applyBorder="1"/>
    <xf numFmtId="0" fontId="13" fillId="0" borderId="34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3" fillId="0" borderId="18" xfId="0" applyFont="1" applyFill="1" applyBorder="1"/>
    <xf numFmtId="3" fontId="13" fillId="0" borderId="16" xfId="0" applyNumberFormat="1" applyFont="1" applyFill="1" applyBorder="1"/>
    <xf numFmtId="164" fontId="13" fillId="0" borderId="16" xfId="0" applyNumberFormat="1" applyFont="1" applyFill="1" applyBorder="1"/>
    <xf numFmtId="3" fontId="13" fillId="0" borderId="17" xfId="0" applyNumberFormat="1" applyFont="1" applyFill="1" applyBorder="1" applyAlignment="1">
      <alignment horizontal="right"/>
    </xf>
    <xf numFmtId="0" fontId="13" fillId="0" borderId="16" xfId="0" applyFont="1" applyFill="1" applyBorder="1"/>
    <xf numFmtId="0" fontId="13" fillId="0" borderId="13" xfId="0" applyFont="1" applyFill="1" applyBorder="1" applyAlignment="1">
      <alignment horizontal="left"/>
    </xf>
    <xf numFmtId="0" fontId="10" fillId="4" borderId="3" xfId="0" applyFont="1" applyFill="1" applyBorder="1"/>
    <xf numFmtId="3" fontId="10" fillId="4" borderId="3" xfId="0" applyNumberFormat="1" applyFont="1" applyFill="1" applyBorder="1"/>
    <xf numFmtId="3" fontId="10" fillId="4" borderId="4" xfId="0" applyNumberFormat="1" applyFont="1" applyFill="1" applyBorder="1" applyAlignment="1">
      <alignment horizontal="right"/>
    </xf>
    <xf numFmtId="0" fontId="14" fillId="5" borderId="26" xfId="0" applyFont="1" applyFill="1" applyBorder="1" applyAlignment="1">
      <alignment horizontal="left"/>
    </xf>
    <xf numFmtId="0" fontId="14" fillId="5" borderId="27" xfId="0" applyFont="1" applyFill="1" applyBorder="1" applyAlignment="1">
      <alignment horizontal="left"/>
    </xf>
    <xf numFmtId="10" fontId="14" fillId="5" borderId="28" xfId="0" applyNumberFormat="1" applyFont="1" applyFill="1" applyBorder="1"/>
    <xf numFmtId="3" fontId="14" fillId="5" borderId="28" xfId="0" applyNumberFormat="1" applyFont="1" applyFill="1" applyBorder="1"/>
    <xf numFmtId="164" fontId="14" fillId="5" borderId="28" xfId="0" applyNumberFormat="1" applyFont="1" applyFill="1" applyBorder="1"/>
    <xf numFmtId="3" fontId="14" fillId="5" borderId="29" xfId="0" applyNumberFormat="1" applyFont="1" applyFill="1" applyBorder="1" applyAlignment="1">
      <alignment horizontal="right"/>
    </xf>
    <xf numFmtId="164" fontId="5" fillId="0" borderId="18" xfId="0" applyNumberFormat="1" applyFont="1" applyFill="1" applyBorder="1"/>
    <xf numFmtId="3" fontId="12" fillId="0" borderId="17" xfId="0" applyNumberFormat="1" applyFont="1" applyFill="1" applyBorder="1" applyAlignment="1">
      <alignment horizontal="right"/>
    </xf>
    <xf numFmtId="0" fontId="15" fillId="5" borderId="35" xfId="0" applyFont="1" applyFill="1" applyBorder="1" applyAlignment="1">
      <alignment horizontal="left"/>
    </xf>
    <xf numFmtId="0" fontId="14" fillId="5" borderId="36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3" fontId="10" fillId="0" borderId="28" xfId="0" applyNumberFormat="1" applyFont="1" applyFill="1" applyBorder="1"/>
    <xf numFmtId="164" fontId="5" fillId="0" borderId="28" xfId="0" applyNumberFormat="1" applyFont="1" applyFill="1" applyBorder="1"/>
    <xf numFmtId="3" fontId="10" fillId="0" borderId="29" xfId="0" applyNumberFormat="1" applyFont="1" applyFill="1" applyBorder="1" applyAlignment="1">
      <alignment horizontal="right"/>
    </xf>
    <xf numFmtId="0" fontId="4" fillId="0" borderId="37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3" fontId="5" fillId="0" borderId="3" xfId="0" applyNumberFormat="1" applyFont="1" applyFill="1" applyBorder="1"/>
    <xf numFmtId="164" fontId="5" fillId="0" borderId="3" xfId="0" applyNumberFormat="1" applyFont="1" applyFill="1" applyBorder="1"/>
    <xf numFmtId="0" fontId="5" fillId="0" borderId="15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164" fontId="5" fillId="0" borderId="9" xfId="0" applyNumberFormat="1" applyFont="1" applyFill="1" applyBorder="1"/>
    <xf numFmtId="3" fontId="10" fillId="3" borderId="28" xfId="0" applyNumberFormat="1" applyFont="1" applyFill="1" applyBorder="1"/>
    <xf numFmtId="0" fontId="5" fillId="0" borderId="19" xfId="0" applyFont="1" applyFill="1" applyBorder="1"/>
    <xf numFmtId="0" fontId="5" fillId="0" borderId="14" xfId="0" applyFont="1" applyFill="1" applyBorder="1" applyAlignment="1">
      <alignment horizontal="left"/>
    </xf>
    <xf numFmtId="0" fontId="5" fillId="0" borderId="10" xfId="0" applyFont="1" applyFill="1" applyBorder="1"/>
    <xf numFmtId="0" fontId="5" fillId="0" borderId="8" xfId="0" applyFont="1" applyFill="1" applyBorder="1"/>
    <xf numFmtId="0" fontId="5" fillId="0" borderId="41" xfId="0" applyFont="1" applyFill="1" applyBorder="1" applyAlignment="1">
      <alignment horizontal="left"/>
    </xf>
    <xf numFmtId="0" fontId="5" fillId="0" borderId="21" xfId="0" applyFont="1" applyFill="1" applyBorder="1"/>
    <xf numFmtId="0" fontId="9" fillId="0" borderId="4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3" fontId="10" fillId="0" borderId="18" xfId="0" applyNumberFormat="1" applyFont="1" applyFill="1" applyBorder="1"/>
    <xf numFmtId="0" fontId="5" fillId="0" borderId="18" xfId="0" applyFont="1" applyFill="1" applyBorder="1" applyAlignment="1">
      <alignment horizontal="left"/>
    </xf>
    <xf numFmtId="3" fontId="5" fillId="0" borderId="25" xfId="0" applyNumberFormat="1" applyFont="1" applyFill="1" applyBorder="1"/>
    <xf numFmtId="3" fontId="5" fillId="0" borderId="44" xfId="0" applyNumberFormat="1" applyFont="1" applyFill="1" applyBorder="1" applyAlignment="1">
      <alignment horizontal="right"/>
    </xf>
    <xf numFmtId="0" fontId="5" fillId="0" borderId="45" xfId="0" applyFont="1" applyFill="1" applyBorder="1"/>
    <xf numFmtId="3" fontId="5" fillId="0" borderId="43" xfId="0" applyNumberFormat="1" applyFont="1" applyFill="1" applyBorder="1" applyAlignment="1">
      <alignment horizontal="right"/>
    </xf>
    <xf numFmtId="0" fontId="17" fillId="0" borderId="0" xfId="0" applyFont="1" applyFill="1"/>
    <xf numFmtId="0" fontId="20" fillId="0" borderId="37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left"/>
    </xf>
    <xf numFmtId="0" fontId="5" fillId="0" borderId="33" xfId="0" applyFont="1" applyFill="1" applyBorder="1"/>
    <xf numFmtId="0" fontId="20" fillId="0" borderId="5" xfId="0" applyFont="1" applyFill="1" applyBorder="1" applyAlignment="1">
      <alignment horizontal="left"/>
    </xf>
    <xf numFmtId="0" fontId="17" fillId="0" borderId="48" xfId="0" applyFont="1" applyFill="1" applyBorder="1"/>
    <xf numFmtId="0" fontId="17" fillId="0" borderId="20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5" fillId="0" borderId="48" xfId="0" applyFont="1" applyFill="1" applyBorder="1"/>
    <xf numFmtId="49" fontId="1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2" fillId="0" borderId="0" xfId="0" applyFont="1" applyAlignment="1">
      <alignment horizontal="center"/>
    </xf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9" fillId="0" borderId="52" xfId="0" applyFont="1" applyFill="1" applyBorder="1" applyAlignment="1">
      <alignment horizontal="left"/>
    </xf>
    <xf numFmtId="0" fontId="11" fillId="0" borderId="51" xfId="0" applyFont="1" applyFill="1" applyBorder="1" applyAlignment="1">
      <alignment horizontal="center"/>
    </xf>
    <xf numFmtId="0" fontId="24" fillId="0" borderId="1" xfId="0" applyFont="1" applyFill="1" applyBorder="1"/>
    <xf numFmtId="3" fontId="5" fillId="0" borderId="4" xfId="0" applyNumberFormat="1" applyFont="1" applyFill="1" applyBorder="1"/>
    <xf numFmtId="0" fontId="5" fillId="0" borderId="47" xfId="0" applyFont="1" applyFill="1" applyBorder="1"/>
    <xf numFmtId="3" fontId="12" fillId="0" borderId="17" xfId="0" applyNumberFormat="1" applyFont="1" applyFill="1" applyBorder="1"/>
    <xf numFmtId="0" fontId="25" fillId="0" borderId="51" xfId="0" applyFont="1" applyFill="1" applyBorder="1"/>
    <xf numFmtId="3" fontId="25" fillId="0" borderId="23" xfId="0" applyNumberFormat="1" applyFont="1" applyFill="1" applyBorder="1"/>
    <xf numFmtId="164" fontId="25" fillId="0" borderId="23" xfId="0" applyNumberFormat="1" applyFont="1" applyFill="1" applyBorder="1"/>
    <xf numFmtId="3" fontId="25" fillId="0" borderId="24" xfId="0" applyNumberFormat="1" applyFont="1" applyFill="1" applyBorder="1"/>
    <xf numFmtId="3" fontId="12" fillId="0" borderId="3" xfId="0" applyNumberFormat="1" applyFont="1" applyFill="1" applyBorder="1"/>
    <xf numFmtId="164" fontId="12" fillId="0" borderId="9" xfId="0" applyNumberFormat="1" applyFont="1" applyFill="1" applyBorder="1"/>
    <xf numFmtId="3" fontId="12" fillId="0" borderId="4" xfId="0" applyNumberFormat="1" applyFont="1" applyFill="1" applyBorder="1"/>
    <xf numFmtId="3" fontId="12" fillId="0" borderId="25" xfId="0" applyNumberFormat="1" applyFont="1" applyFill="1" applyBorder="1"/>
    <xf numFmtId="3" fontId="12" fillId="0" borderId="44" xfId="0" applyNumberFormat="1" applyFont="1" applyFill="1" applyBorder="1"/>
    <xf numFmtId="164" fontId="5" fillId="0" borderId="30" xfId="0" applyNumberFormat="1" applyFont="1" applyFill="1" applyBorder="1"/>
    <xf numFmtId="3" fontId="25" fillId="0" borderId="23" xfId="0" applyNumberFormat="1" applyFont="1" applyFill="1" applyBorder="1" applyAlignment="1">
      <alignment horizontal="right"/>
    </xf>
    <xf numFmtId="3" fontId="25" fillId="0" borderId="24" xfId="0" applyNumberFormat="1" applyFont="1" applyFill="1" applyBorder="1" applyAlignment="1">
      <alignment horizontal="right"/>
    </xf>
    <xf numFmtId="3" fontId="26" fillId="0" borderId="3" xfId="0" applyNumberFormat="1" applyFont="1" applyFill="1" applyBorder="1"/>
    <xf numFmtId="164" fontId="12" fillId="0" borderId="3" xfId="0" applyNumberFormat="1" applyFont="1" applyFill="1" applyBorder="1"/>
    <xf numFmtId="3" fontId="26" fillId="0" borderId="4" xfId="0" applyNumberFormat="1" applyFont="1" applyFill="1" applyBorder="1"/>
    <xf numFmtId="3" fontId="26" fillId="0" borderId="30" xfId="0" applyNumberFormat="1" applyFont="1" applyFill="1" applyBorder="1"/>
    <xf numFmtId="164" fontId="12" fillId="0" borderId="30" xfId="0" applyNumberFormat="1" applyFont="1" applyFill="1" applyBorder="1"/>
    <xf numFmtId="3" fontId="26" fillId="0" borderId="31" xfId="0" applyNumberFormat="1" applyFont="1" applyFill="1" applyBorder="1"/>
    <xf numFmtId="3" fontId="12" fillId="0" borderId="30" xfId="0" applyNumberFormat="1" applyFont="1" applyFill="1" applyBorder="1"/>
    <xf numFmtId="3" fontId="12" fillId="0" borderId="31" xfId="0" applyNumberFormat="1" applyFont="1" applyFill="1" applyBorder="1"/>
    <xf numFmtId="0" fontId="27" fillId="0" borderId="51" xfId="0" applyFont="1" applyFill="1" applyBorder="1"/>
    <xf numFmtId="164" fontId="25" fillId="0" borderId="0" xfId="0" applyNumberFormat="1" applyFont="1" applyFill="1" applyBorder="1"/>
    <xf numFmtId="0" fontId="5" fillId="0" borderId="46" xfId="0" applyFont="1" applyFill="1" applyBorder="1"/>
    <xf numFmtId="3" fontId="25" fillId="0" borderId="22" xfId="0" applyNumberFormat="1" applyFont="1" applyFill="1" applyBorder="1"/>
    <xf numFmtId="164" fontId="25" fillId="0" borderId="22" xfId="0" applyNumberFormat="1" applyFont="1" applyFill="1" applyBorder="1"/>
    <xf numFmtId="3" fontId="25" fillId="0" borderId="43" xfId="0" applyNumberFormat="1" applyFont="1" applyFill="1" applyBorder="1"/>
    <xf numFmtId="3" fontId="26" fillId="0" borderId="9" xfId="0" applyNumberFormat="1" applyFont="1" applyFill="1" applyBorder="1"/>
    <xf numFmtId="3" fontId="26" fillId="0" borderId="10" xfId="0" applyNumberFormat="1" applyFont="1" applyFill="1" applyBorder="1"/>
    <xf numFmtId="0" fontId="27" fillId="0" borderId="53" xfId="0" applyFont="1" applyFill="1" applyBorder="1"/>
    <xf numFmtId="0" fontId="28" fillId="0" borderId="1" xfId="0" applyFont="1" applyFill="1" applyBorder="1"/>
    <xf numFmtId="3" fontId="16" fillId="0" borderId="30" xfId="0" applyNumberFormat="1" applyFont="1" applyFill="1" applyBorder="1"/>
    <xf numFmtId="3" fontId="16" fillId="0" borderId="31" xfId="0" applyNumberFormat="1" applyFont="1" applyFill="1" applyBorder="1"/>
    <xf numFmtId="0" fontId="28" fillId="0" borderId="51" xfId="0" applyFont="1" applyFill="1" applyBorder="1"/>
    <xf numFmtId="3" fontId="16" fillId="0" borderId="23" xfId="0" applyNumberFormat="1" applyFont="1" applyFill="1" applyBorder="1"/>
    <xf numFmtId="3" fontId="16" fillId="0" borderId="24" xfId="0" applyNumberFormat="1" applyFont="1" applyFill="1" applyBorder="1"/>
    <xf numFmtId="3" fontId="24" fillId="0" borderId="28" xfId="0" applyNumberFormat="1" applyFont="1" applyFill="1" applyBorder="1"/>
    <xf numFmtId="3" fontId="24" fillId="0" borderId="29" xfId="0" applyNumberFormat="1" applyFont="1" applyFill="1" applyBorder="1"/>
    <xf numFmtId="0" fontId="16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37" xfId="0" applyFont="1" applyFill="1" applyBorder="1" applyAlignment="1">
      <alignment horizontal="left"/>
    </xf>
    <xf numFmtId="3" fontId="5" fillId="0" borderId="30" xfId="0" applyNumberFormat="1" applyFont="1" applyFill="1" applyBorder="1"/>
    <xf numFmtId="3" fontId="5" fillId="0" borderId="31" xfId="0" applyNumberFormat="1" applyFont="1" applyFill="1" applyBorder="1"/>
    <xf numFmtId="0" fontId="10" fillId="0" borderId="33" xfId="0" applyFont="1" applyFill="1" applyBorder="1" applyAlignment="1">
      <alignment horizontal="left"/>
    </xf>
    <xf numFmtId="0" fontId="5" fillId="0" borderId="15" xfId="0" applyFont="1" applyFill="1" applyBorder="1"/>
    <xf numFmtId="3" fontId="5" fillId="0" borderId="19" xfId="0" applyNumberFormat="1" applyFont="1" applyFill="1" applyBorder="1"/>
    <xf numFmtId="3" fontId="5" fillId="0" borderId="17" xfId="0" applyNumberFormat="1" applyFont="1" applyFill="1" applyBorder="1"/>
    <xf numFmtId="0" fontId="11" fillId="0" borderId="34" xfId="0" applyFont="1" applyFill="1" applyBorder="1" applyAlignment="1">
      <alignment horizontal="left"/>
    </xf>
    <xf numFmtId="0" fontId="13" fillId="0" borderId="14" xfId="0" applyFont="1" applyFill="1" applyBorder="1"/>
    <xf numFmtId="3" fontId="13" fillId="6" borderId="16" xfId="0" applyNumberFormat="1" applyFont="1" applyFill="1" applyBorder="1"/>
    <xf numFmtId="3" fontId="13" fillId="6" borderId="19" xfId="0" applyNumberFormat="1" applyFont="1" applyFill="1" applyBorder="1"/>
    <xf numFmtId="164" fontId="13" fillId="6" borderId="16" xfId="0" applyNumberFormat="1" applyFont="1" applyFill="1" applyBorder="1"/>
    <xf numFmtId="3" fontId="13" fillId="0" borderId="17" xfId="0" applyNumberFormat="1" applyFont="1" applyFill="1" applyBorder="1"/>
    <xf numFmtId="0" fontId="10" fillId="0" borderId="13" xfId="0" applyFont="1" applyFill="1" applyBorder="1" applyAlignment="1">
      <alignment horizontal="left"/>
    </xf>
    <xf numFmtId="0" fontId="12" fillId="0" borderId="14" xfId="0" applyFont="1" applyFill="1" applyBorder="1"/>
    <xf numFmtId="3" fontId="12" fillId="0" borderId="19" xfId="0" applyNumberFormat="1" applyFont="1" applyFill="1" applyBorder="1"/>
    <xf numFmtId="0" fontId="5" fillId="0" borderId="14" xfId="0" applyFont="1" applyFill="1" applyBorder="1"/>
    <xf numFmtId="0" fontId="13" fillId="0" borderId="6" xfId="0" applyFont="1" applyFill="1" applyBorder="1"/>
    <xf numFmtId="0" fontId="12" fillId="0" borderId="6" xfId="0" applyFont="1" applyFill="1" applyBorder="1"/>
    <xf numFmtId="0" fontId="24" fillId="0" borderId="50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7" xfId="0" applyFont="1" applyFill="1" applyBorder="1"/>
    <xf numFmtId="164" fontId="24" fillId="0" borderId="28" xfId="0" applyNumberFormat="1" applyFont="1" applyFill="1" applyBorder="1"/>
    <xf numFmtId="0" fontId="27" fillId="0" borderId="0" xfId="0" applyFont="1" applyFill="1" applyBorder="1" applyAlignment="1">
      <alignment horizontal="left"/>
    </xf>
    <xf numFmtId="0" fontId="30" fillId="0" borderId="52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1" fillId="0" borderId="12" xfId="0" applyFont="1" applyFill="1" applyBorder="1"/>
    <xf numFmtId="0" fontId="9" fillId="0" borderId="51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left"/>
    </xf>
    <xf numFmtId="0" fontId="11" fillId="0" borderId="54" xfId="0" applyFont="1" applyFill="1" applyBorder="1"/>
    <xf numFmtId="3" fontId="5" fillId="0" borderId="32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/>
    <xf numFmtId="0" fontId="27" fillId="0" borderId="0" xfId="0" applyFont="1" applyFill="1"/>
    <xf numFmtId="0" fontId="3" fillId="0" borderId="0" xfId="0" applyFont="1" applyFill="1" applyAlignment="1">
      <alignment horizontal="left"/>
    </xf>
    <xf numFmtId="0" fontId="9" fillId="0" borderId="11" xfId="0" applyFont="1" applyFill="1" applyBorder="1"/>
    <xf numFmtId="0" fontId="10" fillId="0" borderId="12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left"/>
    </xf>
    <xf numFmtId="0" fontId="11" fillId="0" borderId="51" xfId="0" applyFont="1" applyFill="1" applyBorder="1"/>
    <xf numFmtId="0" fontId="10" fillId="0" borderId="54" xfId="0" applyFont="1" applyFill="1" applyBorder="1" applyAlignment="1">
      <alignment horizontal="left"/>
    </xf>
    <xf numFmtId="0" fontId="11" fillId="0" borderId="40" xfId="0" applyFont="1" applyFill="1" applyBorder="1"/>
    <xf numFmtId="3" fontId="12" fillId="0" borderId="32" xfId="0" applyNumberFormat="1" applyFont="1" applyFill="1" applyBorder="1"/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46" xfId="0" applyFont="1" applyFill="1" applyBorder="1"/>
    <xf numFmtId="0" fontId="12" fillId="0" borderId="19" xfId="0" applyFont="1" applyFill="1" applyBorder="1" applyAlignment="1">
      <alignment horizontal="left"/>
    </xf>
    <xf numFmtId="0" fontId="27" fillId="0" borderId="14" xfId="0" applyFont="1" applyFill="1" applyBorder="1"/>
    <xf numFmtId="3" fontId="27" fillId="0" borderId="16" xfId="0" applyNumberFormat="1" applyFont="1" applyFill="1" applyBorder="1"/>
    <xf numFmtId="3" fontId="27" fillId="0" borderId="19" xfId="0" applyNumberFormat="1" applyFont="1" applyFill="1" applyBorder="1"/>
    <xf numFmtId="164" fontId="27" fillId="0" borderId="16" xfId="0" applyNumberFormat="1" applyFont="1" applyFill="1" applyBorder="1"/>
    <xf numFmtId="3" fontId="27" fillId="0" borderId="17" xfId="0" applyNumberFormat="1" applyFont="1" applyFill="1" applyBorder="1"/>
    <xf numFmtId="0" fontId="17" fillId="0" borderId="16" xfId="0" applyFont="1" applyBorder="1"/>
    <xf numFmtId="3" fontId="25" fillId="0" borderId="19" xfId="0" applyNumberFormat="1" applyFont="1" applyFill="1" applyBorder="1"/>
    <xf numFmtId="3" fontId="25" fillId="0" borderId="17" xfId="0" applyNumberFormat="1" applyFont="1" applyFill="1" applyBorder="1"/>
    <xf numFmtId="3" fontId="27" fillId="0" borderId="23" xfId="0" applyNumberFormat="1" applyFont="1" applyFill="1" applyBorder="1"/>
    <xf numFmtId="0" fontId="5" fillId="0" borderId="50" xfId="0" applyFont="1" applyFill="1" applyBorder="1"/>
    <xf numFmtId="0" fontId="31" fillId="0" borderId="35" xfId="0" applyFont="1" applyFill="1" applyBorder="1" applyAlignment="1">
      <alignment horizontal="left"/>
    </xf>
    <xf numFmtId="0" fontId="24" fillId="0" borderId="27" xfId="0" applyFont="1" applyFill="1" applyBorder="1"/>
    <xf numFmtId="0" fontId="32" fillId="0" borderId="52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5" fillId="0" borderId="54" xfId="0" applyFont="1" applyFill="1" applyBorder="1"/>
    <xf numFmtId="0" fontId="10" fillId="0" borderId="1" xfId="0" applyFont="1" applyFill="1" applyBorder="1"/>
    <xf numFmtId="3" fontId="10" fillId="0" borderId="3" xfId="0" applyNumberFormat="1" applyFont="1" applyFill="1" applyBorder="1"/>
    <xf numFmtId="164" fontId="10" fillId="0" borderId="25" xfId="0" applyNumberFormat="1" applyFont="1" applyFill="1" applyBorder="1"/>
    <xf numFmtId="3" fontId="10" fillId="0" borderId="4" xfId="0" applyNumberFormat="1" applyFont="1" applyFill="1" applyBorder="1"/>
    <xf numFmtId="0" fontId="10" fillId="0" borderId="51" xfId="0" applyFont="1" applyFill="1" applyBorder="1"/>
    <xf numFmtId="3" fontId="10" fillId="0" borderId="23" xfId="0" applyNumberFormat="1" applyFont="1" applyFill="1" applyBorder="1"/>
    <xf numFmtId="164" fontId="10" fillId="0" borderId="23" xfId="0" applyNumberFormat="1" applyFont="1" applyFill="1" applyBorder="1"/>
    <xf numFmtId="3" fontId="10" fillId="0" borderId="24" xfId="0" applyNumberFormat="1" applyFont="1" applyFill="1" applyBorder="1"/>
    <xf numFmtId="0" fontId="24" fillId="0" borderId="50" xfId="0" applyFont="1" applyFill="1" applyBorder="1"/>
    <xf numFmtId="0" fontId="9" fillId="0" borderId="2" xfId="0" applyFont="1" applyFill="1" applyBorder="1" applyAlignment="1">
      <alignment horizontal="left"/>
    </xf>
    <xf numFmtId="3" fontId="5" fillId="0" borderId="30" xfId="0" applyNumberFormat="1" applyFont="1" applyFill="1" applyBorder="1" applyProtection="1">
      <protection locked="0"/>
    </xf>
    <xf numFmtId="3" fontId="5" fillId="0" borderId="31" xfId="0" applyNumberFormat="1" applyFont="1" applyFill="1" applyBorder="1" applyProtection="1">
      <protection locked="0"/>
    </xf>
    <xf numFmtId="3" fontId="5" fillId="0" borderId="16" xfId="0" applyNumberFormat="1" applyFont="1" applyFill="1" applyBorder="1" applyProtection="1">
      <protection locked="0"/>
    </xf>
    <xf numFmtId="164" fontId="5" fillId="0" borderId="23" xfId="0" applyNumberFormat="1" applyFont="1" applyFill="1" applyBorder="1" applyProtection="1">
      <protection locked="0"/>
    </xf>
    <xf numFmtId="3" fontId="5" fillId="0" borderId="17" xfId="0" applyNumberFormat="1" applyFont="1" applyFill="1" applyBorder="1" applyProtection="1">
      <protection locked="0"/>
    </xf>
    <xf numFmtId="3" fontId="24" fillId="0" borderId="28" xfId="0" applyNumberFormat="1" applyFont="1" applyFill="1" applyBorder="1" applyProtection="1">
      <protection locked="0"/>
    </xf>
    <xf numFmtId="164" fontId="24" fillId="0" borderId="22" xfId="0" applyNumberFormat="1" applyFont="1" applyFill="1" applyBorder="1" applyProtection="1">
      <protection locked="0"/>
    </xf>
    <xf numFmtId="3" fontId="24" fillId="0" borderId="29" xfId="0" applyNumberFormat="1" applyFont="1" applyFill="1" applyBorder="1" applyProtection="1">
      <protection locked="0"/>
    </xf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/>
    <xf numFmtId="49" fontId="5" fillId="0" borderId="0" xfId="0" applyNumberFormat="1" applyFont="1" applyFill="1" applyAlignment="1"/>
    <xf numFmtId="0" fontId="12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1" fillId="0" borderId="0" xfId="0" applyFont="1" applyFill="1"/>
    <xf numFmtId="0" fontId="10" fillId="0" borderId="33" xfId="0" applyFont="1" applyFill="1" applyBorder="1" applyAlignment="1">
      <alignment horizontal="right"/>
    </xf>
    <xf numFmtId="0" fontId="10" fillId="0" borderId="47" xfId="0" applyFont="1" applyFill="1" applyBorder="1" applyAlignment="1">
      <alignment horizontal="right"/>
    </xf>
    <xf numFmtId="0" fontId="5" fillId="0" borderId="55" xfId="0" applyFont="1" applyFill="1" applyBorder="1" applyAlignment="1">
      <alignment horizontal="left"/>
    </xf>
    <xf numFmtId="3" fontId="5" fillId="0" borderId="9" xfId="0" applyNumberFormat="1" applyFont="1" applyFill="1" applyBorder="1"/>
    <xf numFmtId="3" fontId="5" fillId="0" borderId="10" xfId="0" applyNumberFormat="1" applyFont="1" applyFill="1" applyBorder="1"/>
    <xf numFmtId="0" fontId="10" fillId="0" borderId="46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3" fontId="5" fillId="0" borderId="56" xfId="0" applyNumberFormat="1" applyFont="1" applyFill="1" applyBorder="1"/>
    <xf numFmtId="0" fontId="10" fillId="0" borderId="48" xfId="0" applyFont="1" applyFill="1" applyBorder="1" applyAlignment="1">
      <alignment horizontal="right"/>
    </xf>
    <xf numFmtId="3" fontId="5" fillId="0" borderId="7" xfId="0" applyNumberFormat="1" applyFont="1" applyFill="1" applyBorder="1"/>
    <xf numFmtId="0" fontId="16" fillId="0" borderId="51" xfId="0" applyFont="1" applyFill="1" applyBorder="1" applyAlignment="1">
      <alignment horizontal="right"/>
    </xf>
    <xf numFmtId="0" fontId="27" fillId="0" borderId="40" xfId="0" applyFont="1" applyFill="1" applyBorder="1" applyAlignment="1">
      <alignment horizontal="left"/>
    </xf>
    <xf numFmtId="0" fontId="16" fillId="0" borderId="54" xfId="0" applyFont="1" applyFill="1" applyBorder="1"/>
    <xf numFmtId="3" fontId="27" fillId="0" borderId="22" xfId="0" applyNumberFormat="1" applyFont="1" applyFill="1" applyBorder="1"/>
    <xf numFmtId="3" fontId="27" fillId="0" borderId="42" xfId="0" applyNumberFormat="1" applyFont="1" applyFill="1" applyBorder="1"/>
    <xf numFmtId="164" fontId="27" fillId="0" borderId="23" xfId="0" applyNumberFormat="1" applyFont="1" applyFill="1" applyBorder="1"/>
    <xf numFmtId="3" fontId="27" fillId="0" borderId="43" xfId="0" applyNumberFormat="1" applyFont="1" applyFill="1" applyBorder="1"/>
    <xf numFmtId="0" fontId="16" fillId="0" borderId="0" xfId="0" applyFont="1" applyFill="1"/>
    <xf numFmtId="0" fontId="10" fillId="0" borderId="37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0" fontId="16" fillId="0" borderId="48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left"/>
    </xf>
    <xf numFmtId="0" fontId="16" fillId="0" borderId="23" xfId="0" applyFont="1" applyFill="1" applyBorder="1"/>
    <xf numFmtId="3" fontId="27" fillId="0" borderId="21" xfId="0" applyNumberFormat="1" applyFont="1" applyFill="1" applyBorder="1"/>
    <xf numFmtId="3" fontId="27" fillId="0" borderId="24" xfId="0" applyNumberFormat="1" applyFont="1" applyFill="1" applyBorder="1"/>
    <xf numFmtId="0" fontId="5" fillId="3" borderId="25" xfId="0" applyFont="1" applyFill="1" applyBorder="1" applyAlignment="1">
      <alignment horizontal="left"/>
    </xf>
    <xf numFmtId="0" fontId="13" fillId="3" borderId="6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3" fontId="5" fillId="0" borderId="57" xfId="0" applyNumberFormat="1" applyFont="1" applyFill="1" applyBorder="1"/>
    <xf numFmtId="0" fontId="5" fillId="0" borderId="48" xfId="0" applyFont="1" applyFill="1" applyBorder="1" applyAlignment="1">
      <alignment horizontal="right"/>
    </xf>
    <xf numFmtId="3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27" fillId="0" borderId="22" xfId="0" applyNumberFormat="1" applyFont="1" applyFill="1" applyBorder="1"/>
    <xf numFmtId="0" fontId="5" fillId="0" borderId="58" xfId="0" applyFont="1" applyFill="1" applyBorder="1"/>
    <xf numFmtId="0" fontId="16" fillId="0" borderId="39" xfId="0" applyFont="1" applyFill="1" applyBorder="1" applyAlignment="1">
      <alignment horizontal="right"/>
    </xf>
    <xf numFmtId="0" fontId="27" fillId="0" borderId="50" xfId="0" applyFont="1" applyFill="1" applyBorder="1" applyAlignment="1">
      <alignment horizontal="left"/>
    </xf>
    <xf numFmtId="0" fontId="16" fillId="0" borderId="50" xfId="0" applyFont="1" applyFill="1" applyBorder="1" applyAlignment="1">
      <alignment horizontal="left"/>
    </xf>
    <xf numFmtId="0" fontId="16" fillId="0" borderId="27" xfId="0" applyFont="1" applyFill="1" applyBorder="1"/>
    <xf numFmtId="3" fontId="27" fillId="0" borderId="28" xfId="0" applyNumberFormat="1" applyFont="1" applyFill="1" applyBorder="1"/>
    <xf numFmtId="164" fontId="27" fillId="0" borderId="28" xfId="0" applyNumberFormat="1" applyFont="1" applyFill="1" applyBorder="1"/>
    <xf numFmtId="3" fontId="33" fillId="0" borderId="29" xfId="0" applyNumberFormat="1" applyFont="1" applyFill="1" applyBorder="1"/>
    <xf numFmtId="164" fontId="10" fillId="0" borderId="0" xfId="0" applyNumberFormat="1" applyFont="1" applyFill="1" applyBorder="1"/>
    <xf numFmtId="0" fontId="4" fillId="0" borderId="12" xfId="0" applyFont="1" applyFill="1" applyBorder="1" applyAlignment="1">
      <alignment horizontal="right"/>
    </xf>
    <xf numFmtId="0" fontId="10" fillId="0" borderId="12" xfId="0" applyFont="1" applyFill="1" applyBorder="1"/>
    <xf numFmtId="0" fontId="10" fillId="0" borderId="51" xfId="0" applyFont="1" applyFill="1" applyBorder="1" applyAlignment="1">
      <alignment horizontal="left"/>
    </xf>
    <xf numFmtId="0" fontId="5" fillId="0" borderId="42" xfId="0" applyFont="1" applyFill="1" applyBorder="1"/>
    <xf numFmtId="3" fontId="5" fillId="0" borderId="30" xfId="3" applyNumberFormat="1" applyFont="1" applyFill="1" applyBorder="1"/>
    <xf numFmtId="3" fontId="5" fillId="0" borderId="32" xfId="3" applyNumberFormat="1" applyFont="1" applyFill="1" applyBorder="1"/>
    <xf numFmtId="0" fontId="10" fillId="0" borderId="39" xfId="0" applyFont="1" applyFill="1" applyBorder="1" applyAlignment="1">
      <alignment horizontal="left"/>
    </xf>
    <xf numFmtId="0" fontId="27" fillId="0" borderId="20" xfId="0" applyFont="1" applyFill="1" applyBorder="1" applyAlignment="1">
      <alignment horizontal="left"/>
    </xf>
    <xf numFmtId="3" fontId="27" fillId="0" borderId="29" xfId="0" applyNumberFormat="1" applyFont="1" applyFill="1" applyBorder="1"/>
    <xf numFmtId="0" fontId="9" fillId="0" borderId="52" xfId="0" applyFont="1" applyFill="1" applyBorder="1"/>
    <xf numFmtId="0" fontId="10" fillId="0" borderId="12" xfId="0" applyFont="1" applyFill="1" applyBorder="1" applyAlignment="1">
      <alignment horizontal="right"/>
    </xf>
    <xf numFmtId="0" fontId="10" fillId="0" borderId="54" xfId="0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" fontId="12" fillId="0" borderId="3" xfId="0" applyNumberFormat="1" applyFont="1" applyFill="1" applyBorder="1" applyAlignment="1">
      <alignment horizontal="right"/>
    </xf>
    <xf numFmtId="164" fontId="5" fillId="0" borderId="25" xfId="0" applyNumberFormat="1" applyFont="1" applyFill="1" applyBorder="1"/>
    <xf numFmtId="0" fontId="12" fillId="0" borderId="16" xfId="0" applyFont="1" applyFill="1" applyBorder="1"/>
    <xf numFmtId="1" fontId="12" fillId="0" borderId="16" xfId="0" applyNumberFormat="1" applyFont="1" applyFill="1" applyBorder="1" applyAlignment="1">
      <alignment horizontal="right"/>
    </xf>
    <xf numFmtId="1" fontId="12" fillId="0" borderId="17" xfId="0" applyNumberFormat="1" applyFont="1" applyFill="1" applyBorder="1" applyAlignment="1">
      <alignment horizontal="right"/>
    </xf>
    <xf numFmtId="3" fontId="5" fillId="0" borderId="18" xfId="3" applyNumberFormat="1" applyFont="1" applyFill="1" applyBorder="1"/>
    <xf numFmtId="3" fontId="12" fillId="0" borderId="16" xfId="0" applyNumberFormat="1" applyFont="1" applyFill="1" applyBorder="1" applyAlignment="1">
      <alignment horizontal="right"/>
    </xf>
    <xf numFmtId="49" fontId="27" fillId="0" borderId="46" xfId="0" applyNumberFormat="1" applyFont="1" applyFill="1" applyBorder="1" applyAlignment="1">
      <alignment horizontal="right"/>
    </xf>
    <xf numFmtId="49" fontId="27" fillId="0" borderId="7" xfId="0" applyNumberFormat="1" applyFont="1" applyFill="1" applyBorder="1" applyAlignment="1">
      <alignment horizontal="left"/>
    </xf>
    <xf numFmtId="0" fontId="27" fillId="0" borderId="18" xfId="0" applyFont="1" applyFill="1" applyBorder="1"/>
    <xf numFmtId="0" fontId="12" fillId="0" borderId="15" xfId="0" applyFont="1" applyFill="1" applyBorder="1"/>
    <xf numFmtId="3" fontId="12" fillId="0" borderId="18" xfId="3" applyNumberFormat="1" applyFont="1" applyFill="1" applyBorder="1"/>
    <xf numFmtId="3" fontId="12" fillId="0" borderId="32" xfId="3" applyNumberFormat="1" applyFont="1" applyFill="1" applyBorder="1"/>
    <xf numFmtId="0" fontId="27" fillId="0" borderId="46" xfId="0" applyFont="1" applyFill="1" applyBorder="1"/>
    <xf numFmtId="0" fontId="27" fillId="0" borderId="19" xfId="0" applyFont="1" applyFill="1" applyBorder="1" applyAlignment="1">
      <alignment horizontal="left"/>
    </xf>
    <xf numFmtId="0" fontId="27" fillId="0" borderId="15" xfId="0" applyFont="1" applyFill="1" applyBorder="1"/>
    <xf numFmtId="3" fontId="5" fillId="0" borderId="16" xfId="3" applyNumberFormat="1" applyFont="1" applyFill="1" applyBorder="1"/>
    <xf numFmtId="3" fontId="5" fillId="0" borderId="25" xfId="3" applyNumberFormat="1" applyFont="1" applyFill="1" applyBorder="1"/>
    <xf numFmtId="0" fontId="31" fillId="0" borderId="50" xfId="0" applyFont="1" applyFill="1" applyBorder="1"/>
    <xf numFmtId="0" fontId="34" fillId="0" borderId="35" xfId="0" applyFont="1" applyFill="1" applyBorder="1" applyAlignment="1">
      <alignment horizontal="right"/>
    </xf>
    <xf numFmtId="0" fontId="24" fillId="0" borderId="28" xfId="0" applyFont="1" applyFill="1" applyBorder="1"/>
    <xf numFmtId="0" fontId="31" fillId="0" borderId="0" xfId="0" applyFont="1" applyFill="1" applyBorder="1"/>
    <xf numFmtId="0" fontId="34" fillId="0" borderId="0" xfId="0" applyFont="1" applyFill="1" applyBorder="1" applyAlignment="1">
      <alignment horizontal="right"/>
    </xf>
    <xf numFmtId="0" fontId="24" fillId="0" borderId="0" xfId="0" applyFont="1" applyFill="1" applyBorder="1"/>
    <xf numFmtId="164" fontId="24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5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right"/>
    </xf>
    <xf numFmtId="164" fontId="10" fillId="0" borderId="30" xfId="0" applyNumberFormat="1" applyFont="1" applyFill="1" applyBorder="1"/>
    <xf numFmtId="3" fontId="10" fillId="0" borderId="31" xfId="0" applyNumberFormat="1" applyFont="1" applyFill="1" applyBorder="1"/>
    <xf numFmtId="0" fontId="4" fillId="0" borderId="54" xfId="0" applyFont="1" applyFill="1" applyBorder="1" applyAlignment="1">
      <alignment horizontal="right"/>
    </xf>
    <xf numFmtId="0" fontId="10" fillId="0" borderId="54" xfId="0" applyFont="1" applyFill="1" applyBorder="1"/>
    <xf numFmtId="3" fontId="10" fillId="0" borderId="22" xfId="0" applyNumberFormat="1" applyFont="1" applyFill="1" applyBorder="1"/>
    <xf numFmtId="3" fontId="10" fillId="0" borderId="43" xfId="0" applyNumberFormat="1" applyFont="1" applyFill="1" applyBorder="1"/>
    <xf numFmtId="0" fontId="29" fillId="0" borderId="27" xfId="0" applyFont="1" applyFill="1" applyBorder="1" applyAlignment="1">
      <alignment horizontal="right"/>
    </xf>
    <xf numFmtId="0" fontId="5" fillId="0" borderId="56" xfId="0" applyFont="1" applyFill="1" applyBorder="1"/>
    <xf numFmtId="0" fontId="5" fillId="0" borderId="59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left"/>
    </xf>
    <xf numFmtId="0" fontId="5" fillId="0" borderId="61" xfId="0" applyFont="1" applyFill="1" applyBorder="1"/>
    <xf numFmtId="3" fontId="5" fillId="0" borderId="44" xfId="0" applyNumberFormat="1" applyFont="1" applyFill="1" applyBorder="1"/>
    <xf numFmtId="0" fontId="10" fillId="0" borderId="34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3" xfId="0" applyFont="1" applyFill="1" applyBorder="1"/>
    <xf numFmtId="3" fontId="5" fillId="0" borderId="24" xfId="0" applyNumberFormat="1" applyFont="1" applyFill="1" applyBorder="1"/>
    <xf numFmtId="49" fontId="16" fillId="0" borderId="0" xfId="0" applyNumberFormat="1" applyFont="1" applyFill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left"/>
    </xf>
    <xf numFmtId="0" fontId="11" fillId="0" borderId="0" xfId="0" applyFont="1" applyFill="1" applyBorder="1"/>
    <xf numFmtId="0" fontId="10" fillId="0" borderId="37" xfId="0" applyFont="1" applyFill="1" applyBorder="1" applyAlignment="1">
      <alignment horizontal="left"/>
    </xf>
    <xf numFmtId="0" fontId="5" fillId="0" borderId="30" xfId="0" applyFont="1" applyFill="1" applyBorder="1"/>
    <xf numFmtId="0" fontId="0" fillId="0" borderId="0" xfId="0" applyFill="1"/>
    <xf numFmtId="0" fontId="9" fillId="0" borderId="12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12" fillId="0" borderId="30" xfId="0" applyFont="1" applyFill="1" applyBorder="1"/>
    <xf numFmtId="0" fontId="12" fillId="0" borderId="18" xfId="0" applyFont="1" applyFill="1" applyBorder="1"/>
    <xf numFmtId="164" fontId="12" fillId="0" borderId="18" xfId="0" applyNumberFormat="1" applyFont="1" applyFill="1" applyBorder="1"/>
    <xf numFmtId="0" fontId="27" fillId="0" borderId="16" xfId="0" applyFont="1" applyFill="1" applyBorder="1"/>
    <xf numFmtId="164" fontId="25" fillId="0" borderId="16" xfId="0" applyNumberFormat="1" applyFont="1" applyFill="1" applyBorder="1"/>
    <xf numFmtId="3" fontId="12" fillId="0" borderId="16" xfId="3" applyNumberFormat="1" applyFont="1" applyFill="1" applyBorder="1"/>
    <xf numFmtId="3" fontId="12" fillId="0" borderId="17" xfId="3" applyNumberFormat="1" applyFont="1" applyFill="1" applyBorder="1"/>
    <xf numFmtId="0" fontId="12" fillId="0" borderId="25" xfId="0" applyFont="1" applyFill="1" applyBorder="1"/>
    <xf numFmtId="164" fontId="12" fillId="0" borderId="25" xfId="0" applyNumberFormat="1" applyFont="1" applyFill="1" applyBorder="1"/>
    <xf numFmtId="0" fontId="27" fillId="0" borderId="23" xfId="0" applyFont="1" applyFill="1" applyBorder="1"/>
    <xf numFmtId="0" fontId="31" fillId="0" borderId="3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10" fillId="0" borderId="22" xfId="0" applyNumberFormat="1" applyFont="1" applyFill="1" applyBorder="1"/>
    <xf numFmtId="0" fontId="5" fillId="0" borderId="0" xfId="0" applyFont="1" applyFill="1" applyAlignment="1">
      <alignment horizontal="right"/>
    </xf>
    <xf numFmtId="0" fontId="11" fillId="0" borderId="2" xfId="0" applyFont="1" applyFill="1" applyBorder="1" applyAlignment="1">
      <alignment horizontal="left"/>
    </xf>
    <xf numFmtId="3" fontId="9" fillId="0" borderId="30" xfId="0" applyNumberFormat="1" applyFont="1" applyFill="1" applyBorder="1" applyAlignment="1">
      <alignment horizontal="center"/>
    </xf>
    <xf numFmtId="3" fontId="9" fillId="0" borderId="31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5" fillId="0" borderId="20" xfId="0" applyFont="1" applyFill="1" applyBorder="1"/>
    <xf numFmtId="0" fontId="27" fillId="0" borderId="42" xfId="0" applyFont="1" applyFill="1" applyBorder="1" applyAlignment="1">
      <alignment horizontal="left"/>
    </xf>
    <xf numFmtId="0" fontId="27" fillId="0" borderId="41" xfId="0" applyFont="1" applyFill="1" applyBorder="1"/>
    <xf numFmtId="0" fontId="5" fillId="0" borderId="13" xfId="0" applyFont="1" applyFill="1" applyBorder="1" applyAlignment="1">
      <alignment horizontal="left"/>
    </xf>
    <xf numFmtId="0" fontId="27" fillId="0" borderId="39" xfId="0" applyFont="1" applyFill="1" applyBorder="1" applyAlignment="1">
      <alignment horizontal="left"/>
    </xf>
    <xf numFmtId="0" fontId="5" fillId="0" borderId="34" xfId="0" applyFont="1" applyFill="1" applyBorder="1"/>
    <xf numFmtId="0" fontId="10" fillId="0" borderId="20" xfId="0" applyFont="1" applyFill="1" applyBorder="1" applyAlignment="1">
      <alignment horizontal="left"/>
    </xf>
    <xf numFmtId="0" fontId="5" fillId="0" borderId="13" xfId="0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5" fillId="0" borderId="56" xfId="0" applyFont="1" applyFill="1" applyBorder="1" applyAlignment="1">
      <alignment horizontal="left"/>
    </xf>
    <xf numFmtId="0" fontId="24" fillId="0" borderId="26" xfId="0" applyFont="1" applyFill="1" applyBorder="1" applyAlignment="1">
      <alignment horizontal="left"/>
    </xf>
    <xf numFmtId="0" fontId="10" fillId="0" borderId="0" xfId="0" applyFont="1" applyFill="1" applyAlignment="1"/>
    <xf numFmtId="0" fontId="5" fillId="0" borderId="12" xfId="0" applyFont="1" applyFill="1" applyBorder="1" applyAlignment="1"/>
    <xf numFmtId="0" fontId="5" fillId="0" borderId="57" xfId="0" applyFont="1" applyFill="1" applyBorder="1"/>
    <xf numFmtId="0" fontId="5" fillId="0" borderId="6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10" fillId="0" borderId="18" xfId="0" applyFont="1" applyFill="1" applyBorder="1" applyAlignment="1"/>
    <xf numFmtId="0" fontId="10" fillId="0" borderId="7" xfId="0" applyFont="1" applyFill="1" applyBorder="1"/>
    <xf numFmtId="3" fontId="10" fillId="0" borderId="32" xfId="0" applyNumberFormat="1" applyFont="1" applyFill="1" applyBorder="1"/>
    <xf numFmtId="0" fontId="5" fillId="0" borderId="16" xfId="0" applyFont="1" applyFill="1" applyBorder="1" applyAlignment="1"/>
    <xf numFmtId="0" fontId="5" fillId="0" borderId="33" xfId="0" applyFont="1" applyFill="1" applyBorder="1" applyAlignment="1">
      <alignment horizontal="left"/>
    </xf>
    <xf numFmtId="0" fontId="10" fillId="0" borderId="46" xfId="0" applyFont="1" applyFill="1" applyBorder="1" applyAlignment="1">
      <alignment horizontal="left"/>
    </xf>
    <xf numFmtId="0" fontId="10" fillId="0" borderId="16" xfId="0" applyFont="1" applyFill="1" applyBorder="1" applyAlignment="1"/>
    <xf numFmtId="0" fontId="10" fillId="0" borderId="19" xfId="0" applyFont="1" applyFill="1" applyBorder="1"/>
    <xf numFmtId="3" fontId="10" fillId="0" borderId="16" xfId="0" applyNumberFormat="1" applyFont="1" applyFill="1" applyBorder="1"/>
    <xf numFmtId="164" fontId="10" fillId="0" borderId="16" xfId="0" applyNumberFormat="1" applyFont="1" applyFill="1" applyBorder="1"/>
    <xf numFmtId="3" fontId="10" fillId="0" borderId="17" xfId="0" applyNumberFormat="1" applyFont="1" applyFill="1" applyBorder="1"/>
    <xf numFmtId="0" fontId="25" fillId="0" borderId="20" xfId="0" applyFont="1" applyFill="1" applyBorder="1" applyAlignment="1">
      <alignment horizontal="left"/>
    </xf>
    <xf numFmtId="0" fontId="25" fillId="0" borderId="54" xfId="0" applyFont="1" applyFill="1" applyBorder="1" applyAlignment="1"/>
    <xf numFmtId="0" fontId="25" fillId="0" borderId="54" xfId="0" applyFont="1" applyFill="1" applyBorder="1"/>
    <xf numFmtId="0" fontId="25" fillId="0" borderId="0" xfId="0" applyFont="1" applyFill="1"/>
    <xf numFmtId="0" fontId="10" fillId="0" borderId="30" xfId="0" applyFont="1" applyFill="1" applyBorder="1" applyAlignment="1"/>
    <xf numFmtId="0" fontId="10" fillId="0" borderId="56" xfId="0" applyFont="1" applyFill="1" applyBorder="1"/>
    <xf numFmtId="3" fontId="25" fillId="0" borderId="30" xfId="0" applyNumberFormat="1" applyFont="1" applyFill="1" applyBorder="1"/>
    <xf numFmtId="164" fontId="25" fillId="0" borderId="30" xfId="0" applyNumberFormat="1" applyFont="1" applyFill="1" applyBorder="1"/>
    <xf numFmtId="3" fontId="25" fillId="0" borderId="31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8" xfId="0" applyFont="1" applyFill="1" applyBorder="1" applyAlignment="1"/>
    <xf numFmtId="0" fontId="16" fillId="0" borderId="20" xfId="0" applyFont="1" applyFill="1" applyBorder="1" applyAlignment="1">
      <alignment horizontal="left"/>
    </xf>
    <xf numFmtId="0" fontId="27" fillId="0" borderId="54" xfId="0" applyFont="1" applyFill="1" applyBorder="1" applyAlignment="1"/>
    <xf numFmtId="0" fontId="5" fillId="0" borderId="25" xfId="0" applyFont="1" applyFill="1" applyBorder="1"/>
    <xf numFmtId="0" fontId="25" fillId="0" borderId="41" xfId="0" applyFont="1" applyFill="1" applyBorder="1"/>
    <xf numFmtId="0" fontId="5" fillId="0" borderId="33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left"/>
    </xf>
    <xf numFmtId="0" fontId="5" fillId="0" borderId="0" xfId="0" applyFont="1" applyFill="1" applyAlignment="1"/>
    <xf numFmtId="0" fontId="10" fillId="0" borderId="0" xfId="0" applyFont="1" applyFill="1" applyBorder="1"/>
    <xf numFmtId="0" fontId="11" fillId="0" borderId="54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right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right"/>
    </xf>
    <xf numFmtId="0" fontId="24" fillId="0" borderId="0" xfId="0" applyFont="1" applyFill="1"/>
    <xf numFmtId="0" fontId="35" fillId="0" borderId="0" xfId="0" applyFont="1" applyFill="1"/>
    <xf numFmtId="3" fontId="31" fillId="0" borderId="0" xfId="0" applyNumberFormat="1" applyFont="1" applyFill="1"/>
    <xf numFmtId="0" fontId="17" fillId="0" borderId="6" xfId="0" applyFont="1" applyFill="1" applyBorder="1"/>
    <xf numFmtId="0" fontId="16" fillId="0" borderId="46" xfId="0" applyFont="1" applyFill="1" applyBorder="1" applyAlignment="1">
      <alignment horizontal="right"/>
    </xf>
    <xf numFmtId="0" fontId="27" fillId="0" borderId="7" xfId="0" applyFont="1" applyFill="1" applyBorder="1" applyAlignment="1">
      <alignment horizontal="left"/>
    </xf>
    <xf numFmtId="0" fontId="27" fillId="0" borderId="6" xfId="0" applyFont="1" applyFill="1" applyBorder="1"/>
    <xf numFmtId="3" fontId="27" fillId="0" borderId="16" xfId="0" applyNumberFormat="1" applyFont="1" applyFill="1" applyBorder="1" applyAlignment="1">
      <alignment horizontal="right"/>
    </xf>
    <xf numFmtId="164" fontId="27" fillId="0" borderId="25" xfId="0" applyNumberFormat="1" applyFont="1" applyFill="1" applyBorder="1"/>
    <xf numFmtId="3" fontId="27" fillId="0" borderId="17" xfId="0" applyNumberFormat="1" applyFont="1" applyFill="1" applyBorder="1" applyAlignment="1">
      <alignment horizontal="right"/>
    </xf>
    <xf numFmtId="49" fontId="12" fillId="0" borderId="46" xfId="0" applyNumberFormat="1" applyFont="1" applyFill="1" applyBorder="1" applyAlignment="1">
      <alignment horizontal="right"/>
    </xf>
    <xf numFmtId="49" fontId="12" fillId="0" borderId="19" xfId="0" applyNumberFormat="1" applyFont="1" applyFill="1" applyBorder="1" applyAlignment="1">
      <alignment horizontal="right"/>
    </xf>
    <xf numFmtId="3" fontId="27" fillId="0" borderId="32" xfId="0" applyNumberFormat="1" applyFont="1" applyFill="1" applyBorder="1" applyAlignment="1">
      <alignment horizontal="right"/>
    </xf>
    <xf numFmtId="0" fontId="31" fillId="0" borderId="50" xfId="0" applyFont="1" applyFill="1" applyBorder="1" applyAlignment="1">
      <alignment horizontal="right"/>
    </xf>
    <xf numFmtId="3" fontId="24" fillId="0" borderId="28" xfId="0" applyNumberFormat="1" applyFont="1" applyFill="1" applyBorder="1" applyAlignment="1">
      <alignment horizontal="right"/>
    </xf>
    <xf numFmtId="3" fontId="24" fillId="0" borderId="29" xfId="0" applyNumberFormat="1" applyFont="1" applyFill="1" applyBorder="1" applyAlignment="1">
      <alignment horizontal="right"/>
    </xf>
    <xf numFmtId="0" fontId="10" fillId="0" borderId="30" xfId="0" applyFont="1" applyFill="1" applyBorder="1" applyAlignment="1">
      <alignment horizontal="left"/>
    </xf>
    <xf numFmtId="0" fontId="24" fillId="0" borderId="51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left"/>
    </xf>
    <xf numFmtId="0" fontId="10" fillId="0" borderId="28" xfId="0" applyFont="1" applyFill="1" applyBorder="1"/>
    <xf numFmtId="165" fontId="5" fillId="0" borderId="16" xfId="0" applyNumberFormat="1" applyFont="1" applyFill="1" applyBorder="1" applyAlignment="1"/>
    <xf numFmtId="0" fontId="5" fillId="0" borderId="15" xfId="0" applyFont="1" applyFill="1" applyBorder="1" applyAlignment="1"/>
    <xf numFmtId="0" fontId="5" fillId="0" borderId="17" xfId="0" applyFont="1" applyFill="1" applyBorder="1" applyAlignment="1"/>
    <xf numFmtId="0" fontId="36" fillId="0" borderId="0" xfId="0" applyFont="1" applyFill="1" applyAlignment="1">
      <alignment horizontal="left"/>
    </xf>
    <xf numFmtId="3" fontId="17" fillId="0" borderId="0" xfId="0" applyNumberFormat="1" applyFont="1" applyFill="1" applyAlignment="1">
      <alignment horizontal="right"/>
    </xf>
    <xf numFmtId="0" fontId="37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3" fontId="17" fillId="0" borderId="0" xfId="0" applyNumberFormat="1" applyFont="1" applyFill="1"/>
    <xf numFmtId="164" fontId="17" fillId="0" borderId="0" xfId="0" applyNumberFormat="1" applyFont="1" applyFill="1"/>
    <xf numFmtId="0" fontId="19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/>
    <xf numFmtId="0" fontId="20" fillId="0" borderId="5" xfId="3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7" fillId="0" borderId="7" xfId="3" applyFont="1" applyFill="1" applyBorder="1" applyAlignment="1">
      <alignment horizontal="left"/>
    </xf>
    <xf numFmtId="0" fontId="17" fillId="0" borderId="14" xfId="0" applyFont="1" applyFill="1" applyBorder="1"/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6" xfId="3" applyFont="1" applyFill="1" applyBorder="1" applyAlignment="1">
      <alignment horizontal="left"/>
    </xf>
    <xf numFmtId="3" fontId="17" fillId="0" borderId="9" xfId="0" applyNumberFormat="1" applyFont="1" applyFill="1" applyBorder="1"/>
    <xf numFmtId="3" fontId="17" fillId="0" borderId="10" xfId="0" applyNumberFormat="1" applyFont="1" applyFill="1" applyBorder="1"/>
    <xf numFmtId="0" fontId="20" fillId="0" borderId="33" xfId="0" applyFont="1" applyFill="1" applyBorder="1" applyAlignment="1">
      <alignment horizontal="left"/>
    </xf>
    <xf numFmtId="0" fontId="17" fillId="0" borderId="6" xfId="3" applyFont="1" applyFill="1" applyBorder="1"/>
    <xf numFmtId="0" fontId="17" fillId="0" borderId="14" xfId="0" applyFont="1" applyFill="1" applyBorder="1" applyAlignment="1">
      <alignment horizontal="left"/>
    </xf>
    <xf numFmtId="0" fontId="17" fillId="0" borderId="19" xfId="0" applyFont="1" applyFill="1" applyBorder="1"/>
    <xf numFmtId="0" fontId="20" fillId="0" borderId="39" xfId="0" applyFont="1" applyFill="1" applyBorder="1" applyAlignment="1">
      <alignment horizontal="left"/>
    </xf>
    <xf numFmtId="0" fontId="17" fillId="0" borderId="41" xfId="0" applyFont="1" applyFill="1" applyBorder="1" applyAlignment="1">
      <alignment horizontal="left"/>
    </xf>
    <xf numFmtId="0" fontId="17" fillId="0" borderId="21" xfId="0" applyFont="1" applyFill="1" applyBorder="1"/>
    <xf numFmtId="3" fontId="17" fillId="0" borderId="22" xfId="0" applyNumberFormat="1" applyFont="1" applyFill="1" applyBorder="1"/>
    <xf numFmtId="0" fontId="17" fillId="0" borderId="22" xfId="0" applyFont="1" applyFill="1" applyBorder="1"/>
    <xf numFmtId="3" fontId="17" fillId="0" borderId="43" xfId="0" applyNumberFormat="1" applyFont="1" applyFill="1" applyBorder="1"/>
    <xf numFmtId="0" fontId="17" fillId="0" borderId="37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7" fillId="0" borderId="12" xfId="0" applyFont="1" applyFill="1" applyBorder="1"/>
    <xf numFmtId="3" fontId="17" fillId="0" borderId="3" xfId="3" applyNumberFormat="1" applyFont="1" applyFill="1" applyBorder="1"/>
    <xf numFmtId="3" fontId="17" fillId="0" borderId="30" xfId="0" applyNumberFormat="1" applyFont="1" applyFill="1" applyBorder="1"/>
    <xf numFmtId="3" fontId="17" fillId="0" borderId="4" xfId="0" applyNumberFormat="1" applyFont="1" applyFill="1" applyBorder="1"/>
    <xf numFmtId="0" fontId="17" fillId="0" borderId="16" xfId="0" applyFont="1" applyFill="1" applyBorder="1" applyAlignment="1">
      <alignment horizontal="left"/>
    </xf>
    <xf numFmtId="0" fontId="17" fillId="0" borderId="16" xfId="0" applyFont="1" applyFill="1" applyBorder="1"/>
    <xf numFmtId="3" fontId="17" fillId="0" borderId="16" xfId="3" applyNumberFormat="1" applyFont="1" applyFill="1" applyBorder="1"/>
    <xf numFmtId="164" fontId="17" fillId="0" borderId="16" xfId="0" applyNumberFormat="1" applyFont="1" applyFill="1" applyBorder="1"/>
    <xf numFmtId="3" fontId="17" fillId="0" borderId="17" xfId="0" applyNumberFormat="1" applyFont="1" applyFill="1" applyBorder="1"/>
    <xf numFmtId="0" fontId="17" fillId="0" borderId="34" xfId="0" applyFont="1" applyFill="1" applyBorder="1" applyAlignment="1">
      <alignment horizontal="left"/>
    </xf>
    <xf numFmtId="164" fontId="17" fillId="0" borderId="18" xfId="0" applyNumberFormat="1" applyFont="1" applyFill="1" applyBorder="1"/>
    <xf numFmtId="0" fontId="20" fillId="0" borderId="40" xfId="0" applyFont="1" applyFill="1" applyBorder="1" applyAlignment="1">
      <alignment horizontal="left"/>
    </xf>
    <xf numFmtId="0" fontId="17" fillId="0" borderId="54" xfId="0" applyFont="1" applyFill="1" applyBorder="1"/>
    <xf numFmtId="3" fontId="20" fillId="0" borderId="23" xfId="3" applyNumberFormat="1" applyFont="1" applyFill="1" applyBorder="1"/>
    <xf numFmtId="164" fontId="20" fillId="0" borderId="22" xfId="0" applyNumberFormat="1" applyFont="1" applyFill="1" applyBorder="1"/>
    <xf numFmtId="3" fontId="20" fillId="0" borderId="43" xfId="0" applyNumberFormat="1" applyFont="1" applyFill="1" applyBorder="1"/>
    <xf numFmtId="0" fontId="17" fillId="0" borderId="30" xfId="0" applyFont="1" applyFill="1" applyBorder="1" applyAlignment="1">
      <alignment horizontal="left"/>
    </xf>
    <xf numFmtId="3" fontId="17" fillId="0" borderId="30" xfId="3" applyNumberFormat="1" applyFont="1" applyFill="1" applyBorder="1"/>
    <xf numFmtId="164" fontId="17" fillId="0" borderId="30" xfId="0" applyNumberFormat="1" applyFont="1" applyFill="1" applyBorder="1"/>
    <xf numFmtId="3" fontId="17" fillId="0" borderId="31" xfId="3" applyNumberFormat="1" applyFont="1" applyFill="1" applyBorder="1"/>
    <xf numFmtId="3" fontId="20" fillId="0" borderId="22" xfId="3" applyNumberFormat="1" applyFont="1" applyFill="1" applyBorder="1"/>
    <xf numFmtId="164" fontId="20" fillId="0" borderId="23" xfId="0" applyNumberFormat="1" applyFont="1" applyFill="1" applyBorder="1"/>
    <xf numFmtId="3" fontId="17" fillId="0" borderId="16" xfId="0" applyNumberFormat="1" applyFont="1" applyFill="1" applyBorder="1"/>
    <xf numFmtId="3" fontId="17" fillId="0" borderId="32" xfId="0" applyNumberFormat="1" applyFont="1" applyFill="1" applyBorder="1"/>
    <xf numFmtId="3" fontId="17" fillId="0" borderId="18" xfId="0" applyNumberFormat="1" applyFont="1" applyFill="1" applyBorder="1"/>
    <xf numFmtId="0" fontId="17" fillId="0" borderId="0" xfId="0" applyFont="1" applyFill="1" applyBorder="1"/>
    <xf numFmtId="164" fontId="20" fillId="0" borderId="9" xfId="0" applyNumberFormat="1" applyFont="1" applyFill="1" applyBorder="1"/>
    <xf numFmtId="3" fontId="20" fillId="0" borderId="10" xfId="0" applyNumberFormat="1" applyFont="1" applyFill="1" applyBorder="1"/>
    <xf numFmtId="0" fontId="17" fillId="0" borderId="56" xfId="0" applyFont="1" applyFill="1" applyBorder="1" applyAlignment="1">
      <alignment horizontal="left"/>
    </xf>
    <xf numFmtId="0" fontId="19" fillId="0" borderId="34" xfId="0" applyFont="1" applyFill="1" applyBorder="1" applyAlignment="1">
      <alignment horizontal="left"/>
    </xf>
    <xf numFmtId="3" fontId="17" fillId="0" borderId="17" xfId="3" applyNumberFormat="1" applyFont="1" applyFill="1" applyBorder="1"/>
    <xf numFmtId="0" fontId="20" fillId="0" borderId="34" xfId="0" applyFont="1" applyFill="1" applyBorder="1" applyAlignment="1">
      <alignment horizontal="left"/>
    </xf>
    <xf numFmtId="0" fontId="17" fillId="0" borderId="15" xfId="0" applyFont="1" applyFill="1" applyBorder="1"/>
    <xf numFmtId="3" fontId="20" fillId="0" borderId="24" xfId="0" applyNumberFormat="1" applyFont="1" applyFill="1" applyBorder="1"/>
    <xf numFmtId="0" fontId="20" fillId="0" borderId="13" xfId="0" applyFont="1" applyFill="1" applyBorder="1" applyAlignment="1">
      <alignment horizontal="left"/>
    </xf>
    <xf numFmtId="0" fontId="20" fillId="0" borderId="54" xfId="0" applyFont="1" applyFill="1" applyBorder="1" applyAlignment="1">
      <alignment horizontal="left"/>
    </xf>
    <xf numFmtId="0" fontId="20" fillId="0" borderId="54" xfId="0" applyFont="1" applyFill="1" applyBorder="1"/>
    <xf numFmtId="0" fontId="17" fillId="0" borderId="57" xfId="0" applyFont="1" applyFill="1" applyBorder="1" applyAlignment="1">
      <alignment horizontal="left"/>
    </xf>
    <xf numFmtId="0" fontId="17" fillId="0" borderId="38" xfId="0" applyFont="1" applyFill="1" applyBorder="1"/>
    <xf numFmtId="0" fontId="17" fillId="0" borderId="19" xfId="0" applyFont="1" applyFill="1" applyBorder="1" applyAlignment="1">
      <alignment horizontal="left"/>
    </xf>
    <xf numFmtId="0" fontId="20" fillId="0" borderId="59" xfId="0" applyFont="1" applyFill="1" applyBorder="1" applyAlignment="1">
      <alignment horizontal="left"/>
    </xf>
    <xf numFmtId="0" fontId="17" fillId="0" borderId="41" xfId="0" applyFont="1" applyFill="1" applyBorder="1"/>
    <xf numFmtId="0" fontId="17" fillId="0" borderId="30" xfId="0" applyFont="1" applyFill="1" applyBorder="1"/>
    <xf numFmtId="0" fontId="20" fillId="0" borderId="23" xfId="0" applyFont="1" applyFill="1" applyBorder="1" applyAlignment="1">
      <alignment horizontal="left"/>
    </xf>
    <xf numFmtId="0" fontId="17" fillId="0" borderId="23" xfId="0" applyFont="1" applyFill="1" applyBorder="1"/>
    <xf numFmtId="0" fontId="17" fillId="0" borderId="7" xfId="0" applyFont="1" applyFill="1" applyBorder="1" applyAlignment="1">
      <alignment horizontal="left"/>
    </xf>
    <xf numFmtId="0" fontId="38" fillId="0" borderId="16" xfId="0" applyFont="1" applyFill="1" applyBorder="1"/>
    <xf numFmtId="0" fontId="38" fillId="0" borderId="17" xfId="0" applyFont="1" applyFill="1" applyBorder="1"/>
    <xf numFmtId="3" fontId="17" fillId="0" borderId="31" xfId="0" applyNumberFormat="1" applyFont="1" applyFill="1" applyBorder="1"/>
    <xf numFmtId="0" fontId="17" fillId="0" borderId="3" xfId="0" applyFont="1" applyFill="1" applyBorder="1" applyAlignment="1">
      <alignment horizontal="left"/>
    </xf>
    <xf numFmtId="3" fontId="17" fillId="0" borderId="9" xfId="3" applyNumberFormat="1" applyFont="1" applyFill="1" applyBorder="1"/>
    <xf numFmtId="3" fontId="20" fillId="0" borderId="23" xfId="0" applyNumberFormat="1" applyFont="1" applyFill="1" applyBorder="1"/>
    <xf numFmtId="3" fontId="17" fillId="0" borderId="18" xfId="3" applyNumberFormat="1" applyFont="1" applyFill="1" applyBorder="1"/>
    <xf numFmtId="0" fontId="17" fillId="0" borderId="15" xfId="0" applyFont="1" applyFill="1" applyBorder="1" applyAlignment="1">
      <alignment horizontal="left"/>
    </xf>
    <xf numFmtId="0" fontId="17" fillId="0" borderId="25" xfId="0" applyFont="1" applyFill="1" applyBorder="1"/>
    <xf numFmtId="164" fontId="17" fillId="0" borderId="25" xfId="0" applyNumberFormat="1" applyFont="1" applyFill="1" applyBorder="1"/>
    <xf numFmtId="3" fontId="17" fillId="0" borderId="25" xfId="3" applyNumberFormat="1" applyFont="1" applyFill="1" applyBorder="1"/>
    <xf numFmtId="3" fontId="17" fillId="0" borderId="44" xfId="3" applyNumberFormat="1" applyFont="1" applyFill="1" applyBorder="1"/>
    <xf numFmtId="0" fontId="20" fillId="0" borderId="51" xfId="0" applyFont="1" applyFill="1" applyBorder="1" applyAlignment="1">
      <alignment horizontal="left"/>
    </xf>
    <xf numFmtId="0" fontId="17" fillId="0" borderId="58" xfId="0" applyFont="1" applyFill="1" applyBorder="1" applyAlignment="1">
      <alignment horizontal="left"/>
    </xf>
    <xf numFmtId="3" fontId="20" fillId="0" borderId="22" xfId="0" applyNumberFormat="1" applyFont="1" applyFill="1" applyBorder="1"/>
    <xf numFmtId="0" fontId="17" fillId="0" borderId="58" xfId="0" applyFont="1" applyFill="1" applyBorder="1"/>
    <xf numFmtId="0" fontId="21" fillId="0" borderId="50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left"/>
    </xf>
    <xf numFmtId="0" fontId="21" fillId="0" borderId="27" xfId="0" applyFont="1" applyFill="1" applyBorder="1"/>
    <xf numFmtId="3" fontId="21" fillId="0" borderId="28" xfId="0" applyNumberFormat="1" applyFont="1" applyFill="1" applyBorder="1"/>
    <xf numFmtId="164" fontId="21" fillId="0" borderId="28" xfId="0" applyNumberFormat="1" applyFont="1" applyFill="1" applyBorder="1"/>
    <xf numFmtId="0" fontId="39" fillId="0" borderId="0" xfId="0" applyFont="1" applyFill="1"/>
    <xf numFmtId="0" fontId="11" fillId="0" borderId="51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3" fontId="5" fillId="0" borderId="43" xfId="0" applyNumberFormat="1" applyFont="1" applyFill="1" applyBorder="1"/>
    <xf numFmtId="0" fontId="31" fillId="0" borderId="54" xfId="0" applyFont="1" applyFill="1" applyBorder="1" applyAlignment="1">
      <alignment horizontal="left"/>
    </xf>
    <xf numFmtId="0" fontId="31" fillId="0" borderId="54" xfId="0" applyFont="1" applyFill="1" applyBorder="1"/>
    <xf numFmtId="3" fontId="24" fillId="0" borderId="22" xfId="0" applyNumberFormat="1" applyFont="1" applyFill="1" applyBorder="1"/>
    <xf numFmtId="3" fontId="24" fillId="0" borderId="43" xfId="0" applyNumberFormat="1" applyFont="1" applyFill="1" applyBorder="1"/>
    <xf numFmtId="0" fontId="31" fillId="0" borderId="0" xfId="0" applyFont="1" applyFill="1" applyBorder="1" applyAlignment="1">
      <alignment horizontal="left"/>
    </xf>
    <xf numFmtId="0" fontId="24" fillId="0" borderId="54" xfId="0" applyFont="1" applyFill="1" applyBorder="1"/>
    <xf numFmtId="164" fontId="31" fillId="0" borderId="0" xfId="0" applyNumberFormat="1" applyFont="1" applyFill="1"/>
    <xf numFmtId="0" fontId="9" fillId="0" borderId="54" xfId="0" applyFont="1" applyFill="1" applyBorder="1" applyAlignment="1">
      <alignment horizontal="left"/>
    </xf>
    <xf numFmtId="0" fontId="16" fillId="0" borderId="47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3" fontId="27" fillId="0" borderId="15" xfId="0" applyNumberFormat="1" applyFont="1" applyFill="1" applyBorder="1"/>
    <xf numFmtId="3" fontId="27" fillId="0" borderId="32" xfId="0" applyNumberFormat="1" applyFont="1" applyFill="1" applyBorder="1"/>
    <xf numFmtId="0" fontId="31" fillId="0" borderId="50" xfId="0" applyFont="1" applyFill="1" applyBorder="1" applyAlignment="1">
      <alignment horizontal="left"/>
    </xf>
    <xf numFmtId="0" fontId="24" fillId="0" borderId="28" xfId="0" applyFont="1" applyFill="1" applyBorder="1" applyAlignment="1">
      <alignment horizontal="left"/>
    </xf>
    <xf numFmtId="0" fontId="27" fillId="0" borderId="52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1" xfId="0" applyFont="1" applyFill="1" applyBorder="1"/>
    <xf numFmtId="0" fontId="31" fillId="0" borderId="27" xfId="0" applyFont="1" applyFill="1" applyBorder="1"/>
    <xf numFmtId="0" fontId="5" fillId="0" borderId="11" xfId="0" applyFont="1" applyFill="1" applyBorder="1" applyAlignment="1">
      <alignment horizontal="left"/>
    </xf>
    <xf numFmtId="0" fontId="12" fillId="0" borderId="34" xfId="0" applyFont="1" applyFill="1" applyBorder="1" applyAlignment="1"/>
    <xf numFmtId="0" fontId="12" fillId="0" borderId="13" xfId="0" applyFont="1" applyFill="1" applyBorder="1" applyAlignment="1"/>
    <xf numFmtId="0" fontId="12" fillId="0" borderId="25" xfId="0" applyFont="1" applyFill="1" applyBorder="1" applyAlignment="1">
      <alignment horizontal="left"/>
    </xf>
    <xf numFmtId="165" fontId="5" fillId="0" borderId="25" xfId="0" applyNumberFormat="1" applyFont="1" applyFill="1" applyBorder="1" applyAlignment="1"/>
    <xf numFmtId="0" fontId="12" fillId="0" borderId="23" xfId="0" applyFont="1" applyFill="1" applyBorder="1" applyAlignment="1">
      <alignment horizontal="left"/>
    </xf>
    <xf numFmtId="164" fontId="24" fillId="0" borderId="22" xfId="0" applyNumberFormat="1" applyFont="1" applyFill="1" applyBorder="1"/>
    <xf numFmtId="3" fontId="24" fillId="0" borderId="0" xfId="0" applyNumberFormat="1" applyFont="1" applyFill="1" applyBorder="1" applyAlignment="1">
      <alignment horizontal="right"/>
    </xf>
    <xf numFmtId="0" fontId="40" fillId="0" borderId="0" xfId="0" applyFont="1" applyFill="1"/>
    <xf numFmtId="0" fontId="9" fillId="0" borderId="37" xfId="0" applyFont="1" applyFill="1" applyBorder="1" applyAlignment="1">
      <alignment horizontal="left"/>
    </xf>
    <xf numFmtId="3" fontId="5" fillId="0" borderId="30" xfId="2" applyNumberFormat="1" applyFont="1" applyFill="1" applyBorder="1"/>
    <xf numFmtId="3" fontId="5" fillId="0" borderId="31" xfId="2" applyNumberFormat="1" applyFont="1" applyFill="1" applyBorder="1"/>
    <xf numFmtId="3" fontId="5" fillId="0" borderId="16" xfId="2" applyNumberFormat="1" applyFont="1" applyFill="1" applyBorder="1"/>
    <xf numFmtId="3" fontId="5" fillId="0" borderId="17" xfId="2" applyNumberFormat="1" applyFont="1" applyFill="1" applyBorder="1"/>
    <xf numFmtId="0" fontId="5" fillId="0" borderId="16" xfId="2" applyFont="1" applyFill="1" applyBorder="1"/>
    <xf numFmtId="0" fontId="5" fillId="0" borderId="17" xfId="2" applyFont="1" applyFill="1" applyBorder="1"/>
    <xf numFmtId="0" fontId="5" fillId="0" borderId="20" xfId="0" applyFont="1" applyFill="1" applyBorder="1" applyAlignment="1">
      <alignment horizontal="left"/>
    </xf>
    <xf numFmtId="3" fontId="10" fillId="0" borderId="22" xfId="2" applyNumberFormat="1" applyFont="1" applyFill="1" applyBorder="1"/>
    <xf numFmtId="3" fontId="5" fillId="0" borderId="25" xfId="2" applyNumberFormat="1" applyFont="1" applyFill="1" applyBorder="1"/>
    <xf numFmtId="3" fontId="5" fillId="0" borderId="44" xfId="2" applyNumberFormat="1" applyFont="1" applyFill="1" applyBorder="1"/>
    <xf numFmtId="0" fontId="5" fillId="0" borderId="16" xfId="2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left"/>
    </xf>
    <xf numFmtId="0" fontId="5" fillId="0" borderId="41" xfId="0" applyFont="1" applyFill="1" applyBorder="1"/>
    <xf numFmtId="3" fontId="10" fillId="0" borderId="23" xfId="2" applyNumberFormat="1" applyFont="1" applyFill="1" applyBorder="1"/>
    <xf numFmtId="3" fontId="5" fillId="0" borderId="3" xfId="2" applyNumberFormat="1" applyFont="1" applyFill="1" applyBorder="1"/>
    <xf numFmtId="3" fontId="5" fillId="0" borderId="4" xfId="2" applyNumberFormat="1" applyFont="1" applyFill="1" applyBorder="1"/>
    <xf numFmtId="3" fontId="5" fillId="0" borderId="18" xfId="2" applyNumberFormat="1" applyFont="1" applyFill="1" applyBorder="1"/>
    <xf numFmtId="3" fontId="5" fillId="0" borderId="32" xfId="2" applyNumberFormat="1" applyFont="1" applyFill="1" applyBorder="1"/>
    <xf numFmtId="0" fontId="13" fillId="0" borderId="13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left"/>
    </xf>
    <xf numFmtId="3" fontId="13" fillId="0" borderId="18" xfId="2" applyNumberFormat="1" applyFont="1" applyFill="1" applyBorder="1"/>
    <xf numFmtId="3" fontId="13" fillId="0" borderId="32" xfId="2" applyNumberFormat="1" applyFont="1" applyFill="1" applyBorder="1"/>
    <xf numFmtId="0" fontId="10" fillId="0" borderId="23" xfId="0" applyFont="1" applyFill="1" applyBorder="1"/>
    <xf numFmtId="0" fontId="10" fillId="0" borderId="42" xfId="0" applyFont="1" applyFill="1" applyBorder="1" applyAlignment="1">
      <alignment horizontal="left"/>
    </xf>
    <xf numFmtId="0" fontId="31" fillId="0" borderId="27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5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5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54" xfId="0" applyFont="1" applyFill="1" applyBorder="1" applyAlignment="1">
      <alignment horizontal="left"/>
    </xf>
    <xf numFmtId="3" fontId="27" fillId="0" borderId="25" xfId="0" applyNumberFormat="1" applyFont="1" applyFill="1" applyBorder="1"/>
    <xf numFmtId="0" fontId="5" fillId="0" borderId="53" xfId="0" applyFont="1" applyFill="1" applyBorder="1"/>
    <xf numFmtId="0" fontId="5" fillId="0" borderId="51" xfId="0" applyFont="1" applyFill="1" applyBorder="1"/>
    <xf numFmtId="0" fontId="12" fillId="0" borderId="27" xfId="0" applyFont="1" applyFill="1" applyBorder="1" applyAlignment="1">
      <alignment horizontal="left"/>
    </xf>
    <xf numFmtId="0" fontId="24" fillId="0" borderId="36" xfId="0" applyFont="1" applyFill="1" applyBorder="1"/>
    <xf numFmtId="0" fontId="12" fillId="0" borderId="0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10" fillId="0" borderId="27" xfId="0" applyFont="1" applyFill="1" applyBorder="1"/>
    <xf numFmtId="0" fontId="4" fillId="0" borderId="0" xfId="0" applyFont="1" applyFill="1" applyBorder="1" applyAlignment="1">
      <alignment horizontal="left"/>
    </xf>
    <xf numFmtId="0" fontId="0" fillId="0" borderId="9" xfId="0" applyBorder="1"/>
    <xf numFmtId="0" fontId="0" fillId="0" borderId="22" xfId="0" applyBorder="1"/>
    <xf numFmtId="0" fontId="0" fillId="0" borderId="34" xfId="0" applyBorder="1"/>
    <xf numFmtId="0" fontId="0" fillId="0" borderId="13" xfId="0" applyBorder="1"/>
    <xf numFmtId="3" fontId="5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" fontId="5" fillId="0" borderId="30" xfId="0" applyNumberFormat="1" applyFont="1" applyFill="1" applyBorder="1"/>
    <xf numFmtId="0" fontId="16" fillId="0" borderId="53" xfId="0" applyFont="1" applyFill="1" applyBorder="1" applyAlignment="1">
      <alignment horizontal="right"/>
    </xf>
    <xf numFmtId="0" fontId="27" fillId="0" borderId="21" xfId="0" applyFont="1" applyFill="1" applyBorder="1" applyAlignment="1">
      <alignment horizontal="left"/>
    </xf>
    <xf numFmtId="3" fontId="27" fillId="0" borderId="23" xfId="0" applyNumberFormat="1" applyFont="1" applyFill="1" applyBorder="1" applyAlignment="1">
      <alignment horizontal="right"/>
    </xf>
    <xf numFmtId="1" fontId="27" fillId="0" borderId="23" xfId="0" applyNumberFormat="1" applyFont="1" applyFill="1" applyBorder="1" applyAlignment="1">
      <alignment horizontal="right"/>
    </xf>
    <xf numFmtId="3" fontId="27" fillId="0" borderId="24" xfId="0" applyNumberFormat="1" applyFont="1" applyFill="1" applyBorder="1" applyAlignment="1">
      <alignment horizontal="right"/>
    </xf>
    <xf numFmtId="0" fontId="5" fillId="0" borderId="60" xfId="0" applyFont="1" applyFill="1" applyBorder="1"/>
    <xf numFmtId="164" fontId="12" fillId="0" borderId="28" xfId="0" applyNumberFormat="1" applyFont="1" applyFill="1" applyBorder="1"/>
    <xf numFmtId="49" fontId="5" fillId="0" borderId="0" xfId="0" applyNumberFormat="1" applyFont="1" applyFill="1" applyAlignment="1">
      <alignment horizontal="center"/>
    </xf>
    <xf numFmtId="0" fontId="12" fillId="0" borderId="42" xfId="0" applyFont="1" applyFill="1" applyBorder="1" applyAlignment="1">
      <alignment horizontal="left"/>
    </xf>
    <xf numFmtId="0" fontId="24" fillId="0" borderId="40" xfId="0" applyFont="1" applyFill="1" applyBorder="1"/>
    <xf numFmtId="0" fontId="0" fillId="0" borderId="10" xfId="0" applyBorder="1"/>
    <xf numFmtId="0" fontId="5" fillId="0" borderId="62" xfId="0" applyFont="1" applyFill="1" applyBorder="1" applyAlignment="1">
      <alignment horizontal="left"/>
    </xf>
    <xf numFmtId="0" fontId="5" fillId="0" borderId="59" xfId="0" applyFont="1" applyFill="1" applyBorder="1"/>
    <xf numFmtId="0" fontId="9" fillId="0" borderId="30" xfId="0" applyFont="1" applyFill="1" applyBorder="1" applyAlignment="1">
      <alignment horizontal="left"/>
    </xf>
    <xf numFmtId="0" fontId="9" fillId="0" borderId="39" xfId="0" applyFont="1" applyFill="1" applyBorder="1" applyAlignment="1">
      <alignment horizontal="left"/>
    </xf>
    <xf numFmtId="0" fontId="4" fillId="0" borderId="23" xfId="0" applyFont="1" applyFill="1" applyBorder="1"/>
    <xf numFmtId="3" fontId="4" fillId="0" borderId="24" xfId="0" applyNumberFormat="1" applyFont="1" applyFill="1" applyBorder="1"/>
    <xf numFmtId="0" fontId="0" fillId="0" borderId="48" xfId="0" applyBorder="1"/>
    <xf numFmtId="0" fontId="12" fillId="0" borderId="13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3" fontId="5" fillId="0" borderId="30" xfId="0" applyNumberFormat="1" applyFont="1" applyFill="1" applyBorder="1" applyAlignment="1">
      <alignment horizontal="right"/>
    </xf>
    <xf numFmtId="3" fontId="5" fillId="0" borderId="9" xfId="2" applyNumberFormat="1" applyFont="1" applyFill="1" applyBorder="1"/>
    <xf numFmtId="3" fontId="12" fillId="0" borderId="16" xfId="2" applyNumberFormat="1" applyFont="1" applyFill="1" applyBorder="1"/>
    <xf numFmtId="0" fontId="10" fillId="0" borderId="47" xfId="0" applyFont="1" applyFill="1" applyBorder="1" applyAlignment="1">
      <alignment horizontal="left"/>
    </xf>
    <xf numFmtId="165" fontId="5" fillId="0" borderId="30" xfId="0" applyNumberFormat="1" applyFont="1" applyFill="1" applyBorder="1"/>
    <xf numFmtId="0" fontId="4" fillId="0" borderId="59" xfId="0" applyFont="1" applyFill="1" applyBorder="1" applyAlignment="1">
      <alignment horizontal="left"/>
    </xf>
    <xf numFmtId="0" fontId="10" fillId="0" borderId="21" xfId="0" applyFont="1" applyFill="1" applyBorder="1"/>
    <xf numFmtId="3" fontId="12" fillId="0" borderId="23" xfId="0" applyNumberFormat="1" applyFont="1" applyFill="1" applyBorder="1"/>
    <xf numFmtId="3" fontId="12" fillId="0" borderId="24" xfId="0" applyNumberFormat="1" applyFont="1" applyFill="1" applyBorder="1"/>
    <xf numFmtId="0" fontId="12" fillId="0" borderId="15" xfId="0" applyFont="1" applyFill="1" applyBorder="1" applyAlignment="1">
      <alignment horizontal="left"/>
    </xf>
    <xf numFmtId="0" fontId="0" fillId="0" borderId="54" xfId="0" applyBorder="1"/>
    <xf numFmtId="0" fontId="0" fillId="0" borderId="63" xfId="0" applyBorder="1"/>
    <xf numFmtId="0" fontId="5" fillId="0" borderId="39" xfId="0" applyFont="1" applyFill="1" applyBorder="1" applyAlignment="1">
      <alignment horizontal="left"/>
    </xf>
    <xf numFmtId="0" fontId="10" fillId="0" borderId="59" xfId="0" applyFont="1" applyFill="1" applyBorder="1"/>
    <xf numFmtId="3" fontId="10" fillId="0" borderId="23" xfId="0" applyNumberFormat="1" applyFont="1" applyFill="1" applyBorder="1" applyAlignment="1">
      <alignment horizontal="right"/>
    </xf>
    <xf numFmtId="3" fontId="10" fillId="0" borderId="24" xfId="0" applyNumberFormat="1" applyFont="1" applyFill="1" applyBorder="1" applyAlignment="1">
      <alignment horizontal="right"/>
    </xf>
    <xf numFmtId="0" fontId="5" fillId="0" borderId="54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wrapText="1"/>
    </xf>
    <xf numFmtId="0" fontId="5" fillId="0" borderId="23" xfId="0" applyFont="1" applyFill="1" applyBorder="1" applyAlignment="1">
      <alignment horizontal="right"/>
    </xf>
    <xf numFmtId="3" fontId="10" fillId="0" borderId="30" xfId="0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0" fontId="16" fillId="0" borderId="35" xfId="0" applyFont="1" applyFill="1" applyBorder="1"/>
    <xf numFmtId="0" fontId="16" fillId="0" borderId="0" xfId="0" applyFont="1" applyFill="1" applyBorder="1"/>
    <xf numFmtId="0" fontId="10" fillId="0" borderId="2" xfId="0" applyFont="1" applyFill="1" applyBorder="1" applyAlignment="1"/>
    <xf numFmtId="0" fontId="5" fillId="0" borderId="14" xfId="0" applyFont="1" applyFill="1" applyBorder="1" applyAlignment="1"/>
    <xf numFmtId="3" fontId="4" fillId="0" borderId="23" xfId="0" applyNumberFormat="1" applyFont="1" applyFill="1" applyBorder="1"/>
    <xf numFmtId="164" fontId="4" fillId="0" borderId="23" xfId="0" applyNumberFormat="1" applyFont="1" applyFill="1" applyBorder="1"/>
    <xf numFmtId="0" fontId="13" fillId="3" borderId="16" xfId="0" applyFont="1" applyFill="1" applyBorder="1"/>
    <xf numFmtId="164" fontId="13" fillId="3" borderId="16" xfId="0" applyNumberFormat="1" applyFont="1" applyFill="1" applyBorder="1"/>
    <xf numFmtId="3" fontId="13" fillId="3" borderId="17" xfId="0" applyNumberFormat="1" applyFont="1" applyFill="1" applyBorder="1"/>
    <xf numFmtId="0" fontId="10" fillId="0" borderId="50" xfId="0" applyFont="1" applyFill="1" applyBorder="1" applyAlignment="1">
      <alignment horizontal="left"/>
    </xf>
    <xf numFmtId="0" fontId="5" fillId="0" borderId="27" xfId="0" applyFont="1" applyFill="1" applyBorder="1" applyAlignment="1"/>
    <xf numFmtId="164" fontId="10" fillId="0" borderId="28" xfId="0" applyNumberFormat="1" applyFont="1" applyFill="1" applyBorder="1"/>
    <xf numFmtId="3" fontId="10" fillId="0" borderId="29" xfId="0" applyNumberFormat="1" applyFont="1" applyFill="1" applyBorder="1"/>
    <xf numFmtId="0" fontId="5" fillId="0" borderId="0" xfId="0" applyFont="1" applyFill="1" applyBorder="1" applyAlignment="1"/>
    <xf numFmtId="0" fontId="0" fillId="0" borderId="0" xfId="0" applyFont="1" applyFill="1" applyAlignment="1"/>
    <xf numFmtId="0" fontId="10" fillId="0" borderId="12" xfId="0" applyFont="1" applyFill="1" applyBorder="1" applyAlignment="1"/>
    <xf numFmtId="0" fontId="8" fillId="0" borderId="54" xfId="0" applyFont="1" applyFill="1" applyBorder="1" applyAlignment="1"/>
    <xf numFmtId="0" fontId="10" fillId="0" borderId="50" xfId="0" applyFont="1" applyFill="1" applyBorder="1"/>
    <xf numFmtId="0" fontId="5" fillId="0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55" xfId="0" applyFont="1" applyFill="1" applyBorder="1"/>
    <xf numFmtId="0" fontId="27" fillId="0" borderId="26" xfId="0" applyFont="1" applyFill="1" applyBorder="1" applyAlignment="1">
      <alignment horizontal="left"/>
    </xf>
    <xf numFmtId="0" fontId="27" fillId="0" borderId="27" xfId="0" applyFont="1" applyFill="1" applyBorder="1" applyAlignment="1">
      <alignment horizontal="left"/>
    </xf>
    <xf numFmtId="0" fontId="27" fillId="0" borderId="27" xfId="0" applyFont="1" applyFill="1" applyBorder="1"/>
    <xf numFmtId="3" fontId="27" fillId="0" borderId="28" xfId="0" applyNumberFormat="1" applyFont="1" applyFill="1" applyBorder="1" applyAlignment="1">
      <alignment horizontal="right"/>
    </xf>
    <xf numFmtId="3" fontId="27" fillId="0" borderId="29" xfId="0" applyNumberFormat="1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ont="1" applyFill="1" applyAlignment="1">
      <alignment horizontal="left"/>
    </xf>
    <xf numFmtId="0" fontId="8" fillId="0" borderId="52" xfId="0" applyFont="1" applyFill="1" applyBorder="1"/>
    <xf numFmtId="0" fontId="13" fillId="0" borderId="57" xfId="0" applyFont="1" applyFill="1" applyBorder="1" applyAlignment="1">
      <alignment horizontal="left"/>
    </xf>
    <xf numFmtId="0" fontId="12" fillId="0" borderId="51" xfId="0" applyFont="1" applyFill="1" applyBorder="1"/>
    <xf numFmtId="0" fontId="8" fillId="0" borderId="54" xfId="0" applyFont="1" applyFill="1" applyBorder="1" applyAlignment="1">
      <alignment horizontal="left"/>
    </xf>
    <xf numFmtId="0" fontId="10" fillId="0" borderId="41" xfId="0" applyFont="1" applyFill="1" applyBorder="1"/>
    <xf numFmtId="49" fontId="12" fillId="0" borderId="56" xfId="0" applyNumberFormat="1" applyFont="1" applyFill="1" applyBorder="1" applyAlignment="1">
      <alignment horizontal="left"/>
    </xf>
    <xf numFmtId="49" fontId="12" fillId="0" borderId="7" xfId="0" applyNumberFormat="1" applyFont="1" applyFill="1" applyBorder="1" applyAlignment="1">
      <alignment horizontal="left"/>
    </xf>
    <xf numFmtId="49" fontId="12" fillId="0" borderId="6" xfId="0" applyNumberFormat="1" applyFont="1" applyFill="1" applyBorder="1" applyAlignment="1">
      <alignment horizontal="left"/>
    </xf>
    <xf numFmtId="0" fontId="5" fillId="0" borderId="21" xfId="0" applyFont="1" applyFill="1" applyBorder="1" applyAlignment="1"/>
    <xf numFmtId="3" fontId="5" fillId="0" borderId="16" xfId="0" applyNumberFormat="1" applyFont="1" applyFill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25" xfId="0" applyNumberFormat="1" applyFont="1" applyFill="1" applyBorder="1" applyAlignment="1">
      <alignment horizontal="right"/>
    </xf>
    <xf numFmtId="0" fontId="26" fillId="0" borderId="53" xfId="0" applyFont="1" applyFill="1" applyBorder="1"/>
    <xf numFmtId="0" fontId="26" fillId="0" borderId="21" xfId="0" applyFont="1" applyFill="1" applyBorder="1" applyAlignment="1">
      <alignment horizontal="left"/>
    </xf>
    <xf numFmtId="0" fontId="4" fillId="0" borderId="41" xfId="0" applyFont="1" applyFill="1" applyBorder="1"/>
    <xf numFmtId="3" fontId="4" fillId="0" borderId="23" xfId="0" applyNumberFormat="1" applyFont="1" applyFill="1" applyBorder="1" applyAlignment="1">
      <alignment horizontal="right"/>
    </xf>
    <xf numFmtId="3" fontId="4" fillId="0" borderId="24" xfId="0" applyNumberFormat="1" applyFont="1" applyFill="1" applyBorder="1" applyAlignment="1">
      <alignment horizontal="right"/>
    </xf>
    <xf numFmtId="3" fontId="5" fillId="0" borderId="31" xfId="0" applyNumberFormat="1" applyFont="1" applyFill="1" applyBorder="1" applyAlignment="1">
      <alignment horizontal="right"/>
    </xf>
    <xf numFmtId="0" fontId="17" fillId="0" borderId="61" xfId="0" applyFont="1" applyFill="1" applyBorder="1"/>
    <xf numFmtId="0" fontId="26" fillId="0" borderId="53" xfId="0" applyFont="1" applyFill="1" applyBorder="1" applyAlignment="1">
      <alignment horizontal="right"/>
    </xf>
    <xf numFmtId="166" fontId="5" fillId="0" borderId="30" xfId="0" applyNumberFormat="1" applyFont="1" applyFill="1" applyBorder="1"/>
    <xf numFmtId="0" fontId="5" fillId="0" borderId="30" xfId="3" applyFont="1" applyFill="1" applyBorder="1"/>
    <xf numFmtId="0" fontId="5" fillId="0" borderId="15" xfId="3" applyFont="1" applyFill="1" applyBorder="1"/>
    <xf numFmtId="0" fontId="5" fillId="0" borderId="62" xfId="3" applyFont="1" applyFill="1" applyBorder="1"/>
    <xf numFmtId="0" fontId="42" fillId="0" borderId="53" xfId="0" applyFont="1" applyFill="1" applyBorder="1"/>
    <xf numFmtId="0" fontId="42" fillId="0" borderId="21" xfId="0" applyFont="1" applyFill="1" applyBorder="1" applyAlignment="1">
      <alignment horizontal="left"/>
    </xf>
    <xf numFmtId="0" fontId="4" fillId="0" borderId="59" xfId="0" applyFont="1" applyFill="1" applyBorder="1"/>
    <xf numFmtId="3" fontId="4" fillId="0" borderId="22" xfId="0" applyNumberFormat="1" applyFont="1" applyFill="1" applyBorder="1" applyAlignment="1">
      <alignment horizontal="right"/>
    </xf>
    <xf numFmtId="3" fontId="4" fillId="0" borderId="43" xfId="0" applyNumberFormat="1" applyFont="1" applyFill="1" applyBorder="1" applyAlignment="1">
      <alignment horizontal="right"/>
    </xf>
    <xf numFmtId="0" fontId="5" fillId="0" borderId="16" xfId="3" applyFont="1" applyFill="1" applyBorder="1"/>
    <xf numFmtId="0" fontId="5" fillId="0" borderId="61" xfId="3" applyFont="1" applyFill="1" applyBorder="1"/>
    <xf numFmtId="3" fontId="12" fillId="0" borderId="30" xfId="0" applyNumberFormat="1" applyFont="1" applyFill="1" applyBorder="1" applyAlignment="1">
      <alignment horizontal="right"/>
    </xf>
    <xf numFmtId="3" fontId="12" fillId="0" borderId="31" xfId="0" applyNumberFormat="1" applyFont="1" applyFill="1" applyBorder="1" applyAlignment="1">
      <alignment horizontal="right"/>
    </xf>
    <xf numFmtId="0" fontId="12" fillId="0" borderId="2" xfId="0" applyFont="1" applyFill="1" applyBorder="1"/>
    <xf numFmtId="3" fontId="12" fillId="0" borderId="18" xfId="0" applyNumberFormat="1" applyFont="1" applyFill="1" applyBorder="1" applyAlignment="1">
      <alignment horizontal="right"/>
    </xf>
    <xf numFmtId="0" fontId="5" fillId="0" borderId="62" xfId="0" applyFont="1" applyFill="1" applyBorder="1"/>
    <xf numFmtId="0" fontId="34" fillId="0" borderId="50" xfId="0" applyFont="1" applyFill="1" applyBorder="1" applyAlignment="1">
      <alignment horizontal="right"/>
    </xf>
    <xf numFmtId="0" fontId="34" fillId="0" borderId="35" xfId="0" applyFont="1" applyFill="1" applyBorder="1" applyAlignment="1">
      <alignment horizontal="left"/>
    </xf>
    <xf numFmtId="0" fontId="29" fillId="0" borderId="27" xfId="0" applyFont="1" applyFill="1" applyBorder="1"/>
    <xf numFmtId="3" fontId="29" fillId="0" borderId="28" xfId="0" applyNumberFormat="1" applyFont="1" applyFill="1" applyBorder="1" applyAlignment="1">
      <alignment horizontal="right"/>
    </xf>
    <xf numFmtId="164" fontId="29" fillId="0" borderId="28" xfId="0" applyNumberFormat="1" applyFont="1" applyFill="1" applyBorder="1"/>
    <xf numFmtId="0" fontId="26" fillId="0" borderId="0" xfId="0" applyFont="1" applyFill="1"/>
    <xf numFmtId="0" fontId="5" fillId="0" borderId="2" xfId="0" applyFont="1" applyFill="1" applyBorder="1" applyAlignment="1">
      <alignment horizontal="center"/>
    </xf>
    <xf numFmtId="0" fontId="10" fillId="0" borderId="53" xfId="0" applyFont="1" applyFill="1" applyBorder="1"/>
    <xf numFmtId="0" fontId="5" fillId="0" borderId="41" xfId="0" applyFont="1" applyFill="1" applyBorder="1" applyAlignment="1">
      <alignment horizontal="center"/>
    </xf>
    <xf numFmtId="0" fontId="24" fillId="0" borderId="51" xfId="0" applyFont="1" applyFill="1" applyBorder="1"/>
    <xf numFmtId="0" fontId="5" fillId="0" borderId="31" xfId="0" applyFont="1" applyFill="1" applyBorder="1"/>
    <xf numFmtId="165" fontId="5" fillId="0" borderId="18" xfId="0" applyNumberFormat="1" applyFont="1" applyFill="1" applyBorder="1"/>
    <xf numFmtId="0" fontId="5" fillId="0" borderId="32" xfId="0" applyFont="1" applyFill="1" applyBorder="1"/>
    <xf numFmtId="0" fontId="8" fillId="0" borderId="6" xfId="0" applyFont="1" applyFill="1" applyBorder="1" applyAlignment="1">
      <alignment horizontal="left"/>
    </xf>
    <xf numFmtId="3" fontId="5" fillId="0" borderId="31" xfId="3" applyNumberFormat="1" applyFont="1" applyFill="1" applyBorder="1"/>
    <xf numFmtId="0" fontId="12" fillId="0" borderId="33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3" fontId="5" fillId="0" borderId="17" xfId="3" applyNumberFormat="1" applyFont="1" applyFill="1" applyBorder="1"/>
    <xf numFmtId="0" fontId="5" fillId="0" borderId="5" xfId="0" applyFont="1" applyFill="1" applyBorder="1" applyAlignment="1">
      <alignment horizontal="right"/>
    </xf>
    <xf numFmtId="0" fontId="8" fillId="0" borderId="33" xfId="0" applyFont="1" applyFill="1" applyBorder="1" applyAlignment="1">
      <alignment horizontal="right"/>
    </xf>
    <xf numFmtId="0" fontId="8" fillId="0" borderId="16" xfId="0" applyFont="1" applyFill="1" applyBorder="1"/>
    <xf numFmtId="0" fontId="5" fillId="0" borderId="33" xfId="0" applyFont="1" applyFill="1" applyBorder="1" applyAlignment="1">
      <alignment horizontal="right"/>
    </xf>
    <xf numFmtId="164" fontId="5" fillId="0" borderId="56" xfId="0" applyNumberFormat="1" applyFont="1" applyFill="1" applyBorder="1"/>
    <xf numFmtId="0" fontId="5" fillId="0" borderId="53" xfId="0" applyFont="1" applyFill="1" applyBorder="1" applyAlignment="1">
      <alignment horizontal="left"/>
    </xf>
    <xf numFmtId="164" fontId="27" fillId="0" borderId="21" xfId="0" applyNumberFormat="1" applyFont="1" applyFill="1" applyBorder="1"/>
    <xf numFmtId="164" fontId="24" fillId="0" borderId="42" xfId="0" applyNumberFormat="1" applyFont="1" applyFill="1" applyBorder="1"/>
    <xf numFmtId="0" fontId="5" fillId="0" borderId="58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0" fillId="0" borderId="0" xfId="0" applyFill="1" applyAlignment="1">
      <alignment horizontal="left"/>
    </xf>
    <xf numFmtId="0" fontId="5" fillId="0" borderId="43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27" fillId="0" borderId="54" xfId="0" applyFont="1" applyFill="1" applyBorder="1" applyAlignment="1">
      <alignment horizontal="left"/>
    </xf>
    <xf numFmtId="0" fontId="44" fillId="0" borderId="0" xfId="0" applyFont="1" applyFill="1"/>
    <xf numFmtId="8" fontId="5" fillId="0" borderId="0" xfId="0" applyNumberFormat="1" applyFont="1" applyFill="1"/>
    <xf numFmtId="0" fontId="24" fillId="0" borderId="20" xfId="0" applyFont="1" applyFill="1" applyBorder="1" applyAlignment="1">
      <alignment horizontal="left"/>
    </xf>
    <xf numFmtId="164" fontId="27" fillId="0" borderId="18" xfId="0" applyNumberFormat="1" applyFont="1" applyFill="1" applyBorder="1"/>
    <xf numFmtId="164" fontId="4" fillId="0" borderId="18" xfId="0" applyNumberFormat="1" applyFont="1" applyFill="1" applyBorder="1"/>
    <xf numFmtId="0" fontId="24" fillId="0" borderId="27" xfId="0" applyFont="1" applyFill="1" applyBorder="1" applyAlignment="1">
      <alignment horizontal="left"/>
    </xf>
    <xf numFmtId="3" fontId="46" fillId="0" borderId="26" xfId="1" applyNumberFormat="1" applyFont="1" applyBorder="1" applyAlignment="1">
      <alignment horizontal="center" vertical="center"/>
    </xf>
    <xf numFmtId="0" fontId="46" fillId="0" borderId="36" xfId="1" applyFont="1" applyBorder="1" applyAlignment="1">
      <alignment horizontal="center" vertical="center"/>
    </xf>
    <xf numFmtId="49" fontId="46" fillId="0" borderId="36" xfId="1" applyNumberFormat="1" applyFont="1" applyBorder="1" applyAlignment="1">
      <alignment horizontal="center" vertical="center"/>
    </xf>
    <xf numFmtId="3" fontId="47" fillId="0" borderId="64" xfId="1" applyNumberFormat="1" applyFont="1" applyBorder="1" applyAlignment="1">
      <alignment horizontal="center" vertical="center"/>
    </xf>
    <xf numFmtId="0" fontId="45" fillId="0" borderId="37" xfId="1" applyFont="1" applyBorder="1" applyAlignment="1">
      <alignment horizontal="left"/>
    </xf>
    <xf numFmtId="0" fontId="45" fillId="0" borderId="30" xfId="1" applyFont="1" applyBorder="1" applyAlignment="1">
      <alignment horizontal="center"/>
    </xf>
    <xf numFmtId="49" fontId="45" fillId="0" borderId="30" xfId="1" applyNumberFormat="1" applyFont="1" applyBorder="1" applyAlignment="1">
      <alignment horizontal="center"/>
    </xf>
    <xf numFmtId="167" fontId="46" fillId="0" borderId="65" xfId="1" applyNumberFormat="1" applyFont="1" applyBorder="1" applyAlignment="1">
      <alignment horizontal="right"/>
    </xf>
    <xf numFmtId="0" fontId="45" fillId="0" borderId="33" xfId="1" applyFont="1" applyBorder="1" applyAlignment="1">
      <alignment horizontal="left"/>
    </xf>
    <xf numFmtId="49" fontId="45" fillId="0" borderId="16" xfId="1" applyNumberFormat="1" applyFont="1" applyFill="1" applyBorder="1" applyAlignment="1">
      <alignment horizontal="center"/>
    </xf>
    <xf numFmtId="49" fontId="45" fillId="0" borderId="66" xfId="1" applyNumberFormat="1" applyFont="1" applyFill="1" applyBorder="1" applyAlignment="1">
      <alignment horizontal="center"/>
    </xf>
    <xf numFmtId="167" fontId="45" fillId="0" borderId="67" xfId="1" applyNumberFormat="1" applyFont="1" applyFill="1" applyBorder="1" applyAlignment="1">
      <alignment horizontal="right"/>
    </xf>
    <xf numFmtId="0" fontId="45" fillId="0" borderId="33" xfId="1" applyFont="1" applyBorder="1" applyAlignment="1"/>
    <xf numFmtId="14" fontId="45" fillId="0" borderId="16" xfId="1" applyNumberFormat="1" applyFont="1" applyBorder="1" applyAlignment="1">
      <alignment horizontal="center"/>
    </xf>
    <xf numFmtId="49" fontId="45" fillId="0" borderId="16" xfId="1" applyNumberFormat="1" applyFont="1" applyBorder="1" applyAlignment="1">
      <alignment horizontal="center"/>
    </xf>
    <xf numFmtId="0" fontId="45" fillId="0" borderId="33" xfId="1" applyFont="1" applyFill="1" applyBorder="1" applyAlignment="1">
      <alignment horizontal="left"/>
    </xf>
    <xf numFmtId="14" fontId="45" fillId="0" borderId="16" xfId="1" applyNumberFormat="1" applyFont="1" applyFill="1" applyBorder="1" applyAlignment="1">
      <alignment horizontal="center"/>
    </xf>
    <xf numFmtId="0" fontId="45" fillId="0" borderId="16" xfId="1" applyFont="1" applyBorder="1" applyAlignment="1">
      <alignment horizontal="center"/>
    </xf>
    <xf numFmtId="49" fontId="45" fillId="0" borderId="18" xfId="1" applyNumberFormat="1" applyFont="1" applyBorder="1" applyAlignment="1">
      <alignment horizontal="center"/>
    </xf>
    <xf numFmtId="0" fontId="45" fillId="3" borderId="33" xfId="1" applyFont="1" applyFill="1" applyBorder="1" applyAlignment="1">
      <alignment horizontal="left"/>
    </xf>
    <xf numFmtId="167" fontId="47" fillId="3" borderId="67" xfId="1" applyNumberFormat="1" applyFont="1" applyFill="1" applyBorder="1" applyAlignment="1">
      <alignment horizontal="right"/>
    </xf>
    <xf numFmtId="167" fontId="47" fillId="0" borderId="67" xfId="1" applyNumberFormat="1" applyFont="1" applyBorder="1" applyAlignment="1">
      <alignment horizontal="right"/>
    </xf>
    <xf numFmtId="0" fontId="45" fillId="3" borderId="16" xfId="1" applyFont="1" applyFill="1" applyBorder="1" applyAlignment="1">
      <alignment horizontal="center"/>
    </xf>
    <xf numFmtId="0" fontId="45" fillId="0" borderId="26" xfId="1" applyFont="1" applyBorder="1" applyAlignment="1">
      <alignment horizontal="left"/>
    </xf>
    <xf numFmtId="0" fontId="45" fillId="0" borderId="28" xfId="1" applyFont="1" applyBorder="1" applyAlignment="1">
      <alignment horizontal="center"/>
    </xf>
    <xf numFmtId="49" fontId="45" fillId="3" borderId="16" xfId="1" applyNumberFormat="1" applyFont="1" applyFill="1" applyBorder="1" applyAlignment="1">
      <alignment horizontal="center"/>
    </xf>
    <xf numFmtId="0" fontId="47" fillId="0" borderId="15" xfId="1" applyFont="1" applyBorder="1"/>
    <xf numFmtId="49" fontId="45" fillId="0" borderId="36" xfId="1" applyNumberFormat="1" applyFont="1" applyBorder="1" applyAlignment="1">
      <alignment horizontal="center"/>
    </xf>
    <xf numFmtId="0" fontId="5" fillId="0" borderId="0" xfId="1" applyFont="1" applyFill="1" applyAlignment="1"/>
    <xf numFmtId="0" fontId="23" fillId="0" borderId="0" xfId="1" applyFont="1" applyFill="1" applyAlignment="1"/>
    <xf numFmtId="0" fontId="16" fillId="0" borderId="0" xfId="1" applyFont="1" applyFill="1" applyAlignment="1">
      <alignment horizontal="right"/>
    </xf>
    <xf numFmtId="0" fontId="49" fillId="0" borderId="0" xfId="1" applyFont="1" applyFill="1"/>
    <xf numFmtId="0" fontId="5" fillId="0" borderId="0" xfId="1" applyFont="1" applyFill="1"/>
    <xf numFmtId="0" fontId="17" fillId="0" borderId="0" xfId="1" applyFont="1" applyFill="1"/>
    <xf numFmtId="0" fontId="17" fillId="0" borderId="0" xfId="1" applyFont="1" applyFill="1" applyAlignment="1">
      <alignment horizontal="right"/>
    </xf>
    <xf numFmtId="0" fontId="19" fillId="0" borderId="26" xfId="1" applyFont="1" applyFill="1" applyBorder="1"/>
    <xf numFmtId="0" fontId="19" fillId="0" borderId="28" xfId="1" applyFont="1" applyFill="1" applyBorder="1" applyAlignment="1">
      <alignment horizontal="center" vertical="center" wrapText="1"/>
    </xf>
    <xf numFmtId="0" fontId="19" fillId="0" borderId="36" xfId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wrapText="1"/>
    </xf>
    <xf numFmtId="0" fontId="19" fillId="0" borderId="29" xfId="1" applyFont="1" applyFill="1" applyBorder="1" applyAlignment="1">
      <alignment horizontal="center" wrapText="1"/>
    </xf>
    <xf numFmtId="0" fontId="20" fillId="0" borderId="13" xfId="1" applyFont="1" applyFill="1" applyBorder="1"/>
    <xf numFmtId="0" fontId="20" fillId="0" borderId="9" xfId="1" applyFont="1" applyFill="1" applyBorder="1" applyAlignment="1">
      <alignment horizontal="center"/>
    </xf>
    <xf numFmtId="0" fontId="20" fillId="0" borderId="69" xfId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20" fillId="0" borderId="3" xfId="1" applyFont="1" applyFill="1" applyBorder="1" applyAlignment="1">
      <alignment horizontal="center"/>
    </xf>
    <xf numFmtId="0" fontId="17" fillId="0" borderId="33" xfId="1" applyFont="1" applyFill="1" applyBorder="1"/>
    <xf numFmtId="3" fontId="17" fillId="0" borderId="16" xfId="1" applyNumberFormat="1" applyFont="1" applyFill="1" applyBorder="1"/>
    <xf numFmtId="3" fontId="17" fillId="0" borderId="61" xfId="1" applyNumberFormat="1" applyFont="1" applyFill="1" applyBorder="1"/>
    <xf numFmtId="3" fontId="17" fillId="0" borderId="25" xfId="1" applyNumberFormat="1" applyFont="1" applyFill="1" applyBorder="1"/>
    <xf numFmtId="3" fontId="17" fillId="0" borderId="62" xfId="1" applyNumberFormat="1" applyFont="1" applyFill="1" applyBorder="1"/>
    <xf numFmtId="3" fontId="17" fillId="0" borderId="44" xfId="1" applyNumberFormat="1" applyFont="1" applyFill="1" applyBorder="1"/>
    <xf numFmtId="3" fontId="17" fillId="0" borderId="19" xfId="1" applyNumberFormat="1" applyFont="1" applyFill="1" applyBorder="1"/>
    <xf numFmtId="3" fontId="17" fillId="0" borderId="17" xfId="1" applyNumberFormat="1" applyFont="1" applyFill="1" applyBorder="1"/>
    <xf numFmtId="0" fontId="17" fillId="0" borderId="34" xfId="1" applyFont="1" applyFill="1" applyBorder="1"/>
    <xf numFmtId="3" fontId="17" fillId="0" borderId="15" xfId="1" applyNumberFormat="1" applyFont="1" applyFill="1" applyBorder="1"/>
    <xf numFmtId="0" fontId="20" fillId="0" borderId="39" xfId="1" applyFont="1" applyFill="1" applyBorder="1"/>
    <xf numFmtId="3" fontId="20" fillId="0" borderId="23" xfId="1" applyNumberFormat="1" applyFont="1" applyFill="1" applyBorder="1"/>
    <xf numFmtId="3" fontId="20" fillId="0" borderId="59" xfId="1" applyNumberFormat="1" applyFont="1" applyFill="1" applyBorder="1"/>
    <xf numFmtId="3" fontId="20" fillId="0" borderId="24" xfId="1" applyNumberFormat="1" applyFont="1" applyFill="1" applyBorder="1"/>
    <xf numFmtId="0" fontId="37" fillId="0" borderId="39" xfId="1" applyFont="1" applyFill="1" applyBorder="1"/>
    <xf numFmtId="3" fontId="37" fillId="0" borderId="23" xfId="1" applyNumberFormat="1" applyFont="1" applyFill="1" applyBorder="1"/>
    <xf numFmtId="3" fontId="37" fillId="0" borderId="59" xfId="1" applyNumberFormat="1" applyFont="1" applyFill="1" applyBorder="1"/>
    <xf numFmtId="3" fontId="37" fillId="0" borderId="24" xfId="1" applyNumberFormat="1" applyFont="1" applyFill="1" applyBorder="1"/>
    <xf numFmtId="0" fontId="17" fillId="0" borderId="37" xfId="1" applyFont="1" applyFill="1" applyBorder="1"/>
    <xf numFmtId="3" fontId="17" fillId="0" borderId="30" xfId="1" applyNumberFormat="1" applyFont="1" applyFill="1" applyBorder="1"/>
    <xf numFmtId="3" fontId="17" fillId="0" borderId="58" xfId="1" applyNumberFormat="1" applyFont="1" applyFill="1" applyBorder="1"/>
    <xf numFmtId="3" fontId="17" fillId="0" borderId="31" xfId="1" applyNumberFormat="1" applyFont="1" applyFill="1" applyBorder="1"/>
    <xf numFmtId="0" fontId="17" fillId="0" borderId="5" xfId="1" applyFont="1" applyFill="1" applyBorder="1"/>
    <xf numFmtId="0" fontId="20" fillId="0" borderId="11" xfId="1" applyFont="1" applyFill="1" applyBorder="1"/>
    <xf numFmtId="3" fontId="37" fillId="0" borderId="3" xfId="1" applyNumberFormat="1" applyFont="1" applyFill="1" applyBorder="1"/>
    <xf numFmtId="3" fontId="37" fillId="0" borderId="38" xfId="1" applyNumberFormat="1" applyFont="1" applyFill="1" applyBorder="1"/>
    <xf numFmtId="3" fontId="37" fillId="0" borderId="4" xfId="1" applyNumberFormat="1" applyFont="1" applyFill="1" applyBorder="1"/>
    <xf numFmtId="0" fontId="20" fillId="0" borderId="33" xfId="1" applyFont="1" applyFill="1" applyBorder="1"/>
    <xf numFmtId="3" fontId="20" fillId="0" borderId="16" xfId="1" applyNumberFormat="1" applyFont="1" applyFill="1" applyBorder="1"/>
    <xf numFmtId="3" fontId="20" fillId="0" borderId="15" xfId="1" applyNumberFormat="1" applyFont="1" applyFill="1" applyBorder="1"/>
    <xf numFmtId="3" fontId="20" fillId="0" borderId="17" xfId="1" applyNumberFormat="1" applyFont="1" applyFill="1" applyBorder="1"/>
    <xf numFmtId="0" fontId="17" fillId="0" borderId="33" xfId="1" applyFont="1" applyFill="1" applyBorder="1" applyAlignment="1">
      <alignment wrapText="1"/>
    </xf>
    <xf numFmtId="0" fontId="20" fillId="0" borderId="34" xfId="1" applyFont="1" applyFill="1" applyBorder="1"/>
    <xf numFmtId="3" fontId="20" fillId="0" borderId="25" xfId="1" applyNumberFormat="1" applyFont="1" applyFill="1" applyBorder="1"/>
    <xf numFmtId="3" fontId="20" fillId="0" borderId="62" xfId="1" applyNumberFormat="1" applyFont="1" applyFill="1" applyBorder="1"/>
    <xf numFmtId="3" fontId="20" fillId="0" borderId="44" xfId="1" applyNumberFormat="1" applyFont="1" applyFill="1" applyBorder="1"/>
    <xf numFmtId="0" fontId="20" fillId="0" borderId="50" xfId="1" applyFont="1" applyFill="1" applyBorder="1" applyAlignment="1">
      <alignment wrapText="1"/>
    </xf>
    <xf numFmtId="3" fontId="20" fillId="0" borderId="28" xfId="1" applyNumberFormat="1" applyFont="1" applyFill="1" applyBorder="1"/>
    <xf numFmtId="3" fontId="20" fillId="0" borderId="36" xfId="1" applyNumberFormat="1" applyFont="1" applyFill="1" applyBorder="1"/>
    <xf numFmtId="3" fontId="20" fillId="0" borderId="29" xfId="1" applyNumberFormat="1" applyFont="1" applyFill="1" applyBorder="1"/>
    <xf numFmtId="0" fontId="20" fillId="0" borderId="0" xfId="1" applyFont="1" applyFill="1" applyBorder="1" applyAlignment="1">
      <alignment wrapText="1"/>
    </xf>
    <xf numFmtId="3" fontId="20" fillId="0" borderId="0" xfId="1" applyNumberFormat="1" applyFont="1" applyFill="1" applyBorder="1"/>
    <xf numFmtId="0" fontId="17" fillId="0" borderId="0" xfId="1" applyFont="1" applyFill="1" applyBorder="1"/>
    <xf numFmtId="3" fontId="41" fillId="0" borderId="17" xfId="0" applyNumberFormat="1" applyFont="1" applyFill="1" applyBorder="1"/>
    <xf numFmtId="0" fontId="50" fillId="0" borderId="13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6" xfId="0" applyFont="1" applyFill="1" applyBorder="1"/>
    <xf numFmtId="3" fontId="50" fillId="0" borderId="18" xfId="2" applyNumberFormat="1" applyFont="1" applyFill="1" applyBorder="1"/>
    <xf numFmtId="3" fontId="50" fillId="0" borderId="32" xfId="2" applyNumberFormat="1" applyFont="1" applyFill="1" applyBorder="1"/>
    <xf numFmtId="0" fontId="50" fillId="0" borderId="0" xfId="0" applyFont="1" applyFill="1"/>
    <xf numFmtId="3" fontId="51" fillId="0" borderId="24" xfId="0" applyNumberFormat="1" applyFont="1" applyFill="1" applyBorder="1"/>
    <xf numFmtId="3" fontId="13" fillId="0" borderId="16" xfId="1" applyNumberFormat="1" applyFont="1" applyFill="1" applyBorder="1"/>
    <xf numFmtId="3" fontId="13" fillId="0" borderId="15" xfId="1" applyNumberFormat="1" applyFont="1" applyFill="1" applyBorder="1"/>
    <xf numFmtId="3" fontId="13" fillId="0" borderId="17" xfId="1" applyNumberFormat="1" applyFont="1" applyFill="1" applyBorder="1"/>
    <xf numFmtId="3" fontId="12" fillId="0" borderId="16" xfId="1" applyNumberFormat="1" applyFont="1" applyFill="1" applyBorder="1"/>
    <xf numFmtId="3" fontId="12" fillId="0" borderId="15" xfId="1" applyNumberFormat="1" applyFont="1" applyFill="1" applyBorder="1"/>
    <xf numFmtId="3" fontId="12" fillId="0" borderId="17" xfId="1" applyNumberFormat="1" applyFont="1" applyFill="1" applyBorder="1"/>
    <xf numFmtId="0" fontId="16" fillId="0" borderId="0" xfId="0" applyFont="1" applyFill="1" applyBorder="1" applyAlignment="1">
      <alignment horizontal="right"/>
    </xf>
    <xf numFmtId="0" fontId="27" fillId="0" borderId="0" xfId="0" applyFont="1" applyFill="1" applyBorder="1" applyAlignment="1"/>
    <xf numFmtId="0" fontId="27" fillId="0" borderId="25" xfId="0" applyFont="1" applyFill="1" applyBorder="1"/>
    <xf numFmtId="3" fontId="27" fillId="0" borderId="44" xfId="0" applyNumberFormat="1" applyFont="1" applyFill="1" applyBorder="1"/>
    <xf numFmtId="0" fontId="12" fillId="0" borderId="21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12" fillId="0" borderId="48" xfId="0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10" fillId="0" borderId="58" xfId="0" applyFont="1" applyFill="1" applyBorder="1"/>
    <xf numFmtId="3" fontId="10" fillId="3" borderId="30" xfId="0" applyNumberFormat="1" applyFont="1" applyFill="1" applyBorder="1"/>
    <xf numFmtId="3" fontId="5" fillId="7" borderId="17" xfId="0" applyNumberFormat="1" applyFont="1" applyFill="1" applyBorder="1" applyAlignment="1">
      <alignment horizontal="right" vertical="center"/>
    </xf>
    <xf numFmtId="3" fontId="5" fillId="7" borderId="43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56" xfId="0" applyFont="1" applyFill="1" applyBorder="1"/>
    <xf numFmtId="3" fontId="10" fillId="0" borderId="10" xfId="0" applyNumberFormat="1" applyFont="1" applyFill="1" applyBorder="1"/>
    <xf numFmtId="0" fontId="12" fillId="0" borderId="33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29" fillId="0" borderId="0" xfId="0" applyFont="1" applyFill="1" applyBorder="1"/>
    <xf numFmtId="3" fontId="29" fillId="0" borderId="0" xfId="0" applyNumberFormat="1" applyFont="1" applyFill="1" applyBorder="1" applyAlignment="1">
      <alignment horizontal="right"/>
    </xf>
    <xf numFmtId="164" fontId="29" fillId="0" borderId="0" xfId="0" applyNumberFormat="1" applyFont="1" applyFill="1" applyBorder="1"/>
    <xf numFmtId="0" fontId="5" fillId="0" borderId="16" xfId="0" applyFont="1" applyFill="1" applyBorder="1" applyAlignment="1">
      <alignment horizontal="right"/>
    </xf>
    <xf numFmtId="0" fontId="12" fillId="0" borderId="13" xfId="0" applyFont="1" applyFill="1" applyBorder="1"/>
    <xf numFmtId="0" fontId="12" fillId="0" borderId="34" xfId="0" applyFont="1" applyFill="1" applyBorder="1" applyAlignment="1">
      <alignment horizontal="left"/>
    </xf>
    <xf numFmtId="0" fontId="13" fillId="0" borderId="33" xfId="0" applyFont="1" applyFill="1" applyBorder="1" applyAlignment="1">
      <alignment horizontal="right"/>
    </xf>
    <xf numFmtId="3" fontId="17" fillId="0" borderId="49" xfId="1" applyNumberFormat="1" applyFont="1" applyFill="1" applyBorder="1"/>
    <xf numFmtId="0" fontId="12" fillId="0" borderId="4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16" fillId="0" borderId="39" xfId="0" applyFont="1" applyFill="1" applyBorder="1" applyAlignment="1">
      <alignment horizontal="left"/>
    </xf>
    <xf numFmtId="0" fontId="27" fillId="0" borderId="41" xfId="0" applyFont="1" applyFill="1" applyBorder="1" applyAlignment="1"/>
    <xf numFmtId="0" fontId="16" fillId="0" borderId="41" xfId="0" applyFont="1" applyFill="1" applyBorder="1"/>
    <xf numFmtId="0" fontId="12" fillId="0" borderId="39" xfId="0" applyFont="1" applyFill="1" applyBorder="1" applyAlignment="1">
      <alignment horizontal="left"/>
    </xf>
    <xf numFmtId="0" fontId="0" fillId="0" borderId="48" xfId="0" applyFill="1" applyBorder="1"/>
    <xf numFmtId="0" fontId="0" fillId="0" borderId="13" xfId="0" applyFill="1" applyBorder="1"/>
    <xf numFmtId="3" fontId="10" fillId="0" borderId="22" xfId="0" applyNumberFormat="1" applyFont="1" applyFill="1" applyBorder="1" applyAlignment="1">
      <alignment horizontal="right"/>
    </xf>
    <xf numFmtId="3" fontId="10" fillId="0" borderId="43" xfId="0" applyNumberFormat="1" applyFont="1" applyFill="1" applyBorder="1" applyAlignment="1">
      <alignment horizontal="right"/>
    </xf>
    <xf numFmtId="0" fontId="5" fillId="0" borderId="57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0" fillId="0" borderId="0" xfId="0" applyFill="1" applyBorder="1"/>
    <xf numFmtId="3" fontId="5" fillId="0" borderId="69" xfId="0" applyNumberFormat="1" applyFont="1" applyFill="1" applyBorder="1"/>
    <xf numFmtId="0" fontId="10" fillId="0" borderId="33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0" fontId="27" fillId="0" borderId="20" xfId="0" applyFont="1" applyFill="1" applyBorder="1" applyAlignment="1">
      <alignment horizontal="right"/>
    </xf>
    <xf numFmtId="0" fontId="16" fillId="0" borderId="22" xfId="0" applyFont="1" applyFill="1" applyBorder="1"/>
    <xf numFmtId="0" fontId="5" fillId="0" borderId="30" xfId="0" applyFont="1" applyFill="1" applyBorder="1" applyAlignment="1">
      <alignment horizontal="right"/>
    </xf>
    <xf numFmtId="0" fontId="5" fillId="0" borderId="48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2" fillId="0" borderId="33" xfId="0" applyFont="1" applyBorder="1" applyAlignment="1">
      <alignment horizontal="left"/>
    </xf>
    <xf numFmtId="0" fontId="52" fillId="0" borderId="16" xfId="0" applyFont="1" applyBorder="1" applyAlignment="1">
      <alignment horizontal="left"/>
    </xf>
    <xf numFmtId="0" fontId="52" fillId="0" borderId="16" xfId="0" applyFont="1" applyBorder="1"/>
    <xf numFmtId="164" fontId="17" fillId="0" borderId="16" xfId="3" applyNumberFormat="1" applyFont="1" applyFill="1" applyBorder="1"/>
    <xf numFmtId="164" fontId="17" fillId="0" borderId="25" xfId="3" applyNumberFormat="1" applyFont="1" applyFill="1" applyBorder="1"/>
    <xf numFmtId="0" fontId="53" fillId="0" borderId="33" xfId="0" applyFont="1" applyBorder="1" applyAlignment="1">
      <alignment horizontal="left"/>
    </xf>
    <xf numFmtId="3" fontId="20" fillId="0" borderId="43" xfId="3" applyNumberFormat="1" applyFont="1" applyFill="1" applyBorder="1"/>
    <xf numFmtId="0" fontId="17" fillId="0" borderId="16" xfId="0" applyFont="1" applyFill="1" applyBorder="1" applyAlignment="1">
      <alignment horizontal="left"/>
    </xf>
    <xf numFmtId="3" fontId="20" fillId="0" borderId="24" xfId="3" applyNumberFormat="1" applyFont="1" applyFill="1" applyBorder="1"/>
    <xf numFmtId="0" fontId="5" fillId="0" borderId="19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0" fontId="27" fillId="0" borderId="54" xfId="0" applyFont="1" applyFill="1" applyBorder="1"/>
    <xf numFmtId="0" fontId="12" fillId="0" borderId="22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49" fontId="26" fillId="0" borderId="46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/>
    </xf>
    <xf numFmtId="166" fontId="5" fillId="0" borderId="56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3" fontId="12" fillId="0" borderId="74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/>
    <xf numFmtId="164" fontId="4" fillId="0" borderId="23" xfId="0" applyNumberFormat="1" applyFont="1" applyFill="1" applyBorder="1" applyAlignment="1"/>
    <xf numFmtId="3" fontId="4" fillId="0" borderId="43" xfId="0" applyNumberFormat="1" applyFont="1" applyFill="1" applyBorder="1" applyAlignment="1"/>
    <xf numFmtId="0" fontId="0" fillId="0" borderId="9" xfId="0" applyFill="1" applyBorder="1"/>
    <xf numFmtId="0" fontId="0" fillId="0" borderId="10" xfId="0" applyFill="1" applyBorder="1"/>
    <xf numFmtId="0" fontId="8" fillId="0" borderId="2" xfId="0" applyFont="1" applyFill="1" applyBorder="1" applyAlignment="1">
      <alignment horizontal="left"/>
    </xf>
    <xf numFmtId="0" fontId="47" fillId="0" borderId="58" xfId="1" applyFont="1" applyFill="1" applyBorder="1"/>
    <xf numFmtId="10" fontId="47" fillId="0" borderId="15" xfId="1" applyNumberFormat="1" applyFont="1" applyFill="1" applyBorder="1" applyAlignment="1">
      <alignment horizontal="left"/>
    </xf>
    <xf numFmtId="0" fontId="45" fillId="0" borderId="55" xfId="1" applyFont="1" applyFill="1" applyBorder="1" applyAlignment="1">
      <alignment horizontal="left"/>
    </xf>
    <xf numFmtId="0" fontId="17" fillId="0" borderId="15" xfId="1" applyFont="1" applyFill="1" applyBorder="1"/>
    <xf numFmtId="167" fontId="48" fillId="7" borderId="14" xfId="1" applyNumberFormat="1" applyFont="1" applyFill="1" applyBorder="1" applyAlignment="1">
      <alignment horizontal="right"/>
    </xf>
    <xf numFmtId="0" fontId="45" fillId="0" borderId="55" xfId="1" applyFont="1" applyBorder="1" applyAlignment="1">
      <alignment horizontal="left"/>
    </xf>
    <xf numFmtId="167" fontId="47" fillId="0" borderId="67" xfId="1" applyNumberFormat="1" applyFont="1" applyFill="1" applyBorder="1" applyAlignment="1">
      <alignment horizontal="right"/>
    </xf>
    <xf numFmtId="0" fontId="47" fillId="0" borderId="55" xfId="1" applyFont="1" applyBorder="1" applyAlignment="1">
      <alignment horizontal="right"/>
    </xf>
    <xf numFmtId="10" fontId="47" fillId="3" borderId="15" xfId="1" applyNumberFormat="1" applyFont="1" applyFill="1" applyBorder="1" applyAlignment="1">
      <alignment horizontal="right"/>
    </xf>
    <xf numFmtId="0" fontId="45" fillId="0" borderId="46" xfId="1" applyFont="1" applyBorder="1" applyAlignment="1">
      <alignment horizontal="left"/>
    </xf>
    <xf numFmtId="49" fontId="45" fillId="0" borderId="25" xfId="1" applyNumberFormat="1" applyFont="1" applyBorder="1" applyAlignment="1">
      <alignment horizontal="right"/>
    </xf>
    <xf numFmtId="0" fontId="45" fillId="0" borderId="46" xfId="1" applyFont="1" applyFill="1" applyBorder="1" applyAlignment="1">
      <alignment horizontal="left"/>
    </xf>
    <xf numFmtId="0" fontId="47" fillId="0" borderId="15" xfId="1" applyFont="1" applyFill="1" applyBorder="1"/>
    <xf numFmtId="3" fontId="47" fillId="0" borderId="46" xfId="1" applyNumberFormat="1" applyFont="1" applyBorder="1" applyAlignment="1">
      <alignment horizontal="left"/>
    </xf>
    <xf numFmtId="10" fontId="20" fillId="0" borderId="36" xfId="1" applyNumberFormat="1" applyFont="1" applyBorder="1"/>
    <xf numFmtId="0" fontId="5" fillId="0" borderId="16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3" fontId="12" fillId="0" borderId="4" xfId="0" applyNumberFormat="1" applyFont="1" applyFill="1" applyBorder="1" applyAlignment="1">
      <alignment horizontal="right"/>
    </xf>
    <xf numFmtId="3" fontId="0" fillId="0" borderId="0" xfId="0" applyNumberFormat="1"/>
    <xf numFmtId="0" fontId="47" fillId="0" borderId="55" xfId="1" applyFont="1" applyBorder="1" applyAlignment="1">
      <alignment horizontal="left"/>
    </xf>
    <xf numFmtId="49" fontId="16" fillId="0" borderId="0" xfId="0" applyNumberFormat="1" applyFont="1" applyFill="1" applyBorder="1" applyAlignment="1"/>
    <xf numFmtId="0" fontId="5" fillId="0" borderId="16" xfId="0" applyFont="1" applyFill="1" applyBorder="1" applyAlignment="1">
      <alignment horizontal="left"/>
    </xf>
    <xf numFmtId="0" fontId="27" fillId="0" borderId="59" xfId="0" applyFont="1" applyFill="1" applyBorder="1"/>
    <xf numFmtId="0" fontId="4" fillId="0" borderId="1" xfId="0" applyFont="1" applyFill="1" applyBorder="1" applyAlignment="1">
      <alignment horizontal="left"/>
    </xf>
    <xf numFmtId="0" fontId="10" fillId="0" borderId="45" xfId="0" applyFont="1" applyFill="1" applyBorder="1" applyAlignment="1">
      <alignment horizontal="left"/>
    </xf>
    <xf numFmtId="0" fontId="5" fillId="0" borderId="47" xfId="0" applyFont="1" applyFill="1" applyBorder="1" applyAlignment="1">
      <alignment horizontal="right"/>
    </xf>
    <xf numFmtId="0" fontId="8" fillId="0" borderId="46" xfId="0" applyFont="1" applyFill="1" applyBorder="1" applyAlignment="1">
      <alignment horizontal="right"/>
    </xf>
    <xf numFmtId="0" fontId="12" fillId="0" borderId="45" xfId="0" applyFont="1" applyFill="1" applyBorder="1" applyAlignment="1">
      <alignment horizontal="right"/>
    </xf>
    <xf numFmtId="3" fontId="17" fillId="0" borderId="31" xfId="1" applyNumberFormat="1" applyFont="1" applyFill="1" applyBorder="1" applyAlignment="1">
      <alignment horizontal="right"/>
    </xf>
    <xf numFmtId="0" fontId="20" fillId="0" borderId="41" xfId="1" applyFont="1" applyFill="1" applyBorder="1" applyAlignment="1">
      <alignment horizontal="left"/>
    </xf>
    <xf numFmtId="0" fontId="20" fillId="0" borderId="21" xfId="1" applyFont="1" applyFill="1" applyBorder="1" applyAlignment="1">
      <alignment horizontal="left"/>
    </xf>
    <xf numFmtId="3" fontId="20" fillId="0" borderId="43" xfId="1" applyNumberFormat="1" applyFont="1" applyFill="1" applyBorder="1" applyAlignment="1">
      <alignment horizontal="right"/>
    </xf>
    <xf numFmtId="3" fontId="20" fillId="0" borderId="24" xfId="1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72" xfId="0" applyFont="1" applyFill="1" applyBorder="1" applyAlignment="1">
      <alignment horizontal="center"/>
    </xf>
    <xf numFmtId="0" fontId="9" fillId="0" borderId="73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/>
    <xf numFmtId="0" fontId="10" fillId="0" borderId="33" xfId="0" applyFont="1" applyFill="1" applyBorder="1" applyAlignment="1">
      <alignment horizontal="left"/>
    </xf>
    <xf numFmtId="0" fontId="5" fillId="0" borderId="19" xfId="0" applyFont="1" applyFill="1" applyBorder="1"/>
    <xf numFmtId="0" fontId="5" fillId="0" borderId="16" xfId="0" applyFont="1" applyFill="1" applyBorder="1"/>
    <xf numFmtId="3" fontId="5" fillId="0" borderId="16" xfId="2" applyNumberFormat="1" applyFont="1" applyFill="1" applyBorder="1"/>
    <xf numFmtId="3" fontId="5" fillId="0" borderId="16" xfId="0" applyNumberFormat="1" applyFont="1" applyFill="1" applyBorder="1"/>
    <xf numFmtId="3" fontId="5" fillId="0" borderId="17" xfId="0" applyNumberFormat="1" applyFont="1" applyFill="1" applyBorder="1"/>
    <xf numFmtId="0" fontId="12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3" fontId="5" fillId="0" borderId="25" xfId="2" applyNumberFormat="1" applyFont="1" applyFill="1" applyBorder="1"/>
    <xf numFmtId="3" fontId="5" fillId="0" borderId="25" xfId="0" applyNumberFormat="1" applyFont="1" applyFill="1" applyBorder="1"/>
    <xf numFmtId="3" fontId="5" fillId="0" borderId="44" xfId="0" applyNumberFormat="1" applyFont="1" applyFill="1" applyBorder="1"/>
    <xf numFmtId="3" fontId="10" fillId="0" borderId="23" xfId="2" applyNumberFormat="1" applyFont="1" applyFill="1" applyBorder="1"/>
    <xf numFmtId="0" fontId="5" fillId="0" borderId="25" xfId="0" applyFont="1" applyFill="1" applyBorder="1" applyAlignment="1">
      <alignment horizontal="left"/>
    </xf>
    <xf numFmtId="164" fontId="5" fillId="0" borderId="16" xfId="0" applyNumberFormat="1" applyFont="1" applyFill="1" applyBorder="1"/>
    <xf numFmtId="164" fontId="10" fillId="0" borderId="23" xfId="0" applyNumberFormat="1" applyFont="1" applyFill="1" applyBorder="1"/>
    <xf numFmtId="0" fontId="10" fillId="0" borderId="37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5" fillId="0" borderId="20" xfId="0" applyFont="1" applyFill="1" applyBorder="1"/>
    <xf numFmtId="0" fontId="10" fillId="0" borderId="23" xfId="0" applyFont="1" applyFill="1" applyBorder="1"/>
    <xf numFmtId="0" fontId="5" fillId="0" borderId="23" xfId="0" applyFont="1" applyFill="1" applyBorder="1"/>
    <xf numFmtId="3" fontId="10" fillId="0" borderId="24" xfId="0" applyNumberFormat="1" applyFont="1" applyFill="1" applyBorder="1"/>
    <xf numFmtId="0" fontId="5" fillId="0" borderId="13" xfId="0" applyFont="1" applyFill="1" applyBorder="1"/>
    <xf numFmtId="3" fontId="5" fillId="0" borderId="17" xfId="2" applyNumberFormat="1" applyFont="1" applyFill="1" applyBorder="1"/>
    <xf numFmtId="0" fontId="5" fillId="0" borderId="16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54" xfId="0" applyFont="1" applyFill="1" applyBorder="1"/>
    <xf numFmtId="164" fontId="4" fillId="0" borderId="22" xfId="0" applyNumberFormat="1" applyFont="1" applyFill="1" applyBorder="1"/>
    <xf numFmtId="49" fontId="26" fillId="0" borderId="45" xfId="0" applyNumberFormat="1" applyFont="1" applyFill="1" applyBorder="1" applyAlignment="1">
      <alignment horizontal="right"/>
    </xf>
    <xf numFmtId="49" fontId="26" fillId="0" borderId="6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left"/>
    </xf>
    <xf numFmtId="0" fontId="27" fillId="0" borderId="8" xfId="0" applyFont="1" applyFill="1" applyBorder="1" applyAlignment="1">
      <alignment horizontal="left"/>
    </xf>
    <xf numFmtId="3" fontId="27" fillId="0" borderId="9" xfId="0" applyNumberFormat="1" applyFont="1" applyFill="1" applyBorder="1"/>
    <xf numFmtId="164" fontId="27" fillId="0" borderId="9" xfId="0" applyNumberFormat="1" applyFont="1" applyFill="1" applyBorder="1"/>
    <xf numFmtId="3" fontId="27" fillId="0" borderId="10" xfId="0" applyNumberFormat="1" applyFont="1" applyFill="1" applyBorder="1"/>
    <xf numFmtId="0" fontId="5" fillId="0" borderId="0" xfId="9" applyFont="1" applyFill="1" applyAlignment="1">
      <alignment horizontal="right"/>
    </xf>
    <xf numFmtId="0" fontId="5" fillId="0" borderId="0" xfId="9" applyFont="1" applyFill="1"/>
    <xf numFmtId="0" fontId="16" fillId="0" borderId="0" xfId="9" applyFont="1" applyFill="1" applyAlignment="1">
      <alignment horizontal="right"/>
    </xf>
    <xf numFmtId="0" fontId="45" fillId="0" borderId="0" xfId="9" applyFont="1" applyAlignment="1">
      <alignment horizontal="left"/>
    </xf>
    <xf numFmtId="0" fontId="45" fillId="0" borderId="0" xfId="9" applyFont="1" applyAlignment="1">
      <alignment horizontal="center"/>
    </xf>
    <xf numFmtId="49" fontId="45" fillId="0" borderId="0" xfId="9" applyNumberFormat="1" applyFont="1" applyAlignment="1">
      <alignment horizontal="center"/>
    </xf>
    <xf numFmtId="0" fontId="45" fillId="0" borderId="0" xfId="9" applyFont="1"/>
    <xf numFmtId="3" fontId="45" fillId="0" borderId="0" xfId="9" applyNumberFormat="1" applyFont="1"/>
    <xf numFmtId="3" fontId="45" fillId="0" borderId="0" xfId="9" applyNumberFormat="1" applyFont="1" applyAlignment="1">
      <alignment horizontal="right"/>
    </xf>
    <xf numFmtId="167" fontId="5" fillId="0" borderId="0" xfId="9" applyNumberFormat="1" applyFont="1" applyFill="1"/>
    <xf numFmtId="0" fontId="5" fillId="0" borderId="67" xfId="9" applyFont="1" applyFill="1" applyBorder="1"/>
    <xf numFmtId="0" fontId="4" fillId="0" borderId="0" xfId="9" applyFont="1" applyFill="1" applyBorder="1"/>
    <xf numFmtId="49" fontId="12" fillId="0" borderId="6" xfId="9" applyNumberFormat="1" applyFont="1" applyFill="1" applyBorder="1" applyAlignment="1">
      <alignment horizontal="left"/>
    </xf>
    <xf numFmtId="167" fontId="4" fillId="0" borderId="64" xfId="9" applyNumberFormat="1" applyFont="1" applyFill="1" applyBorder="1" applyAlignment="1"/>
    <xf numFmtId="14" fontId="31" fillId="0" borderId="0" xfId="9" applyNumberFormat="1" applyFont="1" applyFill="1" applyAlignment="1">
      <alignment horizontal="left"/>
    </xf>
    <xf numFmtId="3" fontId="57" fillId="0" borderId="0" xfId="0" applyNumberFormat="1" applyFont="1" applyAlignment="1"/>
    <xf numFmtId="0" fontId="57" fillId="0" borderId="0" xfId="0" applyFont="1" applyAlignment="1"/>
    <xf numFmtId="164" fontId="0" fillId="0" borderId="0" xfId="0" applyNumberFormat="1" applyFill="1"/>
    <xf numFmtId="0" fontId="43" fillId="0" borderId="0" xfId="0" applyFont="1" applyBorder="1"/>
    <xf numFmtId="0" fontId="58" fillId="0" borderId="0" xfId="0" applyFont="1"/>
    <xf numFmtId="0" fontId="59" fillId="0" borderId="0" xfId="0" applyFont="1" applyBorder="1"/>
    <xf numFmtId="3" fontId="0" fillId="0" borderId="0" xfId="0" applyNumberFormat="1" applyBorder="1"/>
    <xf numFmtId="0" fontId="43" fillId="0" borderId="0" xfId="0" applyFont="1" applyAlignment="1">
      <alignment wrapText="1"/>
    </xf>
    <xf numFmtId="49" fontId="45" fillId="0" borderId="25" xfId="1" applyNumberFormat="1" applyFont="1" applyFill="1" applyBorder="1" applyAlignment="1">
      <alignment horizontal="center"/>
    </xf>
    <xf numFmtId="14" fontId="45" fillId="0" borderId="16" xfId="1" applyNumberFormat="1" applyFont="1" applyBorder="1" applyAlignment="1"/>
    <xf numFmtId="0" fontId="47" fillId="0" borderId="55" xfId="1" applyFont="1" applyBorder="1" applyAlignment="1"/>
    <xf numFmtId="167" fontId="47" fillId="0" borderId="67" xfId="1" applyNumberFormat="1" applyFont="1" applyBorder="1" applyAlignment="1"/>
    <xf numFmtId="0" fontId="5" fillId="0" borderId="0" xfId="9" applyFont="1" applyFill="1" applyAlignment="1"/>
    <xf numFmtId="167" fontId="5" fillId="0" borderId="0" xfId="9" applyNumberFormat="1" applyFont="1" applyFill="1" applyAlignment="1"/>
    <xf numFmtId="0" fontId="47" fillId="0" borderId="33" xfId="1" applyFont="1" applyBorder="1" applyAlignment="1"/>
    <xf numFmtId="14" fontId="47" fillId="0" borderId="16" xfId="1" applyNumberFormat="1" applyFont="1" applyBorder="1" applyAlignment="1"/>
    <xf numFmtId="0" fontId="10" fillId="0" borderId="0" xfId="9" applyFont="1" applyFill="1" applyAlignment="1"/>
    <xf numFmtId="167" fontId="10" fillId="0" borderId="0" xfId="9" applyNumberFormat="1" applyFont="1" applyFill="1" applyAlignment="1"/>
    <xf numFmtId="0" fontId="55" fillId="0" borderId="0" xfId="0" applyFont="1" applyFill="1" applyAlignment="1"/>
    <xf numFmtId="3" fontId="55" fillId="0" borderId="0" xfId="0" applyNumberFormat="1" applyFont="1" applyAlignment="1"/>
    <xf numFmtId="0" fontId="55" fillId="0" borderId="0" xfId="0" applyFont="1" applyAlignment="1"/>
    <xf numFmtId="0" fontId="45" fillId="0" borderId="55" xfId="1" applyFont="1" applyBorder="1" applyAlignment="1"/>
    <xf numFmtId="167" fontId="45" fillId="0" borderId="67" xfId="1" applyNumberFormat="1" applyFont="1" applyBorder="1" applyAlignment="1"/>
    <xf numFmtId="3" fontId="0" fillId="0" borderId="0" xfId="0" applyNumberFormat="1" applyFont="1" applyAlignment="1"/>
    <xf numFmtId="0" fontId="0" fillId="0" borderId="0" xfId="0" applyFont="1" applyAlignment="1"/>
    <xf numFmtId="49" fontId="45" fillId="0" borderId="16" xfId="1" applyNumberFormat="1" applyFont="1" applyBorder="1" applyAlignment="1">
      <alignment horizontal="right"/>
    </xf>
    <xf numFmtId="49" fontId="45" fillId="0" borderId="18" xfId="1" applyNumberFormat="1" applyFont="1" applyFill="1" applyBorder="1" applyAlignment="1">
      <alignment horizontal="right"/>
    </xf>
    <xf numFmtId="49" fontId="47" fillId="0" borderId="18" xfId="1" applyNumberFormat="1" applyFont="1" applyBorder="1" applyAlignment="1">
      <alignment horizontal="right"/>
    </xf>
    <xf numFmtId="49" fontId="45" fillId="0" borderId="18" xfId="1" applyNumberFormat="1" applyFont="1" applyBorder="1" applyAlignment="1">
      <alignment horizontal="right"/>
    </xf>
    <xf numFmtId="165" fontId="5" fillId="0" borderId="30" xfId="0" applyNumberFormat="1" applyFont="1" applyFill="1" applyBorder="1" applyAlignment="1"/>
    <xf numFmtId="165" fontId="5" fillId="0" borderId="23" xfId="0" applyNumberFormat="1" applyFont="1" applyFill="1" applyBorder="1" applyAlignment="1"/>
    <xf numFmtId="165" fontId="5" fillId="0" borderId="3" xfId="0" applyNumberFormat="1" applyFont="1" applyFill="1" applyBorder="1" applyAlignment="1"/>
    <xf numFmtId="0" fontId="0" fillId="0" borderId="0" xfId="0" applyBorder="1"/>
    <xf numFmtId="0" fontId="4" fillId="0" borderId="50" xfId="0" applyFont="1" applyFill="1" applyBorder="1" applyAlignment="1">
      <alignment horizontal="left"/>
    </xf>
    <xf numFmtId="0" fontId="4" fillId="0" borderId="27" xfId="0" applyFont="1" applyFill="1" applyBorder="1" applyAlignment="1"/>
    <xf numFmtId="0" fontId="4" fillId="0" borderId="27" xfId="0" applyFont="1" applyFill="1" applyBorder="1"/>
    <xf numFmtId="164" fontId="4" fillId="0" borderId="28" xfId="0" applyNumberFormat="1" applyFont="1" applyFill="1" applyBorder="1"/>
    <xf numFmtId="3" fontId="4" fillId="0" borderId="29" xfId="0" applyNumberFormat="1" applyFont="1" applyFill="1" applyBorder="1"/>
    <xf numFmtId="3" fontId="29" fillId="0" borderId="29" xfId="0" applyNumberFormat="1" applyFont="1" applyFill="1" applyBorder="1" applyAlignment="1">
      <alignment horizontal="right"/>
    </xf>
    <xf numFmtId="0" fontId="12" fillId="0" borderId="13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3" fontId="20" fillId="0" borderId="76" xfId="1" applyNumberFormat="1" applyFont="1" applyFill="1" applyBorder="1"/>
    <xf numFmtId="0" fontId="12" fillId="0" borderId="19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3" fontId="12" fillId="0" borderId="56" xfId="0" applyNumberFormat="1" applyFont="1" applyFill="1" applyBorder="1"/>
    <xf numFmtId="3" fontId="5" fillId="0" borderId="49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60" fillId="0" borderId="13" xfId="1" applyFont="1" applyFill="1" applyBorder="1"/>
    <xf numFmtId="3" fontId="60" fillId="0" borderId="61" xfId="1" applyNumberFormat="1" applyFont="1" applyFill="1" applyBorder="1"/>
    <xf numFmtId="3" fontId="60" fillId="0" borderId="25" xfId="1" applyNumberFormat="1" applyFont="1" applyFill="1" applyBorder="1"/>
    <xf numFmtId="3" fontId="60" fillId="0" borderId="62" xfId="1" applyNumberFormat="1" applyFont="1" applyFill="1" applyBorder="1"/>
    <xf numFmtId="3" fontId="60" fillId="0" borderId="75" xfId="1" applyNumberFormat="1" applyFont="1" applyFill="1" applyBorder="1"/>
    <xf numFmtId="3" fontId="60" fillId="0" borderId="60" xfId="1" applyNumberFormat="1" applyFont="1" applyFill="1" applyBorder="1"/>
    <xf numFmtId="0" fontId="61" fillId="0" borderId="0" xfId="0" applyFont="1"/>
    <xf numFmtId="0" fontId="5" fillId="0" borderId="16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49" fontId="26" fillId="0" borderId="46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right"/>
    </xf>
    <xf numFmtId="3" fontId="25" fillId="0" borderId="9" xfId="0" applyNumberFormat="1" applyFont="1" applyFill="1" applyBorder="1"/>
    <xf numFmtId="164" fontId="25" fillId="0" borderId="9" xfId="0" applyNumberFormat="1" applyFont="1" applyFill="1" applyBorder="1"/>
    <xf numFmtId="3" fontId="25" fillId="0" borderId="10" xfId="0" applyNumberFormat="1" applyFont="1" applyFill="1" applyBorder="1"/>
    <xf numFmtId="164" fontId="28" fillId="0" borderId="23" xfId="0" applyNumberFormat="1" applyFont="1" applyFill="1" applyBorder="1"/>
    <xf numFmtId="164" fontId="25" fillId="0" borderId="25" xfId="0" applyNumberFormat="1" applyFont="1" applyFill="1" applyBorder="1"/>
    <xf numFmtId="0" fontId="27" fillId="0" borderId="45" xfId="0" applyFont="1" applyFill="1" applyBorder="1"/>
    <xf numFmtId="3" fontId="25" fillId="0" borderId="25" xfId="0" applyNumberFormat="1" applyFont="1" applyFill="1" applyBorder="1"/>
    <xf numFmtId="3" fontId="25" fillId="0" borderId="44" xfId="0" applyNumberFormat="1" applyFont="1" applyFill="1" applyBorder="1"/>
    <xf numFmtId="0" fontId="29" fillId="0" borderId="51" xfId="0" applyFont="1" applyFill="1" applyBorder="1"/>
    <xf numFmtId="164" fontId="28" fillId="0" borderId="30" xfId="0" applyNumberFormat="1" applyFont="1" applyFill="1" applyBorder="1"/>
    <xf numFmtId="0" fontId="19" fillId="8" borderId="64" xfId="1" applyFont="1" applyFill="1" applyBorder="1" applyAlignment="1">
      <alignment horizontal="center" vertical="center" wrapText="1"/>
    </xf>
    <xf numFmtId="0" fontId="20" fillId="8" borderId="68" xfId="1" applyFont="1" applyFill="1" applyBorder="1" applyAlignment="1">
      <alignment horizontal="center"/>
    </xf>
    <xf numFmtId="3" fontId="17" fillId="8" borderId="70" xfId="1" applyNumberFormat="1" applyFont="1" applyFill="1" applyBorder="1"/>
    <xf numFmtId="3" fontId="17" fillId="8" borderId="67" xfId="1" applyNumberFormat="1" applyFont="1" applyFill="1" applyBorder="1"/>
    <xf numFmtId="3" fontId="20" fillId="8" borderId="71" xfId="1" applyNumberFormat="1" applyFont="1" applyFill="1" applyBorder="1"/>
    <xf numFmtId="3" fontId="12" fillId="8" borderId="67" xfId="1" applyNumberFormat="1" applyFont="1" applyFill="1" applyBorder="1"/>
    <xf numFmtId="3" fontId="13" fillId="8" borderId="67" xfId="1" applyNumberFormat="1" applyFont="1" applyFill="1" applyBorder="1"/>
    <xf numFmtId="3" fontId="37" fillId="8" borderId="71" xfId="1" applyNumberFormat="1" applyFont="1" applyFill="1" applyBorder="1"/>
    <xf numFmtId="3" fontId="17" fillId="8" borderId="65" xfId="1" applyNumberFormat="1" applyFont="1" applyFill="1" applyBorder="1"/>
    <xf numFmtId="3" fontId="60" fillId="8" borderId="70" xfId="1" applyNumberFormat="1" applyFont="1" applyFill="1" applyBorder="1"/>
    <xf numFmtId="3" fontId="37" fillId="8" borderId="72" xfId="1" applyNumberFormat="1" applyFont="1" applyFill="1" applyBorder="1"/>
    <xf numFmtId="3" fontId="20" fillId="8" borderId="67" xfId="1" applyNumberFormat="1" applyFont="1" applyFill="1" applyBorder="1"/>
    <xf numFmtId="3" fontId="20" fillId="8" borderId="70" xfId="1" applyNumberFormat="1" applyFont="1" applyFill="1" applyBorder="1"/>
    <xf numFmtId="3" fontId="20" fillId="8" borderId="64" xfId="1" applyNumberFormat="1" applyFont="1" applyFill="1" applyBorder="1"/>
    <xf numFmtId="3" fontId="51" fillId="7" borderId="29" xfId="0" applyNumberFormat="1" applyFont="1" applyFill="1" applyBorder="1" applyAlignment="1">
      <alignment horizontal="right"/>
    </xf>
    <xf numFmtId="0" fontId="5" fillId="0" borderId="16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3" fontId="10" fillId="0" borderId="43" xfId="2" applyNumberFormat="1" applyFont="1" applyFill="1" applyBorder="1"/>
    <xf numFmtId="3" fontId="10" fillId="0" borderId="0" xfId="2" applyNumberFormat="1" applyFont="1" applyFill="1" applyBorder="1"/>
    <xf numFmtId="0" fontId="5" fillId="0" borderId="33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0" fontId="13" fillId="0" borderId="34" xfId="0" applyFont="1" applyFill="1" applyBorder="1" applyAlignment="1">
      <alignment horizontal="right"/>
    </xf>
    <xf numFmtId="3" fontId="13" fillId="0" borderId="44" xfId="1" applyNumberFormat="1" applyFont="1" applyFill="1" applyBorder="1"/>
    <xf numFmtId="3" fontId="20" fillId="0" borderId="71" xfId="1" applyNumberFormat="1" applyFont="1" applyFill="1" applyBorder="1"/>
    <xf numFmtId="3" fontId="37" fillId="0" borderId="40" xfId="1" applyNumberFormat="1" applyFont="1" applyFill="1" applyBorder="1"/>
    <xf numFmtId="3" fontId="37" fillId="0" borderId="22" xfId="1" applyNumberFormat="1" applyFont="1" applyFill="1" applyBorder="1"/>
    <xf numFmtId="3" fontId="17" fillId="3" borderId="16" xfId="1" applyNumberFormat="1" applyFont="1" applyFill="1" applyBorder="1"/>
    <xf numFmtId="0" fontId="37" fillId="0" borderId="20" xfId="1" applyFont="1" applyFill="1" applyBorder="1"/>
    <xf numFmtId="3" fontId="37" fillId="0" borderId="43" xfId="1" applyNumberFormat="1" applyFont="1" applyFill="1" applyBorder="1"/>
    <xf numFmtId="3" fontId="37" fillId="8" borderId="73" xfId="1" applyNumberFormat="1" applyFont="1" applyFill="1" applyBorder="1"/>
    <xf numFmtId="0" fontId="19" fillId="0" borderId="64" xfId="1" applyFont="1" applyFill="1" applyBorder="1" applyAlignment="1">
      <alignment horizontal="center" vertical="center" wrapText="1"/>
    </xf>
    <xf numFmtId="0" fontId="20" fillId="0" borderId="68" xfId="1" applyFont="1" applyFill="1" applyBorder="1" applyAlignment="1">
      <alignment horizontal="center"/>
    </xf>
    <xf numFmtId="3" fontId="17" fillId="0" borderId="70" xfId="1" applyNumberFormat="1" applyFont="1" applyFill="1" applyBorder="1"/>
    <xf numFmtId="3" fontId="17" fillId="0" borderId="67" xfId="1" applyNumberFormat="1" applyFont="1" applyFill="1" applyBorder="1"/>
    <xf numFmtId="3" fontId="12" fillId="0" borderId="67" xfId="1" applyNumberFormat="1" applyFont="1" applyFill="1" applyBorder="1"/>
    <xf numFmtId="3" fontId="13" fillId="0" borderId="67" xfId="1" applyNumberFormat="1" applyFont="1" applyFill="1" applyBorder="1"/>
    <xf numFmtId="3" fontId="37" fillId="0" borderId="71" xfId="1" applyNumberFormat="1" applyFont="1" applyFill="1" applyBorder="1"/>
    <xf numFmtId="3" fontId="17" fillId="0" borderId="65" xfId="1" applyNumberFormat="1" applyFont="1" applyFill="1" applyBorder="1"/>
    <xf numFmtId="3" fontId="60" fillId="0" borderId="70" xfId="1" applyNumberFormat="1" applyFont="1" applyFill="1" applyBorder="1"/>
    <xf numFmtId="3" fontId="37" fillId="0" borderId="73" xfId="1" applyNumberFormat="1" applyFont="1" applyFill="1" applyBorder="1"/>
    <xf numFmtId="3" fontId="37" fillId="0" borderId="72" xfId="1" applyNumberFormat="1" applyFont="1" applyFill="1" applyBorder="1"/>
    <xf numFmtId="3" fontId="20" fillId="0" borderId="67" xfId="1" applyNumberFormat="1" applyFont="1" applyFill="1" applyBorder="1"/>
    <xf numFmtId="3" fontId="20" fillId="0" borderId="70" xfId="1" applyNumberFormat="1" applyFont="1" applyFill="1" applyBorder="1"/>
    <xf numFmtId="3" fontId="20" fillId="0" borderId="64" xfId="1" applyNumberFormat="1" applyFont="1" applyFill="1" applyBorder="1"/>
    <xf numFmtId="0" fontId="19" fillId="0" borderId="35" xfId="1" applyFont="1" applyFill="1" applyBorder="1" applyAlignment="1">
      <alignment horizontal="center" wrapText="1"/>
    </xf>
    <xf numFmtId="0" fontId="20" fillId="0" borderId="12" xfId="1" applyFont="1" applyFill="1" applyBorder="1" applyAlignment="1">
      <alignment horizontal="center"/>
    </xf>
    <xf numFmtId="3" fontId="17" fillId="0" borderId="14" xfId="1" applyNumberFormat="1" applyFont="1" applyFill="1" applyBorder="1"/>
    <xf numFmtId="3" fontId="20" fillId="0" borderId="41" xfId="1" applyNumberFormat="1" applyFont="1" applyFill="1" applyBorder="1"/>
    <xf numFmtId="3" fontId="12" fillId="0" borderId="19" xfId="1" applyNumberFormat="1" applyFont="1" applyFill="1" applyBorder="1"/>
    <xf numFmtId="3" fontId="13" fillId="0" borderId="19" xfId="1" applyNumberFormat="1" applyFont="1" applyFill="1" applyBorder="1"/>
    <xf numFmtId="3" fontId="37" fillId="0" borderId="41" xfId="1" applyNumberFormat="1" applyFont="1" applyFill="1" applyBorder="1"/>
    <xf numFmtId="3" fontId="17" fillId="0" borderId="2" xfId="1" applyNumberFormat="1" applyFont="1" applyFill="1" applyBorder="1"/>
    <xf numFmtId="3" fontId="37" fillId="0" borderId="54" xfId="1" applyNumberFormat="1" applyFont="1" applyFill="1" applyBorder="1"/>
    <xf numFmtId="3" fontId="37" fillId="0" borderId="12" xfId="1" applyNumberFormat="1" applyFont="1" applyFill="1" applyBorder="1"/>
    <xf numFmtId="3" fontId="20" fillId="0" borderId="14" xfId="1" applyNumberFormat="1" applyFont="1" applyFill="1" applyBorder="1"/>
    <xf numFmtId="3" fontId="20" fillId="0" borderId="27" xfId="1" applyNumberFormat="1" applyFont="1" applyFill="1" applyBorder="1"/>
    <xf numFmtId="3" fontId="20" fillId="0" borderId="38" xfId="1" applyNumberFormat="1" applyFont="1" applyFill="1" applyBorder="1"/>
    <xf numFmtId="3" fontId="20" fillId="0" borderId="3" xfId="1" applyNumberFormat="1" applyFont="1" applyFill="1" applyBorder="1"/>
    <xf numFmtId="3" fontId="20" fillId="0" borderId="72" xfId="1" applyNumberFormat="1" applyFont="1" applyFill="1" applyBorder="1"/>
    <xf numFmtId="3" fontId="20" fillId="8" borderId="72" xfId="1" applyNumberFormat="1" applyFont="1" applyFill="1" applyBorder="1"/>
    <xf numFmtId="3" fontId="20" fillId="0" borderId="12" xfId="1" applyNumberFormat="1" applyFont="1" applyFill="1" applyBorder="1"/>
    <xf numFmtId="3" fontId="20" fillId="0" borderId="4" xfId="1" applyNumberFormat="1" applyFont="1" applyFill="1" applyBorder="1"/>
    <xf numFmtId="49" fontId="26" fillId="0" borderId="46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left"/>
    </xf>
    <xf numFmtId="3" fontId="5" fillId="7" borderId="16" xfId="0" applyNumberFormat="1" applyFont="1" applyFill="1" applyBorder="1"/>
    <xf numFmtId="0" fontId="4" fillId="7" borderId="5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7" borderId="18" xfId="0" applyFont="1" applyFill="1" applyBorder="1"/>
    <xf numFmtId="0" fontId="5" fillId="7" borderId="16" xfId="0" applyFont="1" applyFill="1" applyBorder="1"/>
    <xf numFmtId="0" fontId="4" fillId="7" borderId="33" xfId="0" applyFont="1" applyFill="1" applyBorder="1" applyAlignment="1">
      <alignment horizontal="left"/>
    </xf>
    <xf numFmtId="3" fontId="5" fillId="7" borderId="18" xfId="0" applyNumberFormat="1" applyFont="1" applyFill="1" applyBorder="1"/>
    <xf numFmtId="0" fontId="4" fillId="7" borderId="13" xfId="0" applyFont="1" applyFill="1" applyBorder="1" applyAlignment="1">
      <alignment horizontal="left"/>
    </xf>
    <xf numFmtId="3" fontId="5" fillId="7" borderId="25" xfId="0" applyNumberFormat="1" applyFont="1" applyFill="1" applyBorder="1"/>
    <xf numFmtId="0" fontId="5" fillId="7" borderId="15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49" fontId="26" fillId="0" borderId="46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8" fillId="0" borderId="45" xfId="0" applyFont="1" applyFill="1" applyBorder="1" applyAlignment="1">
      <alignment horizontal="right"/>
    </xf>
    <xf numFmtId="0" fontId="8" fillId="0" borderId="25" xfId="0" applyFont="1" applyFill="1" applyBorder="1" applyAlignment="1">
      <alignment horizontal="left"/>
    </xf>
    <xf numFmtId="164" fontId="12" fillId="0" borderId="60" xfId="0" applyNumberFormat="1" applyFont="1" applyFill="1" applyBorder="1"/>
    <xf numFmtId="3" fontId="5" fillId="0" borderId="44" xfId="3" applyNumberFormat="1" applyFont="1" applyFill="1" applyBorder="1"/>
    <xf numFmtId="0" fontId="27" fillId="0" borderId="61" xfId="0" applyFont="1" applyFill="1" applyBorder="1"/>
    <xf numFmtId="0" fontId="17" fillId="0" borderId="16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3" fontId="0" fillId="0" borderId="0" xfId="0" applyNumberFormat="1" applyFill="1"/>
    <xf numFmtId="0" fontId="5" fillId="0" borderId="16" xfId="0" applyFont="1" applyFill="1" applyBorder="1" applyAlignment="1">
      <alignment horizontal="left"/>
    </xf>
    <xf numFmtId="3" fontId="12" fillId="7" borderId="16" xfId="0" applyNumberFormat="1" applyFont="1" applyFill="1" applyBorder="1"/>
    <xf numFmtId="3" fontId="5" fillId="7" borderId="16" xfId="3" applyNumberFormat="1" applyFont="1" applyFill="1" applyBorder="1"/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27" fillId="0" borderId="13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167" fontId="46" fillId="7" borderId="14" xfId="1" applyNumberFormat="1" applyFont="1" applyFill="1" applyBorder="1" applyAlignment="1">
      <alignment horizontal="right"/>
    </xf>
    <xf numFmtId="3" fontId="13" fillId="7" borderId="19" xfId="0" applyNumberFormat="1" applyFont="1" applyFill="1" applyBorder="1"/>
    <xf numFmtId="0" fontId="5" fillId="7" borderId="6" xfId="0" applyFont="1" applyFill="1" applyBorder="1"/>
    <xf numFmtId="0" fontId="5" fillId="7" borderId="58" xfId="0" applyFont="1" applyFill="1" applyBorder="1"/>
    <xf numFmtId="0" fontId="5" fillId="7" borderId="16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0" fillId="7" borderId="48" xfId="0" applyFill="1" applyBorder="1"/>
    <xf numFmtId="0" fontId="5" fillId="7" borderId="33" xfId="0" applyFont="1" applyFill="1" applyBorder="1"/>
    <xf numFmtId="0" fontId="4" fillId="7" borderId="39" xfId="0" applyFont="1" applyFill="1" applyBorder="1" applyAlignment="1">
      <alignment horizontal="left"/>
    </xf>
    <xf numFmtId="0" fontId="5" fillId="7" borderId="23" xfId="0" applyFont="1" applyFill="1" applyBorder="1" applyAlignment="1">
      <alignment horizontal="left"/>
    </xf>
    <xf numFmtId="0" fontId="5" fillId="7" borderId="23" xfId="0" applyFont="1" applyFill="1" applyBorder="1"/>
    <xf numFmtId="3" fontId="5" fillId="7" borderId="23" xfId="0" applyNumberFormat="1" applyFont="1" applyFill="1" applyBorder="1"/>
    <xf numFmtId="3" fontId="13" fillId="0" borderId="31" xfId="0" applyNumberFormat="1" applyFont="1" applyFill="1" applyBorder="1" applyAlignment="1">
      <alignment horizontal="right"/>
    </xf>
    <xf numFmtId="0" fontId="10" fillId="0" borderId="22" xfId="0" applyFont="1" applyFill="1" applyBorder="1" applyAlignment="1"/>
    <xf numFmtId="0" fontId="10" fillId="0" borderId="53" xfId="0" applyFont="1" applyFill="1" applyBorder="1" applyAlignment="1">
      <alignment horizontal="left"/>
    </xf>
    <xf numFmtId="0" fontId="10" fillId="0" borderId="23" xfId="0" applyFont="1" applyFill="1" applyBorder="1" applyAlignment="1"/>
    <xf numFmtId="0" fontId="10" fillId="0" borderId="25" xfId="0" applyFont="1" applyFill="1" applyBorder="1" applyAlignment="1"/>
    <xf numFmtId="0" fontId="10" fillId="0" borderId="60" xfId="0" applyFont="1" applyFill="1" applyBorder="1"/>
    <xf numFmtId="3" fontId="10" fillId="0" borderId="25" xfId="0" applyNumberFormat="1" applyFont="1" applyFill="1" applyBorder="1"/>
    <xf numFmtId="3" fontId="10" fillId="0" borderId="44" xfId="0" applyNumberFormat="1" applyFont="1" applyFill="1" applyBorder="1"/>
    <xf numFmtId="3" fontId="21" fillId="0" borderId="29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0" fontId="5" fillId="0" borderId="8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164" fontId="27" fillId="0" borderId="16" xfId="0" applyNumberFormat="1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right"/>
    </xf>
    <xf numFmtId="0" fontId="12" fillId="0" borderId="46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12" fillId="0" borderId="37" xfId="0" applyFont="1" applyFill="1" applyBorder="1" applyAlignment="1">
      <alignment horizontal="right"/>
    </xf>
    <xf numFmtId="0" fontId="5" fillId="0" borderId="51" xfId="0" applyFont="1" applyFill="1" applyBorder="1" applyAlignment="1">
      <alignment horizontal="right"/>
    </xf>
    <xf numFmtId="3" fontId="5" fillId="0" borderId="23" xfId="3" applyNumberFormat="1" applyFont="1" applyFill="1" applyBorder="1"/>
    <xf numFmtId="3" fontId="5" fillId="0" borderId="24" xfId="3" applyNumberFormat="1" applyFont="1" applyFill="1" applyBorder="1"/>
    <xf numFmtId="3" fontId="46" fillId="0" borderId="27" xfId="1" applyNumberFormat="1" applyFont="1" applyBorder="1" applyAlignment="1">
      <alignment horizontal="justify" vertical="center" wrapText="1"/>
    </xf>
    <xf numFmtId="167" fontId="48" fillId="0" borderId="2" xfId="1" applyNumberFormat="1" applyFont="1" applyBorder="1" applyAlignment="1">
      <alignment horizontal="right"/>
    </xf>
    <xf numFmtId="167" fontId="46" fillId="7" borderId="14" xfId="1" applyNumberFormat="1" applyFont="1" applyFill="1" applyBorder="1" applyAlignment="1"/>
    <xf numFmtId="167" fontId="48" fillId="7" borderId="14" xfId="1" applyNumberFormat="1" applyFont="1" applyFill="1" applyBorder="1" applyAlignment="1"/>
    <xf numFmtId="167" fontId="4" fillId="0" borderId="50" xfId="9" applyNumberFormat="1" applyFont="1" applyFill="1" applyBorder="1" applyAlignment="1"/>
    <xf numFmtId="167" fontId="47" fillId="7" borderId="67" xfId="1" applyNumberFormat="1" applyFont="1" applyFill="1" applyBorder="1" applyAlignment="1">
      <alignment horizontal="right"/>
    </xf>
    <xf numFmtId="167" fontId="45" fillId="7" borderId="67" xfId="1" applyNumberFormat="1" applyFont="1" applyFill="1" applyBorder="1" applyAlignment="1">
      <alignment horizontal="right"/>
    </xf>
    <xf numFmtId="167" fontId="47" fillId="7" borderId="70" xfId="1" applyNumberFormat="1" applyFont="1" applyFill="1" applyBorder="1" applyAlignment="1">
      <alignment horizontal="right"/>
    </xf>
    <xf numFmtId="49" fontId="16" fillId="0" borderId="0" xfId="0" applyNumberFormat="1" applyFont="1" applyFill="1" applyAlignment="1">
      <alignment horizontal="center"/>
    </xf>
    <xf numFmtId="0" fontId="12" fillId="7" borderId="45" xfId="0" applyFont="1" applyFill="1" applyBorder="1" applyAlignment="1">
      <alignment horizontal="left"/>
    </xf>
    <xf numFmtId="0" fontId="12" fillId="7" borderId="60" xfId="0" applyFont="1" applyFill="1" applyBorder="1" applyAlignment="1">
      <alignment horizontal="left"/>
    </xf>
    <xf numFmtId="0" fontId="5" fillId="7" borderId="33" xfId="0" applyFont="1" applyFill="1" applyBorder="1" applyAlignment="1">
      <alignment horizontal="left"/>
    </xf>
    <xf numFmtId="0" fontId="5" fillId="7" borderId="16" xfId="0" applyFont="1" applyFill="1" applyBorder="1" applyAlignment="1">
      <alignment horizontal="left"/>
    </xf>
    <xf numFmtId="0" fontId="37" fillId="0" borderId="1" xfId="1" applyFont="1" applyFill="1" applyBorder="1" applyAlignment="1">
      <alignment horizontal="left"/>
    </xf>
    <xf numFmtId="0" fontId="37" fillId="0" borderId="2" xfId="1" applyFont="1" applyFill="1" applyBorder="1" applyAlignment="1">
      <alignment horizontal="left"/>
    </xf>
    <xf numFmtId="0" fontId="37" fillId="0" borderId="56" xfId="1" applyFont="1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4" xfId="0" applyBorder="1" applyAlignment="1">
      <alignment horizontal="left"/>
    </xf>
    <xf numFmtId="49" fontId="16" fillId="0" borderId="0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right"/>
    </xf>
    <xf numFmtId="49" fontId="12" fillId="0" borderId="56" xfId="0" applyNumberFormat="1" applyFont="1" applyFill="1" applyBorder="1" applyAlignment="1">
      <alignment horizontal="right"/>
    </xf>
    <xf numFmtId="49" fontId="12" fillId="0" borderId="46" xfId="0" applyNumberFormat="1" applyFont="1" applyFill="1" applyBorder="1" applyAlignment="1">
      <alignment horizontal="right"/>
    </xf>
    <xf numFmtId="49" fontId="12" fillId="0" borderId="19" xfId="0" applyNumberFormat="1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/>
    </xf>
    <xf numFmtId="49" fontId="5" fillId="0" borderId="56" xfId="0" applyNumberFormat="1" applyFont="1" applyFill="1" applyBorder="1" applyAlignment="1">
      <alignment horizontal="right"/>
    </xf>
    <xf numFmtId="0" fontId="11" fillId="0" borderId="4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right"/>
    </xf>
    <xf numFmtId="49" fontId="12" fillId="0" borderId="46" xfId="0" applyNumberFormat="1" applyFont="1" applyFill="1" applyBorder="1" applyAlignment="1">
      <alignment horizontal="left"/>
    </xf>
    <xf numFmtId="49" fontId="12" fillId="0" borderId="19" xfId="0" applyNumberFormat="1" applyFont="1" applyFill="1" applyBorder="1" applyAlignment="1">
      <alignment horizontal="left"/>
    </xf>
    <xf numFmtId="49" fontId="5" fillId="0" borderId="46" xfId="0" applyNumberFormat="1" applyFont="1" applyFill="1" applyBorder="1" applyAlignment="1">
      <alignment horizontal="right"/>
    </xf>
    <xf numFmtId="49" fontId="5" fillId="0" borderId="19" xfId="0" applyNumberFormat="1" applyFont="1" applyFill="1" applyBorder="1" applyAlignment="1">
      <alignment horizontal="right"/>
    </xf>
    <xf numFmtId="49" fontId="6" fillId="0" borderId="0" xfId="3" applyNumberFormat="1" applyFont="1" applyFill="1" applyBorder="1" applyAlignment="1">
      <alignment horizontal="center"/>
    </xf>
    <xf numFmtId="0" fontId="17" fillId="0" borderId="46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2" fillId="0" borderId="56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0" fontId="5" fillId="0" borderId="60" xfId="0" applyFont="1" applyFill="1" applyBorder="1" applyAlignment="1">
      <alignment horizontal="right"/>
    </xf>
    <xf numFmtId="0" fontId="5" fillId="0" borderId="53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49" fontId="12" fillId="0" borderId="47" xfId="0" applyNumberFormat="1" applyFont="1" applyFill="1" applyBorder="1" applyAlignment="1">
      <alignment horizontal="right"/>
    </xf>
    <xf numFmtId="49" fontId="12" fillId="0" borderId="7" xfId="0" applyNumberFormat="1" applyFont="1" applyFill="1" applyBorder="1" applyAlignment="1">
      <alignment horizontal="right"/>
    </xf>
    <xf numFmtId="0" fontId="12" fillId="0" borderId="46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0" fontId="26" fillId="0" borderId="56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left"/>
    </xf>
    <xf numFmtId="49" fontId="26" fillId="0" borderId="46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right"/>
    </xf>
    <xf numFmtId="49" fontId="26" fillId="0" borderId="1" xfId="0" applyNumberFormat="1" applyFont="1" applyFill="1" applyBorder="1" applyAlignment="1">
      <alignment horizontal="right"/>
    </xf>
    <xf numFmtId="49" fontId="26" fillId="0" borderId="56" xfId="0" applyNumberFormat="1" applyFont="1" applyFill="1" applyBorder="1" applyAlignment="1">
      <alignment horizontal="right"/>
    </xf>
    <xf numFmtId="0" fontId="5" fillId="0" borderId="5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49" fontId="26" fillId="0" borderId="33" xfId="0" applyNumberFormat="1" applyFont="1" applyFill="1" applyBorder="1" applyAlignment="1">
      <alignment horizontal="right"/>
    </xf>
    <xf numFmtId="49" fontId="26" fillId="0" borderId="16" xfId="0" applyNumberFormat="1" applyFont="1" applyFill="1" applyBorder="1" applyAlignment="1">
      <alignment horizontal="right"/>
    </xf>
    <xf numFmtId="49" fontId="26" fillId="0" borderId="46" xfId="0" applyNumberFormat="1" applyFont="1" applyFill="1" applyBorder="1" applyAlignment="1">
      <alignment horizontal="left"/>
    </xf>
    <xf numFmtId="49" fontId="26" fillId="0" borderId="19" xfId="0" applyNumberFormat="1" applyFont="1" applyFill="1" applyBorder="1" applyAlignment="1">
      <alignment horizontal="left"/>
    </xf>
    <xf numFmtId="49" fontId="26" fillId="0" borderId="37" xfId="0" applyNumberFormat="1" applyFont="1" applyFill="1" applyBorder="1" applyAlignment="1">
      <alignment horizontal="right"/>
    </xf>
    <xf numFmtId="49" fontId="26" fillId="0" borderId="30" xfId="0" applyNumberFormat="1" applyFont="1" applyFill="1" applyBorder="1" applyAlignment="1">
      <alignment horizontal="right"/>
    </xf>
    <xf numFmtId="0" fontId="26" fillId="0" borderId="46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47" xfId="0" applyFont="1" applyFill="1" applyBorder="1" applyAlignment="1">
      <alignment horizontal="right"/>
    </xf>
    <xf numFmtId="0" fontId="26" fillId="0" borderId="7" xfId="0" applyFont="1" applyFill="1" applyBorder="1" applyAlignment="1">
      <alignment horizontal="right"/>
    </xf>
    <xf numFmtId="49" fontId="26" fillId="0" borderId="47" xfId="0" applyNumberFormat="1" applyFont="1" applyFill="1" applyBorder="1" applyAlignment="1">
      <alignment horizontal="right"/>
    </xf>
    <xf numFmtId="49" fontId="26" fillId="0" borderId="7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36" fillId="0" borderId="0" xfId="9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8" fillId="0" borderId="0" xfId="1" applyFont="1" applyFill="1"/>
    <xf numFmtId="0" fontId="36" fillId="0" borderId="0" xfId="1" applyFont="1" applyFill="1" applyAlignment="1"/>
  </cellXfs>
  <cellStyles count="10">
    <cellStyle name="Čárka 2" xfId="5"/>
    <cellStyle name="Normální" xfId="0" builtinId="0"/>
    <cellStyle name="Normální 2" xfId="1"/>
    <cellStyle name="Normální 3" xfId="2"/>
    <cellStyle name="Normální 4" xfId="4"/>
    <cellStyle name="Normální 4 2" xfId="6"/>
    <cellStyle name="Normální 5" xfId="7"/>
    <cellStyle name="Normální 5 2" xfId="9"/>
    <cellStyle name="Normální 6" xfId="8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68"/>
  <sheetViews>
    <sheetView topLeftCell="A10" zoomScaleNormal="100" zoomScaleSheetLayoutView="100" workbookViewId="0"/>
  </sheetViews>
  <sheetFormatPr defaultColWidth="5.28515625" defaultRowHeight="12.75" x14ac:dyDescent="0.2"/>
  <cols>
    <col min="1" max="1" width="5.28515625" style="1"/>
    <col min="2" max="2" width="5.7109375" style="2" customWidth="1"/>
    <col min="3" max="3" width="31.42578125" style="3" customWidth="1"/>
    <col min="4" max="5" width="8.85546875" style="4" bestFit="1" customWidth="1"/>
    <col min="6" max="6" width="10.140625" style="4" bestFit="1" customWidth="1"/>
    <col min="7" max="7" width="8.5703125" style="4" bestFit="1" customWidth="1"/>
    <col min="8" max="8" width="9.42578125" style="4" customWidth="1"/>
    <col min="9" max="9" width="5.28515625" style="4"/>
    <col min="10" max="10" width="8.42578125" style="4" bestFit="1" customWidth="1"/>
    <col min="11" max="12" width="6.5703125" style="4" bestFit="1" customWidth="1"/>
    <col min="13" max="16384" width="5.28515625" style="4"/>
  </cols>
  <sheetData>
    <row r="1" spans="1:8" ht="15" x14ac:dyDescent="0.25">
      <c r="H1" s="5" t="s">
        <v>557</v>
      </c>
    </row>
    <row r="2" spans="1:8" ht="19.5" thickBot="1" x14ac:dyDescent="0.35">
      <c r="A2" s="6" t="s">
        <v>1352</v>
      </c>
      <c r="B2" s="7"/>
      <c r="F2" s="8"/>
      <c r="G2" s="9"/>
      <c r="H2" s="10" t="s">
        <v>558</v>
      </c>
    </row>
    <row r="3" spans="1:8" ht="13.5" x14ac:dyDescent="0.25">
      <c r="A3" s="11" t="s">
        <v>559</v>
      </c>
      <c r="B3" s="12"/>
      <c r="C3" s="13"/>
      <c r="D3" s="14" t="s">
        <v>560</v>
      </c>
      <c r="E3" s="14" t="s">
        <v>561</v>
      </c>
      <c r="F3" s="14" t="s">
        <v>562</v>
      </c>
      <c r="G3" s="14" t="s">
        <v>563</v>
      </c>
      <c r="H3" s="15" t="s">
        <v>1350</v>
      </c>
    </row>
    <row r="4" spans="1:8" ht="14.25" thickBot="1" x14ac:dyDescent="0.3">
      <c r="A4" s="16">
        <v>6330</v>
      </c>
      <c r="B4" s="17" t="s">
        <v>564</v>
      </c>
      <c r="C4" s="18"/>
      <c r="D4" s="19">
        <v>2019</v>
      </c>
      <c r="E4" s="20">
        <v>2019</v>
      </c>
      <c r="F4" s="20" t="s">
        <v>1209</v>
      </c>
      <c r="G4" s="20" t="s">
        <v>565</v>
      </c>
      <c r="H4" s="21">
        <v>2020</v>
      </c>
    </row>
    <row r="5" spans="1:8" ht="13.5" x14ac:dyDescent="0.25">
      <c r="A5" s="22"/>
      <c r="B5" s="23" t="s">
        <v>566</v>
      </c>
      <c r="C5" s="24"/>
      <c r="D5" s="14"/>
      <c r="E5" s="14"/>
      <c r="F5" s="14"/>
      <c r="G5" s="14"/>
      <c r="H5" s="15"/>
    </row>
    <row r="6" spans="1:8" x14ac:dyDescent="0.2">
      <c r="A6" s="25"/>
      <c r="B6" s="26"/>
      <c r="C6" s="27" t="s">
        <v>567</v>
      </c>
      <c r="D6" s="28">
        <f>D7+D8+D14+D15+D16</f>
        <v>96900</v>
      </c>
      <c r="E6" s="28">
        <f>E7+E8+E14+E15+E16</f>
        <v>96900</v>
      </c>
      <c r="F6" s="28">
        <f>F7+F8+F14+F15+F16</f>
        <v>94209</v>
      </c>
      <c r="G6" s="29">
        <f>F6/E6*100</f>
        <v>97.222910216718262</v>
      </c>
      <c r="H6" s="30">
        <f>H8+H15+H16</f>
        <v>174100</v>
      </c>
    </row>
    <row r="7" spans="1:8" x14ac:dyDescent="0.2">
      <c r="A7" s="31"/>
      <c r="B7" s="17">
        <v>1332</v>
      </c>
      <c r="C7" s="32" t="s">
        <v>568</v>
      </c>
      <c r="D7" s="33">
        <v>0</v>
      </c>
      <c r="E7" s="33">
        <v>0</v>
      </c>
      <c r="F7" s="33">
        <v>0</v>
      </c>
      <c r="G7" s="34">
        <v>0</v>
      </c>
      <c r="H7" s="35">
        <v>0</v>
      </c>
    </row>
    <row r="8" spans="1:8" x14ac:dyDescent="0.2">
      <c r="A8" s="31"/>
      <c r="B8" s="17" t="s">
        <v>569</v>
      </c>
      <c r="C8" s="32" t="s">
        <v>570</v>
      </c>
      <c r="D8" s="33">
        <f>SUM(D9:D13)</f>
        <v>21900</v>
      </c>
      <c r="E8" s="33">
        <f>SUM(E9:E13)</f>
        <v>21900</v>
      </c>
      <c r="F8" s="33">
        <f>SUM(F9:F13)</f>
        <v>27473</v>
      </c>
      <c r="G8" s="34">
        <f t="shared" ref="G8:G13" si="0">F8/E8*100</f>
        <v>125.44748858447488</v>
      </c>
      <c r="H8" s="35">
        <f>SUM(H9:H13)</f>
        <v>22100</v>
      </c>
    </row>
    <row r="9" spans="1:8" x14ac:dyDescent="0.2">
      <c r="A9" s="31"/>
      <c r="B9" s="36" t="s">
        <v>571</v>
      </c>
      <c r="C9" s="37" t="s">
        <v>572</v>
      </c>
      <c r="D9" s="38">
        <v>2500</v>
      </c>
      <c r="E9" s="38">
        <v>2500</v>
      </c>
      <c r="F9" s="38">
        <v>2420</v>
      </c>
      <c r="G9" s="39">
        <f t="shared" si="0"/>
        <v>96.8</v>
      </c>
      <c r="H9" s="40">
        <v>2500</v>
      </c>
    </row>
    <row r="10" spans="1:8" x14ac:dyDescent="0.2">
      <c r="A10" s="31"/>
      <c r="B10" s="36"/>
      <c r="C10" s="41" t="s">
        <v>573</v>
      </c>
      <c r="D10" s="38">
        <v>700</v>
      </c>
      <c r="E10" s="38">
        <v>700</v>
      </c>
      <c r="F10" s="38">
        <v>999</v>
      </c>
      <c r="G10" s="39">
        <f t="shared" si="0"/>
        <v>142.71428571428569</v>
      </c>
      <c r="H10" s="40">
        <v>900</v>
      </c>
    </row>
    <row r="11" spans="1:8" x14ac:dyDescent="0.2">
      <c r="A11" s="31"/>
      <c r="B11" s="36"/>
      <c r="C11" s="41" t="s">
        <v>574</v>
      </c>
      <c r="D11" s="38">
        <v>16000</v>
      </c>
      <c r="E11" s="38">
        <v>16000</v>
      </c>
      <c r="F11" s="38">
        <v>11573</v>
      </c>
      <c r="G11" s="39">
        <f t="shared" si="0"/>
        <v>72.331249999999997</v>
      </c>
      <c r="H11" s="40">
        <v>16000</v>
      </c>
    </row>
    <row r="12" spans="1:8" x14ac:dyDescent="0.2">
      <c r="A12" s="31"/>
      <c r="B12" s="36"/>
      <c r="C12" s="41" t="s">
        <v>575</v>
      </c>
      <c r="D12" s="38">
        <v>1600</v>
      </c>
      <c r="E12" s="38">
        <v>1600</v>
      </c>
      <c r="F12" s="38">
        <v>11167</v>
      </c>
      <c r="G12" s="39">
        <f t="shared" si="0"/>
        <v>697.9375</v>
      </c>
      <c r="H12" s="40">
        <v>1600</v>
      </c>
    </row>
    <row r="13" spans="1:8" x14ac:dyDescent="0.2">
      <c r="A13" s="31"/>
      <c r="B13" s="36"/>
      <c r="C13" s="41" t="s">
        <v>576</v>
      </c>
      <c r="D13" s="38">
        <v>1100</v>
      </c>
      <c r="E13" s="38">
        <v>1100</v>
      </c>
      <c r="F13" s="38">
        <v>1314</v>
      </c>
      <c r="G13" s="39">
        <f t="shared" si="0"/>
        <v>119.45454545454545</v>
      </c>
      <c r="H13" s="40">
        <v>1100</v>
      </c>
    </row>
    <row r="14" spans="1:8" x14ac:dyDescent="0.2">
      <c r="A14" s="31"/>
      <c r="B14" s="42">
        <v>1359</v>
      </c>
      <c r="C14" s="32" t="s">
        <v>577</v>
      </c>
      <c r="D14" s="33">
        <v>0</v>
      </c>
      <c r="E14" s="33">
        <v>0</v>
      </c>
      <c r="F14" s="33">
        <v>0</v>
      </c>
      <c r="G14" s="43">
        <v>0</v>
      </c>
      <c r="H14" s="35">
        <v>0</v>
      </c>
    </row>
    <row r="15" spans="1:8" x14ac:dyDescent="0.2">
      <c r="A15" s="31"/>
      <c r="B15" s="42">
        <v>1361</v>
      </c>
      <c r="C15" s="32" t="s">
        <v>578</v>
      </c>
      <c r="D15" s="33">
        <v>10000</v>
      </c>
      <c r="E15" s="33">
        <v>10000</v>
      </c>
      <c r="F15" s="33">
        <v>8593</v>
      </c>
      <c r="G15" s="43">
        <f>F15/E15*100</f>
        <v>85.929999999999993</v>
      </c>
      <c r="H15" s="35">
        <v>10000</v>
      </c>
    </row>
    <row r="16" spans="1:8" ht="13.5" thickBot="1" x14ac:dyDescent="0.25">
      <c r="A16" s="44"/>
      <c r="B16" s="45">
        <v>1511</v>
      </c>
      <c r="C16" s="46" t="s">
        <v>579</v>
      </c>
      <c r="D16" s="47">
        <v>65000</v>
      </c>
      <c r="E16" s="47">
        <v>65000</v>
      </c>
      <c r="F16" s="47">
        <v>58143</v>
      </c>
      <c r="G16" s="48">
        <f>F16/E16*100</f>
        <v>89.450769230769239</v>
      </c>
      <c r="H16" s="49">
        <v>142000</v>
      </c>
    </row>
    <row r="17" spans="1:10" x14ac:dyDescent="0.2">
      <c r="A17" s="25"/>
      <c r="B17" s="26"/>
      <c r="C17" s="27" t="s">
        <v>580</v>
      </c>
      <c r="D17" s="28">
        <f>SUM(D18:D30)</f>
        <v>20270</v>
      </c>
      <c r="E17" s="28">
        <f>SUM(E18:E30)</f>
        <v>20298</v>
      </c>
      <c r="F17" s="28">
        <f>SUM(F18:F30)</f>
        <v>22970</v>
      </c>
      <c r="G17" s="29">
        <f>F17/E17*100</f>
        <v>113.16385850822741</v>
      </c>
      <c r="H17" s="30">
        <f>SUM(H18:H30)</f>
        <v>9425</v>
      </c>
    </row>
    <row r="18" spans="1:10" x14ac:dyDescent="0.2">
      <c r="A18" s="31"/>
      <c r="B18" s="17">
        <v>2111</v>
      </c>
      <c r="C18" s="32" t="s">
        <v>581</v>
      </c>
      <c r="D18" s="33">
        <v>50</v>
      </c>
      <c r="E18" s="33">
        <v>50</v>
      </c>
      <c r="F18" s="1254">
        <v>40</v>
      </c>
      <c r="G18" s="34">
        <f>F18/E18*100</f>
        <v>80</v>
      </c>
      <c r="H18" s="937">
        <v>50</v>
      </c>
    </row>
    <row r="19" spans="1:10" x14ac:dyDescent="0.2">
      <c r="A19" s="31"/>
      <c r="B19" s="17">
        <v>2119</v>
      </c>
      <c r="C19" s="32" t="s">
        <v>582</v>
      </c>
      <c r="D19" s="33">
        <v>25</v>
      </c>
      <c r="E19" s="33">
        <v>25</v>
      </c>
      <c r="F19" s="1254">
        <v>131</v>
      </c>
      <c r="G19" s="34">
        <v>0</v>
      </c>
      <c r="H19" s="937">
        <v>25</v>
      </c>
    </row>
    <row r="20" spans="1:10" x14ac:dyDescent="0.2">
      <c r="A20" s="31"/>
      <c r="B20" s="17">
        <v>2122</v>
      </c>
      <c r="C20" s="32" t="s">
        <v>583</v>
      </c>
      <c r="D20" s="33">
        <v>16000</v>
      </c>
      <c r="E20" s="33">
        <v>16000</v>
      </c>
      <c r="F20" s="1254">
        <v>12000</v>
      </c>
      <c r="G20" s="34">
        <v>0</v>
      </c>
      <c r="H20" s="937">
        <f>3655+800+700</f>
        <v>5155</v>
      </c>
    </row>
    <row r="21" spans="1:10" x14ac:dyDescent="0.2">
      <c r="A21" s="31"/>
      <c r="B21" s="17">
        <v>2123</v>
      </c>
      <c r="C21" s="32" t="s">
        <v>584</v>
      </c>
      <c r="D21" s="33">
        <v>0</v>
      </c>
      <c r="E21" s="33">
        <v>0</v>
      </c>
      <c r="F21" s="1254">
        <v>0</v>
      </c>
      <c r="G21" s="34">
        <v>0</v>
      </c>
      <c r="H21" s="937">
        <v>0</v>
      </c>
    </row>
    <row r="22" spans="1:10" x14ac:dyDescent="0.2">
      <c r="A22" s="31"/>
      <c r="B22" s="50">
        <v>2141</v>
      </c>
      <c r="C22" s="32" t="s">
        <v>585</v>
      </c>
      <c r="D22" s="33">
        <v>700</v>
      </c>
      <c r="E22" s="33">
        <v>700</v>
      </c>
      <c r="F22" s="1254">
        <v>4158</v>
      </c>
      <c r="G22" s="34">
        <f t="shared" ref="G22:G29" si="1">F22/E22*100</f>
        <v>594</v>
      </c>
      <c r="H22" s="937">
        <v>700</v>
      </c>
      <c r="J22" s="8"/>
    </row>
    <row r="23" spans="1:10" x14ac:dyDescent="0.2">
      <c r="A23" s="31"/>
      <c r="B23" s="17">
        <v>2212</v>
      </c>
      <c r="C23" s="32" t="s">
        <v>586</v>
      </c>
      <c r="D23" s="33">
        <v>2500</v>
      </c>
      <c r="E23" s="33">
        <v>2500</v>
      </c>
      <c r="F23" s="1254">
        <v>1978</v>
      </c>
      <c r="G23" s="34">
        <f t="shared" si="1"/>
        <v>79.12</v>
      </c>
      <c r="H23" s="937">
        <v>2500</v>
      </c>
    </row>
    <row r="24" spans="1:10" x14ac:dyDescent="0.2">
      <c r="A24" s="31"/>
      <c r="B24" s="17">
        <v>2229</v>
      </c>
      <c r="C24" s="32" t="s">
        <v>587</v>
      </c>
      <c r="D24" s="33">
        <v>10</v>
      </c>
      <c r="E24" s="33">
        <v>38</v>
      </c>
      <c r="F24" s="1254">
        <v>222</v>
      </c>
      <c r="G24" s="34">
        <f t="shared" si="1"/>
        <v>584.21052631578948</v>
      </c>
      <c r="H24" s="937">
        <v>10</v>
      </c>
    </row>
    <row r="25" spans="1:10" x14ac:dyDescent="0.2">
      <c r="A25" s="31"/>
      <c r="B25" s="17">
        <v>2321</v>
      </c>
      <c r="C25" s="32" t="s">
        <v>588</v>
      </c>
      <c r="D25" s="33">
        <v>0</v>
      </c>
      <c r="E25" s="33">
        <v>0</v>
      </c>
      <c r="F25" s="1254">
        <v>3</v>
      </c>
      <c r="G25" s="34"/>
      <c r="H25" s="937">
        <v>0</v>
      </c>
    </row>
    <row r="26" spans="1:10" x14ac:dyDescent="0.2">
      <c r="A26" s="31"/>
      <c r="B26" s="17">
        <v>2322</v>
      </c>
      <c r="C26" s="32" t="s">
        <v>589</v>
      </c>
      <c r="D26" s="33">
        <v>520</v>
      </c>
      <c r="E26" s="33">
        <v>520</v>
      </c>
      <c r="F26" s="1254">
        <v>274</v>
      </c>
      <c r="G26" s="34">
        <f t="shared" si="1"/>
        <v>52.692307692307693</v>
      </c>
      <c r="H26" s="937">
        <v>520</v>
      </c>
    </row>
    <row r="27" spans="1:10" x14ac:dyDescent="0.2">
      <c r="A27" s="31"/>
      <c r="B27" s="17">
        <v>2324</v>
      </c>
      <c r="C27" s="51" t="s">
        <v>590</v>
      </c>
      <c r="D27" s="33">
        <v>435</v>
      </c>
      <c r="E27" s="33">
        <v>435</v>
      </c>
      <c r="F27" s="1254">
        <v>4166</v>
      </c>
      <c r="G27" s="34">
        <f t="shared" si="1"/>
        <v>957.70114942528744</v>
      </c>
      <c r="H27" s="937">
        <v>435</v>
      </c>
    </row>
    <row r="28" spans="1:10" x14ac:dyDescent="0.2">
      <c r="A28" s="31"/>
      <c r="B28" s="52">
        <v>2328</v>
      </c>
      <c r="C28" s="51" t="s">
        <v>591</v>
      </c>
      <c r="D28" s="33">
        <v>20</v>
      </c>
      <c r="E28" s="33">
        <v>20</v>
      </c>
      <c r="F28" s="1254">
        <v>41</v>
      </c>
      <c r="G28" s="34">
        <f t="shared" si="1"/>
        <v>204.99999999999997</v>
      </c>
      <c r="H28" s="937">
        <v>20</v>
      </c>
    </row>
    <row r="29" spans="1:10" x14ac:dyDescent="0.2">
      <c r="A29" s="31"/>
      <c r="B29" s="53">
        <v>2329</v>
      </c>
      <c r="C29" s="51" t="s">
        <v>592</v>
      </c>
      <c r="D29" s="33">
        <v>10</v>
      </c>
      <c r="E29" s="33">
        <v>10</v>
      </c>
      <c r="F29" s="1254">
        <v>-44</v>
      </c>
      <c r="G29" s="34">
        <f t="shared" si="1"/>
        <v>-440.00000000000006</v>
      </c>
      <c r="H29" s="937">
        <v>10</v>
      </c>
    </row>
    <row r="30" spans="1:10" ht="13.5" thickBot="1" x14ac:dyDescent="0.25">
      <c r="A30" s="54"/>
      <c r="B30" s="53">
        <v>2460</v>
      </c>
      <c r="C30" s="55" t="s">
        <v>593</v>
      </c>
      <c r="D30" s="56">
        <v>0</v>
      </c>
      <c r="E30" s="56">
        <v>0</v>
      </c>
      <c r="F30" s="57">
        <v>1</v>
      </c>
      <c r="G30" s="58"/>
      <c r="H30" s="938">
        <v>0</v>
      </c>
    </row>
    <row r="31" spans="1:10" ht="13.5" thickBot="1" x14ac:dyDescent="0.25">
      <c r="A31" s="59"/>
      <c r="B31" s="60"/>
      <c r="C31" s="61" t="s">
        <v>594</v>
      </c>
      <c r="D31" s="62">
        <f>D17+D6</f>
        <v>117170</v>
      </c>
      <c r="E31" s="62">
        <f>E17+E6</f>
        <v>117198</v>
      </c>
      <c r="F31" s="62">
        <f>F6+F17</f>
        <v>117179</v>
      </c>
      <c r="G31" s="63">
        <f>F31/E31*100</f>
        <v>99.983788119251187</v>
      </c>
      <c r="H31" s="64">
        <f>H17+H6</f>
        <v>183525</v>
      </c>
    </row>
    <row r="32" spans="1:10" hidden="1" x14ac:dyDescent="0.2">
      <c r="A32" s="22"/>
      <c r="B32" s="65"/>
      <c r="C32" s="66" t="s">
        <v>595</v>
      </c>
      <c r="D32" s="67">
        <f>SUM(D33:D42)</f>
        <v>0</v>
      </c>
      <c r="E32" s="67">
        <f>SUM(E33:E42)</f>
        <v>0</v>
      </c>
      <c r="F32" s="67">
        <f>SUM(F33:F42)</f>
        <v>0</v>
      </c>
      <c r="G32" s="68">
        <v>0</v>
      </c>
      <c r="H32" s="69">
        <f>SUM(H33:H42)</f>
        <v>0</v>
      </c>
    </row>
    <row r="33" spans="1:21" hidden="1" x14ac:dyDescent="0.2">
      <c r="A33" s="31"/>
      <c r="B33" s="17">
        <v>4111</v>
      </c>
      <c r="C33" s="32" t="s">
        <v>596</v>
      </c>
      <c r="D33" s="33">
        <v>0</v>
      </c>
      <c r="E33" s="33">
        <v>0</v>
      </c>
      <c r="F33" s="33">
        <v>0</v>
      </c>
      <c r="G33" s="34">
        <v>0</v>
      </c>
      <c r="H33" s="35">
        <v>0</v>
      </c>
    </row>
    <row r="34" spans="1:21" hidden="1" x14ac:dyDescent="0.2">
      <c r="A34" s="31"/>
      <c r="B34" s="17">
        <v>4112</v>
      </c>
      <c r="C34" s="32" t="s">
        <v>597</v>
      </c>
      <c r="D34" s="70">
        <v>0</v>
      </c>
      <c r="E34" s="70">
        <v>0</v>
      </c>
      <c r="F34" s="33">
        <v>0</v>
      </c>
      <c r="G34" s="34">
        <v>0</v>
      </c>
      <c r="H34" s="71">
        <v>0</v>
      </c>
    </row>
    <row r="35" spans="1:21" hidden="1" x14ac:dyDescent="0.2">
      <c r="A35" s="31"/>
      <c r="B35" s="17">
        <v>4116</v>
      </c>
      <c r="C35" s="32" t="s">
        <v>598</v>
      </c>
      <c r="D35" s="72">
        <v>0</v>
      </c>
      <c r="E35" s="72">
        <v>0</v>
      </c>
      <c r="F35" s="33">
        <v>0</v>
      </c>
      <c r="G35" s="34">
        <v>0</v>
      </c>
      <c r="H35" s="73">
        <v>0</v>
      </c>
    </row>
    <row r="36" spans="1:21" hidden="1" x14ac:dyDescent="0.2">
      <c r="A36" s="31"/>
      <c r="B36" s="17">
        <v>4121</v>
      </c>
      <c r="C36" s="32" t="s">
        <v>599</v>
      </c>
      <c r="D36" s="72">
        <v>0</v>
      </c>
      <c r="E36" s="72">
        <v>0</v>
      </c>
      <c r="F36" s="33">
        <v>0</v>
      </c>
      <c r="G36" s="34">
        <v>0</v>
      </c>
      <c r="H36" s="71">
        <v>0</v>
      </c>
    </row>
    <row r="37" spans="1:21" hidden="1" x14ac:dyDescent="0.2">
      <c r="A37" s="31"/>
      <c r="B37" s="17">
        <v>4122</v>
      </c>
      <c r="C37" s="32" t="s">
        <v>600</v>
      </c>
      <c r="D37" s="72">
        <v>0</v>
      </c>
      <c r="E37" s="72">
        <v>0</v>
      </c>
      <c r="F37" s="33">
        <v>0</v>
      </c>
      <c r="G37" s="34">
        <v>0</v>
      </c>
      <c r="H37" s="73">
        <v>0</v>
      </c>
    </row>
    <row r="38" spans="1:21" hidden="1" x14ac:dyDescent="0.2">
      <c r="A38" s="31"/>
      <c r="B38" s="17">
        <v>4211</v>
      </c>
      <c r="C38" s="32" t="s">
        <v>601</v>
      </c>
      <c r="D38" s="72">
        <v>0</v>
      </c>
      <c r="E38" s="72">
        <v>0</v>
      </c>
      <c r="F38" s="33">
        <v>0</v>
      </c>
      <c r="G38" s="34">
        <v>0</v>
      </c>
      <c r="H38" s="73">
        <v>0</v>
      </c>
    </row>
    <row r="39" spans="1:21" hidden="1" x14ac:dyDescent="0.2">
      <c r="A39" s="31"/>
      <c r="B39" s="17">
        <v>4213</v>
      </c>
      <c r="C39" s="32" t="s">
        <v>602</v>
      </c>
      <c r="D39" s="72">
        <v>0</v>
      </c>
      <c r="E39" s="72">
        <v>0</v>
      </c>
      <c r="F39" s="33">
        <v>0</v>
      </c>
      <c r="G39" s="34">
        <v>0</v>
      </c>
      <c r="H39" s="73">
        <v>0</v>
      </c>
    </row>
    <row r="40" spans="1:21" hidden="1" x14ac:dyDescent="0.2">
      <c r="A40" s="31"/>
      <c r="B40" s="17">
        <v>4221</v>
      </c>
      <c r="C40" s="32" t="s">
        <v>603</v>
      </c>
      <c r="D40" s="72">
        <v>0</v>
      </c>
      <c r="E40" s="72">
        <v>0</v>
      </c>
      <c r="F40" s="33">
        <v>0</v>
      </c>
      <c r="G40" s="34">
        <v>0</v>
      </c>
      <c r="H40" s="35">
        <v>0</v>
      </c>
    </row>
    <row r="41" spans="1:21" hidden="1" x14ac:dyDescent="0.2">
      <c r="A41" s="31"/>
      <c r="B41" s="17">
        <v>4222</v>
      </c>
      <c r="C41" s="32" t="s">
        <v>604</v>
      </c>
      <c r="D41" s="72">
        <v>0</v>
      </c>
      <c r="E41" s="72">
        <v>0</v>
      </c>
      <c r="F41" s="33">
        <v>0</v>
      </c>
      <c r="G41" s="34">
        <v>0</v>
      </c>
      <c r="H41" s="73">
        <v>0</v>
      </c>
    </row>
    <row r="42" spans="1:21" ht="13.5" hidden="1" thickBot="1" x14ac:dyDescent="0.25">
      <c r="A42" s="44"/>
      <c r="B42" s="17">
        <v>4229</v>
      </c>
      <c r="C42" s="32" t="s">
        <v>605</v>
      </c>
      <c r="D42" s="56">
        <v>0</v>
      </c>
      <c r="E42" s="56">
        <v>0</v>
      </c>
      <c r="F42" s="72">
        <v>0</v>
      </c>
      <c r="G42" s="74">
        <v>0</v>
      </c>
      <c r="H42" s="73">
        <v>0</v>
      </c>
    </row>
    <row r="43" spans="1:21" x14ac:dyDescent="0.2">
      <c r="A43" s="25"/>
      <c r="B43" s="26"/>
      <c r="C43" s="27" t="s">
        <v>606</v>
      </c>
      <c r="D43" s="28">
        <f>SUM(D44:D45)</f>
        <v>527763</v>
      </c>
      <c r="E43" s="28">
        <f>SUM(E44:E45)</f>
        <v>830762</v>
      </c>
      <c r="F43" s="28">
        <f>SUM(F44:F45)</f>
        <v>517933</v>
      </c>
      <c r="G43" s="29">
        <f t="shared" ref="G43:G54" si="2">F43/E43*100</f>
        <v>62.344329663610033</v>
      </c>
      <c r="H43" s="30">
        <f>H45+H44</f>
        <v>585971</v>
      </c>
    </row>
    <row r="44" spans="1:21" x14ac:dyDescent="0.2">
      <c r="A44" s="75">
        <v>6330</v>
      </c>
      <c r="B44" s="17">
        <v>4131</v>
      </c>
      <c r="C44" s="32" t="s">
        <v>607</v>
      </c>
      <c r="D44" s="76">
        <v>100000</v>
      </c>
      <c r="E44" s="76">
        <v>100000</v>
      </c>
      <c r="F44" s="76">
        <v>0</v>
      </c>
      <c r="G44" s="34">
        <f>F44/E44*100</f>
        <v>0</v>
      </c>
      <c r="H44" s="35">
        <v>150000</v>
      </c>
    </row>
    <row r="45" spans="1:21" x14ac:dyDescent="0.2">
      <c r="A45" s="16"/>
      <c r="B45" s="17">
        <v>4137</v>
      </c>
      <c r="C45" s="32" t="s">
        <v>608</v>
      </c>
      <c r="D45" s="76">
        <f>SUM(D46:D48)</f>
        <v>427763</v>
      </c>
      <c r="E45" s="76">
        <v>730762</v>
      </c>
      <c r="F45" s="76">
        <v>517933</v>
      </c>
      <c r="G45" s="34">
        <f>F45/E45*100</f>
        <v>70.87574340209261</v>
      </c>
      <c r="H45" s="35">
        <f>SUM(H46:H48)</f>
        <v>435971</v>
      </c>
    </row>
    <row r="46" spans="1:21" x14ac:dyDescent="0.2">
      <c r="A46" s="77" t="s">
        <v>609</v>
      </c>
      <c r="B46" s="78">
        <v>900</v>
      </c>
      <c r="C46" s="79" t="s">
        <v>610</v>
      </c>
      <c r="D46" s="80">
        <v>73292</v>
      </c>
      <c r="E46" s="80">
        <v>73292</v>
      </c>
      <c r="F46" s="80">
        <v>54972</v>
      </c>
      <c r="G46" s="81">
        <f>F46/E46*100</f>
        <v>75.004093216176386</v>
      </c>
      <c r="H46" s="82">
        <v>75886</v>
      </c>
    </row>
    <row r="47" spans="1:21" x14ac:dyDescent="0.2">
      <c r="A47" s="77"/>
      <c r="B47" s="78">
        <v>921</v>
      </c>
      <c r="C47" s="83" t="s">
        <v>611</v>
      </c>
      <c r="D47" s="80">
        <v>354471</v>
      </c>
      <c r="E47" s="80">
        <v>354471</v>
      </c>
      <c r="F47" s="80">
        <v>265851</v>
      </c>
      <c r="G47" s="81">
        <f>F47/E47*100</f>
        <v>74.999365251318167</v>
      </c>
      <c r="H47" s="82">
        <v>360085</v>
      </c>
    </row>
    <row r="48" spans="1:21" ht="13.5" thickBot="1" x14ac:dyDescent="0.25">
      <c r="A48" s="84"/>
      <c r="B48" s="78"/>
      <c r="C48" s="83" t="s">
        <v>612</v>
      </c>
      <c r="D48" s="80">
        <v>0</v>
      </c>
      <c r="E48" s="80">
        <v>302999</v>
      </c>
      <c r="F48" s="80">
        <v>197110</v>
      </c>
      <c r="G48" s="81">
        <f>F48/E48*100</f>
        <v>65.053019976963625</v>
      </c>
      <c r="H48" s="82">
        <v>0</v>
      </c>
      <c r="U48" s="4" t="s">
        <v>1014</v>
      </c>
    </row>
    <row r="49" spans="1:12" ht="13.5" thickBot="1" x14ac:dyDescent="0.25">
      <c r="A49" s="59"/>
      <c r="B49" s="60"/>
      <c r="C49" s="85" t="s">
        <v>613</v>
      </c>
      <c r="D49" s="86">
        <f>SUM(D43,D32)</f>
        <v>527763</v>
      </c>
      <c r="E49" s="86">
        <f>SUM(E43,E32)</f>
        <v>830762</v>
      </c>
      <c r="F49" s="86">
        <f>SUM(F43,F32)</f>
        <v>517933</v>
      </c>
      <c r="G49" s="63">
        <f t="shared" si="2"/>
        <v>62.344329663610033</v>
      </c>
      <c r="H49" s="87">
        <f>H43</f>
        <v>585971</v>
      </c>
    </row>
    <row r="50" spans="1:12" ht="13.5" thickBot="1" x14ac:dyDescent="0.25">
      <c r="A50" s="88"/>
      <c r="B50" s="89"/>
      <c r="C50" s="90" t="s">
        <v>614</v>
      </c>
      <c r="D50" s="91">
        <f>SUM(D49,D31)</f>
        <v>644933</v>
      </c>
      <c r="E50" s="91">
        <f>SUM(E49,E31)</f>
        <v>947960</v>
      </c>
      <c r="F50" s="91">
        <f>SUM(F49,F31)</f>
        <v>635112</v>
      </c>
      <c r="G50" s="92">
        <f t="shared" si="2"/>
        <v>66.997763618718082</v>
      </c>
      <c r="H50" s="93">
        <f>H31+H49</f>
        <v>769496</v>
      </c>
    </row>
    <row r="51" spans="1:12" x14ac:dyDescent="0.2">
      <c r="A51" s="22"/>
      <c r="B51" s="17" t="s">
        <v>615</v>
      </c>
      <c r="C51" s="32" t="s">
        <v>616</v>
      </c>
      <c r="D51" s="76">
        <f>'Výdaje 4-5'!B83</f>
        <v>814309</v>
      </c>
      <c r="E51" s="76">
        <f>'Výdaje 4-5'!C83</f>
        <v>972095.3</v>
      </c>
      <c r="F51" s="76">
        <f>'Výdaje 4-5'!D83</f>
        <v>586136.33109999995</v>
      </c>
      <c r="G51" s="94">
        <f t="shared" si="2"/>
        <v>60.296179921865679</v>
      </c>
      <c r="H51" s="95">
        <f>'Výdaje 4-5'!F83</f>
        <v>765277</v>
      </c>
    </row>
    <row r="52" spans="1:12" ht="13.5" thickBot="1" x14ac:dyDescent="0.25">
      <c r="A52" s="44"/>
      <c r="B52" s="45" t="s">
        <v>617</v>
      </c>
      <c r="C52" s="32" t="s">
        <v>618</v>
      </c>
      <c r="D52" s="76">
        <f>'Výdaje 4-5'!B84</f>
        <v>601528</v>
      </c>
      <c r="E52" s="76">
        <f>'Výdaje 4-5'!C84</f>
        <v>742603</v>
      </c>
      <c r="F52" s="76">
        <f>'Výdaje 4-5'!D84</f>
        <v>271697</v>
      </c>
      <c r="G52" s="74">
        <f t="shared" si="2"/>
        <v>36.587113168139638</v>
      </c>
      <c r="H52" s="95">
        <f>'Výdaje 4-5'!F84</f>
        <v>338882</v>
      </c>
    </row>
    <row r="53" spans="1:12" ht="13.5" thickBot="1" x14ac:dyDescent="0.25">
      <c r="A53" s="88"/>
      <c r="B53" s="96"/>
      <c r="C53" s="97" t="s">
        <v>619</v>
      </c>
      <c r="D53" s="91">
        <f>SUM(D51:D52)</f>
        <v>1415837</v>
      </c>
      <c r="E53" s="91">
        <f>SUM(E51:E52)</f>
        <v>1714698.3</v>
      </c>
      <c r="F53" s="91">
        <f>SUM(F51:F52)</f>
        <v>857833.33109999995</v>
      </c>
      <c r="G53" s="92">
        <f t="shared" si="2"/>
        <v>50.028237101535588</v>
      </c>
      <c r="H53" s="93">
        <f>SUM(H51:H52)</f>
        <v>1104159</v>
      </c>
    </row>
    <row r="54" spans="1:12" ht="13.5" thickBot="1" x14ac:dyDescent="0.25">
      <c r="A54" s="98"/>
      <c r="B54" s="99"/>
      <c r="C54" s="100" t="s">
        <v>620</v>
      </c>
      <c r="D54" s="101">
        <f>SUM(D50,-D53)</f>
        <v>-770904</v>
      </c>
      <c r="E54" s="101">
        <f>SUM(E50,-E53)</f>
        <v>-766738.3</v>
      </c>
      <c r="F54" s="101">
        <f>SUM(F50,-F53)</f>
        <v>-222721.33109999995</v>
      </c>
      <c r="G54" s="94">
        <f t="shared" si="2"/>
        <v>29.047894320656724</v>
      </c>
      <c r="H54" s="103">
        <f>H50-H53</f>
        <v>-334663</v>
      </c>
      <c r="J54" s="8"/>
    </row>
    <row r="55" spans="1:12" x14ac:dyDescent="0.2">
      <c r="A55" s="104"/>
      <c r="B55" s="105">
        <v>8115</v>
      </c>
      <c r="C55" s="106" t="s">
        <v>621</v>
      </c>
      <c r="D55" s="107">
        <v>759850</v>
      </c>
      <c r="E55" s="107"/>
      <c r="F55" s="107"/>
      <c r="G55" s="108"/>
      <c r="H55" s="934">
        <v>322619</v>
      </c>
    </row>
    <row r="56" spans="1:12" x14ac:dyDescent="0.2">
      <c r="A56" s="75"/>
      <c r="B56" s="42">
        <v>8115</v>
      </c>
      <c r="C56" s="109" t="s">
        <v>622</v>
      </c>
      <c r="D56" s="758">
        <v>9315</v>
      </c>
      <c r="E56" s="33"/>
      <c r="F56" s="33"/>
      <c r="G56" s="34"/>
      <c r="H56" s="35">
        <v>9315</v>
      </c>
      <c r="K56" s="8"/>
    </row>
    <row r="57" spans="1:12" ht="13.5" thickBot="1" x14ac:dyDescent="0.25">
      <c r="A57" s="110"/>
      <c r="B57" s="111">
        <v>8115</v>
      </c>
      <c r="C57" s="112" t="s">
        <v>623</v>
      </c>
      <c r="D57" s="56">
        <v>1739</v>
      </c>
      <c r="E57" s="56"/>
      <c r="F57" s="56"/>
      <c r="G57" s="113"/>
      <c r="H57" s="129">
        <v>2729</v>
      </c>
    </row>
    <row r="58" spans="1:12" ht="13.5" thickBot="1" x14ac:dyDescent="0.25">
      <c r="A58" s="44"/>
      <c r="B58" s="99"/>
      <c r="C58" s="100" t="s">
        <v>1015</v>
      </c>
      <c r="D58" s="114">
        <f>SUM(D54:D57)</f>
        <v>0</v>
      </c>
      <c r="E58" s="114"/>
      <c r="F58" s="101"/>
      <c r="G58" s="102"/>
      <c r="H58" s="1197">
        <f>H54+H55+H56+H57</f>
        <v>0</v>
      </c>
      <c r="L58" s="8"/>
    </row>
    <row r="59" spans="1:12" x14ac:dyDescent="0.2">
      <c r="B59" s="7"/>
      <c r="C59" s="4"/>
    </row>
    <row r="60" spans="1:12" x14ac:dyDescent="0.2">
      <c r="B60" s="7"/>
      <c r="C60" s="4"/>
    </row>
    <row r="61" spans="1:12" x14ac:dyDescent="0.2">
      <c r="B61" s="7"/>
      <c r="C61" s="4"/>
    </row>
    <row r="68" spans="1:8" ht="15" x14ac:dyDescent="0.25">
      <c r="A68" s="1336" t="s">
        <v>624</v>
      </c>
      <c r="B68" s="1336"/>
      <c r="C68" s="1336"/>
      <c r="D68" s="1336"/>
      <c r="E68" s="1336"/>
      <c r="F68" s="1336"/>
      <c r="G68" s="1336"/>
      <c r="H68" s="1336"/>
    </row>
  </sheetData>
  <mergeCells count="1">
    <mergeCell ref="A68:H68"/>
  </mergeCells>
  <phoneticPr fontId="0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38"/>
  <sheetViews>
    <sheetView topLeftCell="A27" zoomScaleNormal="100" workbookViewId="0">
      <selection activeCell="K49" sqref="K49"/>
    </sheetView>
  </sheetViews>
  <sheetFormatPr defaultColWidth="9.28515625" defaultRowHeight="12.75" x14ac:dyDescent="0.2"/>
  <cols>
    <col min="1" max="1" width="5.7109375" style="7" customWidth="1"/>
    <col min="2" max="2" width="7.42578125" style="464" customWidth="1"/>
    <col min="3" max="3" width="28.140625" style="4" customWidth="1"/>
    <col min="4" max="4" width="8.7109375" style="4" customWidth="1"/>
    <col min="5" max="5" width="8.42578125" style="4" bestFit="1" customWidth="1"/>
    <col min="6" max="6" width="10.140625" style="4" customWidth="1"/>
    <col min="7" max="7" width="8" style="4" customWidth="1"/>
    <col min="8" max="8" width="8.28515625" style="4" customWidth="1"/>
    <col min="9" max="9" width="7.28515625" style="4" customWidth="1"/>
    <col min="10" max="16384" width="9.28515625" style="4"/>
  </cols>
  <sheetData>
    <row r="1" spans="1:8" ht="15.75" x14ac:dyDescent="0.25">
      <c r="A1" s="279"/>
      <c r="B1" s="430"/>
      <c r="C1" s="367"/>
      <c r="F1" s="8"/>
      <c r="G1" s="9"/>
    </row>
    <row r="2" spans="1:8" ht="13.5" thickBot="1" x14ac:dyDescent="0.25">
      <c r="A2" s="191"/>
      <c r="B2" s="430"/>
      <c r="C2" s="367"/>
      <c r="F2" s="8"/>
      <c r="G2" s="9"/>
      <c r="H2" s="10" t="s">
        <v>558</v>
      </c>
    </row>
    <row r="3" spans="1:8" ht="13.5" x14ac:dyDescent="0.25">
      <c r="A3" s="146" t="s">
        <v>859</v>
      </c>
      <c r="B3" s="431"/>
      <c r="C3" s="432"/>
      <c r="D3" s="14" t="s">
        <v>560</v>
      </c>
      <c r="E3" s="14" t="s">
        <v>561</v>
      </c>
      <c r="F3" s="14" t="s">
        <v>562</v>
      </c>
      <c r="G3" s="14" t="s">
        <v>563</v>
      </c>
      <c r="H3" s="15" t="s">
        <v>560</v>
      </c>
    </row>
    <row r="4" spans="1:8" ht="14.25" thickBot="1" x14ac:dyDescent="0.3">
      <c r="A4" s="330"/>
      <c r="B4" s="433"/>
      <c r="C4" s="195"/>
      <c r="D4" s="20">
        <v>2019</v>
      </c>
      <c r="E4" s="20">
        <v>2019</v>
      </c>
      <c r="F4" s="20" t="s">
        <v>1209</v>
      </c>
      <c r="G4" s="20" t="s">
        <v>565</v>
      </c>
      <c r="H4" s="21">
        <v>2020</v>
      </c>
    </row>
    <row r="5" spans="1:8" ht="13.5" x14ac:dyDescent="0.25">
      <c r="A5" s="434"/>
      <c r="B5" s="435" t="s">
        <v>566</v>
      </c>
      <c r="C5" s="13"/>
      <c r="D5" s="197"/>
      <c r="E5" s="197"/>
      <c r="F5" s="197"/>
      <c r="G5" s="197"/>
      <c r="H5" s="198"/>
    </row>
    <row r="6" spans="1:8" hidden="1" x14ac:dyDescent="0.2">
      <c r="A6" s="976"/>
      <c r="B6" s="439"/>
      <c r="C6" s="1062" t="s">
        <v>861</v>
      </c>
      <c r="D6" s="72">
        <v>0</v>
      </c>
      <c r="E6" s="72">
        <v>0</v>
      </c>
      <c r="F6" s="72">
        <v>0</v>
      </c>
      <c r="G6" s="1073">
        <v>0</v>
      </c>
      <c r="H6" s="226">
        <v>0</v>
      </c>
    </row>
    <row r="7" spans="1:8" hidden="1" x14ac:dyDescent="0.2">
      <c r="A7" s="1085" t="s">
        <v>977</v>
      </c>
      <c r="B7" s="439"/>
      <c r="C7" s="1062" t="s">
        <v>862</v>
      </c>
      <c r="D7" s="72">
        <v>0</v>
      </c>
      <c r="E7" s="72">
        <v>0</v>
      </c>
      <c r="F7" s="72">
        <v>0</v>
      </c>
      <c r="G7" s="1073">
        <v>0</v>
      </c>
      <c r="H7" s="226">
        <v>0</v>
      </c>
    </row>
    <row r="8" spans="1:8" hidden="1" x14ac:dyDescent="0.2">
      <c r="A8" s="1085" t="s">
        <v>863</v>
      </c>
      <c r="B8" s="439"/>
      <c r="C8" s="212" t="s">
        <v>864</v>
      </c>
      <c r="D8" s="72">
        <v>0</v>
      </c>
      <c r="E8" s="72">
        <v>0</v>
      </c>
      <c r="F8" s="72">
        <v>0</v>
      </c>
      <c r="G8" s="1073">
        <v>0</v>
      </c>
      <c r="H8" s="226">
        <v>0</v>
      </c>
    </row>
    <row r="9" spans="1:8" x14ac:dyDescent="0.2">
      <c r="A9" s="1085" t="s">
        <v>865</v>
      </c>
      <c r="B9" s="439"/>
      <c r="C9" s="212" t="s">
        <v>866</v>
      </c>
      <c r="D9" s="72">
        <v>8853</v>
      </c>
      <c r="E9" s="72">
        <v>10313</v>
      </c>
      <c r="F9" s="72">
        <v>7162</v>
      </c>
      <c r="G9" s="1073">
        <f t="shared" ref="G9:G32" si="0">F9/E9*100</f>
        <v>69.446329874915165</v>
      </c>
      <c r="H9" s="226">
        <v>9070</v>
      </c>
    </row>
    <row r="10" spans="1:8" hidden="1" x14ac:dyDescent="0.2">
      <c r="A10" s="1085" t="s">
        <v>867</v>
      </c>
      <c r="B10" s="439"/>
      <c r="C10" s="212" t="s">
        <v>868</v>
      </c>
      <c r="D10" s="72">
        <v>0</v>
      </c>
      <c r="E10" s="72">
        <v>0</v>
      </c>
      <c r="F10" s="72">
        <v>0</v>
      </c>
      <c r="G10" s="1073">
        <v>0</v>
      </c>
      <c r="H10" s="226">
        <v>0</v>
      </c>
    </row>
    <row r="11" spans="1:8" hidden="1" x14ac:dyDescent="0.2">
      <c r="A11" s="1084" t="s">
        <v>869</v>
      </c>
      <c r="B11" s="439"/>
      <c r="C11" s="212" t="s">
        <v>870</v>
      </c>
      <c r="D11" s="72">
        <v>0</v>
      </c>
      <c r="E11" s="72">
        <v>0</v>
      </c>
      <c r="F11" s="72">
        <v>0</v>
      </c>
      <c r="G11" s="1073">
        <v>0</v>
      </c>
      <c r="H11" s="226">
        <v>0</v>
      </c>
    </row>
    <row r="12" spans="1:8" x14ac:dyDescent="0.2">
      <c r="A12" s="1084" t="s">
        <v>871</v>
      </c>
      <c r="B12" s="439"/>
      <c r="C12" s="212" t="s">
        <v>970</v>
      </c>
      <c r="D12" s="72">
        <v>5370</v>
      </c>
      <c r="E12" s="72">
        <v>5370</v>
      </c>
      <c r="F12" s="72">
        <v>5370</v>
      </c>
      <c r="G12" s="1073">
        <f t="shared" si="0"/>
        <v>100</v>
      </c>
      <c r="H12" s="226">
        <v>5370</v>
      </c>
    </row>
    <row r="13" spans="1:8" x14ac:dyDescent="0.2">
      <c r="A13" s="194">
        <v>3111</v>
      </c>
      <c r="B13" s="436">
        <v>5331</v>
      </c>
      <c r="C13" s="437" t="s">
        <v>860</v>
      </c>
      <c r="D13" s="124">
        <f>SUM(D6:D12)</f>
        <v>14223</v>
      </c>
      <c r="E13" s="124">
        <f>SUM(E6:E12)</f>
        <v>15683</v>
      </c>
      <c r="F13" s="124">
        <f>SUM(F6:F12)</f>
        <v>12532</v>
      </c>
      <c r="G13" s="68">
        <f>F13/E13*100</f>
        <v>79.908180832748826</v>
      </c>
      <c r="H13" s="438">
        <f>SUM(H6:H12)</f>
        <v>14440</v>
      </c>
    </row>
    <row r="14" spans="1:8" x14ac:dyDescent="0.2">
      <c r="A14" s="1085" t="s">
        <v>700</v>
      </c>
      <c r="B14" s="439">
        <v>1</v>
      </c>
      <c r="C14" s="1062" t="s">
        <v>872</v>
      </c>
      <c r="D14" s="72">
        <v>1750</v>
      </c>
      <c r="E14" s="72">
        <v>1750</v>
      </c>
      <c r="F14" s="72">
        <v>1313</v>
      </c>
      <c r="G14" s="1073">
        <f t="shared" si="0"/>
        <v>75.028571428571439</v>
      </c>
      <c r="H14" s="226">
        <v>1070</v>
      </c>
    </row>
    <row r="15" spans="1:8" x14ac:dyDescent="0.2">
      <c r="A15" s="255"/>
      <c r="B15" s="439">
        <v>2</v>
      </c>
      <c r="C15" s="18" t="s">
        <v>873</v>
      </c>
      <c r="D15" s="72">
        <v>3300</v>
      </c>
      <c r="E15" s="72">
        <v>3300</v>
      </c>
      <c r="F15" s="72">
        <v>2475</v>
      </c>
      <c r="G15" s="1073">
        <f>F15/E15*100</f>
        <v>75</v>
      </c>
      <c r="H15" s="226">
        <v>3530</v>
      </c>
    </row>
    <row r="16" spans="1:8" x14ac:dyDescent="0.2">
      <c r="A16" s="255"/>
      <c r="B16" s="439">
        <v>3</v>
      </c>
      <c r="C16" s="18" t="s">
        <v>874</v>
      </c>
      <c r="D16" s="72">
        <v>1900</v>
      </c>
      <c r="E16" s="72">
        <v>1900</v>
      </c>
      <c r="F16" s="72">
        <v>1425</v>
      </c>
      <c r="G16" s="1073">
        <f t="shared" si="0"/>
        <v>75</v>
      </c>
      <c r="H16" s="226">
        <v>2360</v>
      </c>
    </row>
    <row r="17" spans="1:8" x14ac:dyDescent="0.2">
      <c r="A17" s="255"/>
      <c r="B17" s="439">
        <v>5</v>
      </c>
      <c r="C17" s="18" t="s">
        <v>875</v>
      </c>
      <c r="D17" s="72">
        <v>1530</v>
      </c>
      <c r="E17" s="72">
        <v>4530</v>
      </c>
      <c r="F17" s="72">
        <v>1148</v>
      </c>
      <c r="G17" s="1073">
        <f t="shared" si="0"/>
        <v>25.342163355408388</v>
      </c>
      <c r="H17" s="226">
        <v>2690</v>
      </c>
    </row>
    <row r="18" spans="1:8" x14ac:dyDescent="0.2">
      <c r="A18" s="255"/>
      <c r="B18" s="439">
        <v>6</v>
      </c>
      <c r="C18" s="18" t="s">
        <v>876</v>
      </c>
      <c r="D18" s="72">
        <v>3900</v>
      </c>
      <c r="E18" s="72">
        <v>3900</v>
      </c>
      <c r="F18" s="72">
        <v>2925</v>
      </c>
      <c r="G18" s="1073">
        <f t="shared" si="0"/>
        <v>75</v>
      </c>
      <c r="H18" s="226">
        <v>4000</v>
      </c>
    </row>
    <row r="19" spans="1:8" x14ac:dyDescent="0.2">
      <c r="A19" s="255"/>
      <c r="B19" s="439">
        <v>8</v>
      </c>
      <c r="C19" s="18" t="s">
        <v>877</v>
      </c>
      <c r="D19" s="72">
        <v>1500</v>
      </c>
      <c r="E19" s="72">
        <v>1500</v>
      </c>
      <c r="F19" s="72">
        <v>1125</v>
      </c>
      <c r="G19" s="1073">
        <f t="shared" si="0"/>
        <v>75</v>
      </c>
      <c r="H19" s="226">
        <v>1720</v>
      </c>
    </row>
    <row r="20" spans="1:8" x14ac:dyDescent="0.2">
      <c r="A20" s="255"/>
      <c r="B20" s="439">
        <v>9</v>
      </c>
      <c r="C20" s="18" t="s">
        <v>878</v>
      </c>
      <c r="D20" s="72">
        <v>2650</v>
      </c>
      <c r="E20" s="72">
        <v>2650</v>
      </c>
      <c r="F20" s="72">
        <v>1987</v>
      </c>
      <c r="G20" s="1073">
        <f t="shared" si="0"/>
        <v>74.981132075471706</v>
      </c>
      <c r="H20" s="226">
        <v>2360</v>
      </c>
    </row>
    <row r="21" spans="1:8" x14ac:dyDescent="0.2">
      <c r="A21" s="255"/>
      <c r="B21" s="439">
        <v>10</v>
      </c>
      <c r="C21" s="18" t="s">
        <v>879</v>
      </c>
      <c r="D21" s="72">
        <v>3600</v>
      </c>
      <c r="E21" s="72">
        <v>3600</v>
      </c>
      <c r="F21" s="72">
        <v>2700</v>
      </c>
      <c r="G21" s="1073">
        <f t="shared" si="0"/>
        <v>75</v>
      </c>
      <c r="H21" s="226">
        <v>3860</v>
      </c>
    </row>
    <row r="22" spans="1:8" x14ac:dyDescent="0.2">
      <c r="A22" s="255"/>
      <c r="B22" s="439">
        <v>11</v>
      </c>
      <c r="C22" s="18" t="s">
        <v>880</v>
      </c>
      <c r="D22" s="72">
        <v>2460</v>
      </c>
      <c r="E22" s="72">
        <v>2460</v>
      </c>
      <c r="F22" s="72">
        <v>1845</v>
      </c>
      <c r="G22" s="1073">
        <f t="shared" si="0"/>
        <v>75</v>
      </c>
      <c r="H22" s="226">
        <v>2260</v>
      </c>
    </row>
    <row r="23" spans="1:8" x14ac:dyDescent="0.2">
      <c r="A23" s="255"/>
      <c r="B23" s="439">
        <v>13</v>
      </c>
      <c r="C23" s="18" t="s">
        <v>881</v>
      </c>
      <c r="D23" s="72">
        <v>3700</v>
      </c>
      <c r="E23" s="72">
        <v>3700</v>
      </c>
      <c r="F23" s="72">
        <v>2775</v>
      </c>
      <c r="G23" s="1073">
        <f t="shared" si="0"/>
        <v>75</v>
      </c>
      <c r="H23" s="226">
        <v>3440</v>
      </c>
    </row>
    <row r="24" spans="1:8" x14ac:dyDescent="0.2">
      <c r="A24" s="255"/>
      <c r="B24" s="439">
        <v>15</v>
      </c>
      <c r="C24" s="18" t="s">
        <v>882</v>
      </c>
      <c r="D24" s="72">
        <v>3900</v>
      </c>
      <c r="E24" s="72">
        <v>3900</v>
      </c>
      <c r="F24" s="72">
        <v>2925</v>
      </c>
      <c r="G24" s="1073">
        <f t="shared" si="0"/>
        <v>75</v>
      </c>
      <c r="H24" s="226">
        <v>3250</v>
      </c>
    </row>
    <row r="25" spans="1:8" x14ac:dyDescent="0.2">
      <c r="A25" s="255"/>
      <c r="B25" s="439">
        <v>18</v>
      </c>
      <c r="C25" s="18" t="s">
        <v>883</v>
      </c>
      <c r="D25" s="72">
        <v>3000</v>
      </c>
      <c r="E25" s="72">
        <v>3000</v>
      </c>
      <c r="F25" s="72">
        <v>2250</v>
      </c>
      <c r="G25" s="1073">
        <f t="shared" si="0"/>
        <v>75</v>
      </c>
      <c r="H25" s="226">
        <v>2830</v>
      </c>
    </row>
    <row r="26" spans="1:8" x14ac:dyDescent="0.2">
      <c r="A26" s="255"/>
      <c r="B26" s="439">
        <v>19</v>
      </c>
      <c r="C26" s="18" t="s">
        <v>884</v>
      </c>
      <c r="D26" s="72">
        <v>1850</v>
      </c>
      <c r="E26" s="72">
        <v>1850</v>
      </c>
      <c r="F26" s="72">
        <v>1387</v>
      </c>
      <c r="G26" s="1073">
        <f t="shared" si="0"/>
        <v>74.972972972972968</v>
      </c>
      <c r="H26" s="226">
        <v>1820</v>
      </c>
    </row>
    <row r="27" spans="1:8" x14ac:dyDescent="0.2">
      <c r="A27" s="255"/>
      <c r="B27" s="439">
        <v>20</v>
      </c>
      <c r="C27" s="18" t="s">
        <v>885</v>
      </c>
      <c r="D27" s="72">
        <v>4100</v>
      </c>
      <c r="E27" s="72">
        <v>4100</v>
      </c>
      <c r="F27" s="72">
        <v>3075</v>
      </c>
      <c r="G27" s="1073">
        <f t="shared" si="0"/>
        <v>75</v>
      </c>
      <c r="H27" s="226">
        <v>3770</v>
      </c>
    </row>
    <row r="28" spans="1:8" x14ac:dyDescent="0.2">
      <c r="A28" s="255"/>
      <c r="B28" s="439">
        <v>21</v>
      </c>
      <c r="C28" s="18" t="s">
        <v>886</v>
      </c>
      <c r="D28" s="72">
        <v>1590</v>
      </c>
      <c r="E28" s="72">
        <v>1590</v>
      </c>
      <c r="F28" s="72">
        <v>1193</v>
      </c>
      <c r="G28" s="1073">
        <f t="shared" si="0"/>
        <v>75.031446540880509</v>
      </c>
      <c r="H28" s="226">
        <v>1480</v>
      </c>
    </row>
    <row r="29" spans="1:8" x14ac:dyDescent="0.2">
      <c r="A29" s="255"/>
      <c r="B29" s="439">
        <v>22</v>
      </c>
      <c r="C29" s="18" t="s">
        <v>887</v>
      </c>
      <c r="D29" s="72">
        <v>1700</v>
      </c>
      <c r="E29" s="72">
        <v>1700</v>
      </c>
      <c r="F29" s="72">
        <v>1275</v>
      </c>
      <c r="G29" s="1073">
        <f t="shared" si="0"/>
        <v>75</v>
      </c>
      <c r="H29" s="226">
        <v>1530</v>
      </c>
    </row>
    <row r="30" spans="1:8" x14ac:dyDescent="0.2">
      <c r="A30" s="255"/>
      <c r="B30" s="439">
        <v>23</v>
      </c>
      <c r="C30" s="18" t="s">
        <v>888</v>
      </c>
      <c r="D30" s="72">
        <v>1180</v>
      </c>
      <c r="E30" s="72">
        <v>1180</v>
      </c>
      <c r="F30" s="72">
        <v>885</v>
      </c>
      <c r="G30" s="1073">
        <f t="shared" si="0"/>
        <v>75</v>
      </c>
      <c r="H30" s="226">
        <v>1090</v>
      </c>
    </row>
    <row r="31" spans="1:8" x14ac:dyDescent="0.2">
      <c r="A31" s="255"/>
      <c r="B31" s="439">
        <v>26</v>
      </c>
      <c r="C31" s="18" t="s">
        <v>889</v>
      </c>
      <c r="D31" s="72">
        <v>1550</v>
      </c>
      <c r="E31" s="72">
        <v>1550</v>
      </c>
      <c r="F31" s="72">
        <v>1162</v>
      </c>
      <c r="G31" s="1073">
        <f t="shared" si="0"/>
        <v>74.967741935483872</v>
      </c>
      <c r="H31" s="226">
        <v>1460</v>
      </c>
    </row>
    <row r="32" spans="1:8" x14ac:dyDescent="0.2">
      <c r="A32" s="255"/>
      <c r="B32" s="439">
        <v>27</v>
      </c>
      <c r="C32" s="18" t="s">
        <v>890</v>
      </c>
      <c r="D32" s="72">
        <v>2500</v>
      </c>
      <c r="E32" s="72">
        <v>2500</v>
      </c>
      <c r="F32" s="72">
        <v>1875</v>
      </c>
      <c r="G32" s="1073">
        <f t="shared" si="0"/>
        <v>75</v>
      </c>
      <c r="H32" s="226">
        <v>2300</v>
      </c>
    </row>
    <row r="33" spans="1:11" x14ac:dyDescent="0.2">
      <c r="A33" s="255"/>
      <c r="B33" s="439">
        <v>28</v>
      </c>
      <c r="C33" s="18" t="s">
        <v>891</v>
      </c>
      <c r="D33" s="72">
        <v>2000</v>
      </c>
      <c r="E33" s="72">
        <v>2000</v>
      </c>
      <c r="F33" s="72">
        <v>1500</v>
      </c>
      <c r="G33" s="1073">
        <f>F33/E33*100</f>
        <v>75</v>
      </c>
      <c r="H33" s="226">
        <v>1900</v>
      </c>
    </row>
    <row r="34" spans="1:11" ht="15" x14ac:dyDescent="0.25">
      <c r="A34" s="441">
        <v>3111</v>
      </c>
      <c r="B34" s="442">
        <v>5331</v>
      </c>
      <c r="C34" s="443" t="s">
        <v>860</v>
      </c>
      <c r="D34" s="444">
        <f>SUM(D14:D33)</f>
        <v>49660</v>
      </c>
      <c r="E34" s="444">
        <f>SUM(E14:E33)</f>
        <v>52660</v>
      </c>
      <c r="F34" s="444">
        <f>SUM(F14:F33)</f>
        <v>37245</v>
      </c>
      <c r="G34" s="445">
        <f>F34/E34*100</f>
        <v>70.727307254082788</v>
      </c>
      <c r="H34" s="446">
        <f>SUM(H14:H33)</f>
        <v>48720</v>
      </c>
      <c r="J34" s="300"/>
      <c r="K34" s="300"/>
    </row>
    <row r="35" spans="1:11" s="450" customFormat="1" ht="15.75" thickBot="1" x14ac:dyDescent="0.3">
      <c r="A35" s="447"/>
      <c r="B35" s="448" t="s">
        <v>656</v>
      </c>
      <c r="C35" s="449"/>
      <c r="D35" s="175">
        <f>D13+D34</f>
        <v>63883</v>
      </c>
      <c r="E35" s="175">
        <f>E13+E34</f>
        <v>68343</v>
      </c>
      <c r="F35" s="175">
        <f>F13+F34</f>
        <v>49777</v>
      </c>
      <c r="G35" s="176">
        <f>F35/E35*100</f>
        <v>72.834086885269883</v>
      </c>
      <c r="H35" s="177">
        <f>H13+H34</f>
        <v>63160</v>
      </c>
      <c r="J35" s="300"/>
      <c r="K35" s="300"/>
    </row>
    <row r="36" spans="1:11" s="450" customFormat="1" ht="14.25" x14ac:dyDescent="0.2">
      <c r="A36" s="370">
        <v>3111</v>
      </c>
      <c r="B36" s="451">
        <v>5336</v>
      </c>
      <c r="C36" s="452" t="s">
        <v>892</v>
      </c>
      <c r="D36" s="453"/>
      <c r="E36" s="453"/>
      <c r="F36" s="453"/>
      <c r="G36" s="454"/>
      <c r="H36" s="455"/>
      <c r="J36" s="4"/>
      <c r="K36" s="4"/>
    </row>
    <row r="37" spans="1:11" hidden="1" x14ac:dyDescent="0.2">
      <c r="A37" s="456" t="s">
        <v>893</v>
      </c>
      <c r="B37" s="457"/>
      <c r="C37" s="32" t="s">
        <v>894</v>
      </c>
      <c r="D37" s="72">
        <v>0</v>
      </c>
      <c r="E37" s="72">
        <v>0</v>
      </c>
      <c r="F37" s="72">
        <v>0</v>
      </c>
      <c r="G37" s="34">
        <v>0</v>
      </c>
      <c r="H37" s="226">
        <v>0</v>
      </c>
    </row>
    <row r="38" spans="1:11" x14ac:dyDescent="0.2">
      <c r="A38" s="979" t="s">
        <v>895</v>
      </c>
      <c r="B38" s="439"/>
      <c r="C38" s="51" t="s">
        <v>896</v>
      </c>
      <c r="D38" s="72">
        <v>0</v>
      </c>
      <c r="E38" s="72">
        <v>14387</v>
      </c>
      <c r="F38" s="72">
        <v>5035</v>
      </c>
      <c r="G38" s="1073">
        <f t="shared" ref="G38:G47" si="1">F38/E38*100</f>
        <v>34.996872176270244</v>
      </c>
      <c r="H38" s="226">
        <v>0</v>
      </c>
    </row>
    <row r="39" spans="1:11" hidden="1" x14ac:dyDescent="0.2">
      <c r="A39" s="1362" t="s">
        <v>897</v>
      </c>
      <c r="B39" s="1363"/>
      <c r="C39" s="212" t="s">
        <v>898</v>
      </c>
      <c r="D39" s="72">
        <v>0</v>
      </c>
      <c r="E39" s="72">
        <v>0</v>
      </c>
      <c r="F39" s="72">
        <v>0</v>
      </c>
      <c r="G39" s="1073" t="e">
        <f t="shared" si="1"/>
        <v>#DIV/0!</v>
      </c>
      <c r="H39" s="226">
        <v>0</v>
      </c>
    </row>
    <row r="40" spans="1:11" s="300" customFormat="1" ht="12.75" hidden="1" customHeight="1" x14ac:dyDescent="0.25">
      <c r="A40" s="1362" t="s">
        <v>899</v>
      </c>
      <c r="B40" s="1363"/>
      <c r="C40" s="212" t="s">
        <v>900</v>
      </c>
      <c r="D40" s="72">
        <v>0</v>
      </c>
      <c r="E40" s="72">
        <v>0</v>
      </c>
      <c r="F40" s="72">
        <v>0</v>
      </c>
      <c r="G40" s="1073" t="e">
        <f t="shared" si="1"/>
        <v>#DIV/0!</v>
      </c>
      <c r="H40" s="226">
        <v>0</v>
      </c>
      <c r="J40" s="4"/>
      <c r="K40" s="4"/>
    </row>
    <row r="41" spans="1:11" s="300" customFormat="1" ht="12.75" hidden="1" customHeight="1" x14ac:dyDescent="0.25">
      <c r="A41" s="1362" t="s">
        <v>901</v>
      </c>
      <c r="B41" s="1363"/>
      <c r="C41" s="212" t="s">
        <v>902</v>
      </c>
      <c r="D41" s="72">
        <v>0</v>
      </c>
      <c r="E41" s="72">
        <v>0</v>
      </c>
      <c r="F41" s="72">
        <v>0</v>
      </c>
      <c r="G41" s="1073" t="e">
        <f t="shared" si="1"/>
        <v>#DIV/0!</v>
      </c>
      <c r="H41" s="226">
        <v>0</v>
      </c>
      <c r="J41" s="4"/>
      <c r="K41" s="4"/>
    </row>
    <row r="42" spans="1:11" ht="12.75" hidden="1" customHeight="1" x14ac:dyDescent="0.2">
      <c r="A42" s="1362" t="s">
        <v>903</v>
      </c>
      <c r="B42" s="1363"/>
      <c r="C42" s="212" t="s">
        <v>904</v>
      </c>
      <c r="D42" s="72">
        <v>0</v>
      </c>
      <c r="E42" s="72">
        <v>0</v>
      </c>
      <c r="F42" s="72">
        <v>0</v>
      </c>
      <c r="G42" s="1073" t="e">
        <f t="shared" si="1"/>
        <v>#DIV/0!</v>
      </c>
      <c r="H42" s="226">
        <v>0</v>
      </c>
    </row>
    <row r="43" spans="1:11" ht="12.75" hidden="1" customHeight="1" x14ac:dyDescent="0.2">
      <c r="A43" s="1362" t="s">
        <v>905</v>
      </c>
      <c r="B43" s="1363"/>
      <c r="C43" s="212" t="s">
        <v>906</v>
      </c>
      <c r="D43" s="72">
        <v>0</v>
      </c>
      <c r="E43" s="72">
        <v>0</v>
      </c>
      <c r="F43" s="72">
        <v>0</v>
      </c>
      <c r="G43" s="1073" t="e">
        <f t="shared" si="1"/>
        <v>#DIV/0!</v>
      </c>
      <c r="H43" s="226">
        <v>0</v>
      </c>
    </row>
    <row r="44" spans="1:11" ht="12.75" hidden="1" customHeight="1" x14ac:dyDescent="0.2">
      <c r="A44" s="1362" t="s">
        <v>907</v>
      </c>
      <c r="B44" s="1363"/>
      <c r="C44" s="212" t="s">
        <v>908</v>
      </c>
      <c r="D44" s="72">
        <v>0</v>
      </c>
      <c r="E44" s="72">
        <v>0</v>
      </c>
      <c r="F44" s="72">
        <v>0</v>
      </c>
      <c r="G44" s="1073" t="e">
        <f t="shared" si="1"/>
        <v>#DIV/0!</v>
      </c>
      <c r="H44" s="226">
        <v>0</v>
      </c>
    </row>
    <row r="45" spans="1:11" ht="12.75" hidden="1" customHeight="1" x14ac:dyDescent="0.2">
      <c r="A45" s="1362" t="s">
        <v>909</v>
      </c>
      <c r="B45" s="1363"/>
      <c r="C45" s="212" t="s">
        <v>910</v>
      </c>
      <c r="D45" s="72">
        <v>0</v>
      </c>
      <c r="E45" s="72">
        <v>0</v>
      </c>
      <c r="F45" s="72">
        <v>0</v>
      </c>
      <c r="G45" s="1073" t="e">
        <f t="shared" si="1"/>
        <v>#DIV/0!</v>
      </c>
      <c r="H45" s="226">
        <v>0</v>
      </c>
    </row>
    <row r="46" spans="1:11" ht="12.75" hidden="1" customHeight="1" x14ac:dyDescent="0.25">
      <c r="A46" s="1362" t="s">
        <v>911</v>
      </c>
      <c r="B46" s="1363"/>
      <c r="C46" s="212" t="s">
        <v>912</v>
      </c>
      <c r="D46" s="72">
        <v>0</v>
      </c>
      <c r="E46" s="72">
        <v>0</v>
      </c>
      <c r="F46" s="72">
        <v>0</v>
      </c>
      <c r="G46" s="1073" t="e">
        <f t="shared" si="1"/>
        <v>#DIV/0!</v>
      </c>
      <c r="H46" s="226">
        <v>0</v>
      </c>
      <c r="J46" s="300"/>
      <c r="K46" s="300"/>
    </row>
    <row r="47" spans="1:11" ht="12.75" hidden="1" customHeight="1" x14ac:dyDescent="0.2">
      <c r="A47" s="1362" t="s">
        <v>856</v>
      </c>
      <c r="B47" s="1363"/>
      <c r="C47" s="212" t="s">
        <v>913</v>
      </c>
      <c r="D47" s="72">
        <v>0</v>
      </c>
      <c r="E47" s="72">
        <v>0</v>
      </c>
      <c r="F47" s="72">
        <v>0</v>
      </c>
      <c r="G47" s="1073" t="e">
        <f t="shared" si="1"/>
        <v>#DIV/0!</v>
      </c>
      <c r="H47" s="226">
        <v>0</v>
      </c>
    </row>
    <row r="48" spans="1:11" x14ac:dyDescent="0.2">
      <c r="A48" s="1362" t="s">
        <v>1037</v>
      </c>
      <c r="B48" s="1363"/>
      <c r="C48" s="212" t="s">
        <v>1033</v>
      </c>
      <c r="D48" s="72">
        <v>0</v>
      </c>
      <c r="E48" s="72">
        <v>782</v>
      </c>
      <c r="F48" s="72">
        <v>782</v>
      </c>
      <c r="G48" s="34">
        <f>F48/E48*100</f>
        <v>100</v>
      </c>
      <c r="H48" s="226">
        <v>0</v>
      </c>
    </row>
    <row r="49" spans="1:11" x14ac:dyDescent="0.2">
      <c r="A49" s="977" t="s">
        <v>1036</v>
      </c>
      <c r="B49" s="978"/>
      <c r="C49" s="212" t="s">
        <v>1032</v>
      </c>
      <c r="D49" s="72">
        <v>0</v>
      </c>
      <c r="E49" s="72">
        <v>430</v>
      </c>
      <c r="F49" s="72">
        <v>430</v>
      </c>
      <c r="G49" s="34">
        <f>F49/E49*100</f>
        <v>100</v>
      </c>
      <c r="H49" s="226">
        <v>0</v>
      </c>
    </row>
    <row r="50" spans="1:11" x14ac:dyDescent="0.2">
      <c r="A50" s="1362" t="s">
        <v>1038</v>
      </c>
      <c r="B50" s="1363"/>
      <c r="C50" s="212" t="s">
        <v>1034</v>
      </c>
      <c r="D50" s="72">
        <v>0</v>
      </c>
      <c r="E50" s="72">
        <v>562</v>
      </c>
      <c r="F50" s="72">
        <v>562</v>
      </c>
      <c r="G50" s="34">
        <f t="shared" ref="G50:G56" si="2">F50/E50*100</f>
        <v>100</v>
      </c>
      <c r="H50" s="226">
        <v>0</v>
      </c>
    </row>
    <row r="51" spans="1:11" x14ac:dyDescent="0.2">
      <c r="A51" s="1362" t="s">
        <v>1039</v>
      </c>
      <c r="B51" s="1363"/>
      <c r="C51" s="212" t="s">
        <v>1035</v>
      </c>
      <c r="D51" s="33">
        <v>0</v>
      </c>
      <c r="E51" s="33">
        <v>549</v>
      </c>
      <c r="F51" s="33">
        <v>549</v>
      </c>
      <c r="G51" s="34">
        <f t="shared" si="2"/>
        <v>100</v>
      </c>
      <c r="H51" s="202">
        <v>0</v>
      </c>
    </row>
    <row r="52" spans="1:11" s="300" customFormat="1" ht="12.75" customHeight="1" x14ac:dyDescent="0.25">
      <c r="A52" s="1362" t="s">
        <v>1211</v>
      </c>
      <c r="B52" s="1363"/>
      <c r="C52" s="212" t="s">
        <v>1224</v>
      </c>
      <c r="D52" s="72">
        <v>0</v>
      </c>
      <c r="E52" s="72">
        <v>838</v>
      </c>
      <c r="F52" s="72">
        <v>838</v>
      </c>
      <c r="G52" s="34">
        <f t="shared" si="2"/>
        <v>100</v>
      </c>
      <c r="H52" s="226">
        <v>0</v>
      </c>
      <c r="J52" s="4"/>
      <c r="K52" s="4"/>
    </row>
    <row r="53" spans="1:11" x14ac:dyDescent="0.2">
      <c r="A53" s="1362" t="s">
        <v>1212</v>
      </c>
      <c r="B53" s="1363"/>
      <c r="C53" s="212" t="s">
        <v>1225</v>
      </c>
      <c r="D53" s="72">
        <v>0</v>
      </c>
      <c r="E53" s="72">
        <v>827</v>
      </c>
      <c r="F53" s="72">
        <v>827</v>
      </c>
      <c r="G53" s="1073">
        <f t="shared" si="2"/>
        <v>100</v>
      </c>
      <c r="H53" s="226">
        <v>0</v>
      </c>
    </row>
    <row r="54" spans="1:11" x14ac:dyDescent="0.2">
      <c r="A54" s="1362" t="s">
        <v>1213</v>
      </c>
      <c r="B54" s="1363"/>
      <c r="C54" s="212" t="s">
        <v>1226</v>
      </c>
      <c r="D54" s="72">
        <v>0</v>
      </c>
      <c r="E54" s="72">
        <v>544</v>
      </c>
      <c r="F54" s="72">
        <v>544</v>
      </c>
      <c r="G54" s="1073">
        <f t="shared" si="2"/>
        <v>100</v>
      </c>
      <c r="H54" s="226">
        <v>0</v>
      </c>
    </row>
    <row r="55" spans="1:11" ht="12.75" customHeight="1" x14ac:dyDescent="0.2">
      <c r="A55" s="1362" t="s">
        <v>914</v>
      </c>
      <c r="B55" s="1363"/>
      <c r="C55" s="212" t="s">
        <v>915</v>
      </c>
      <c r="D55" s="72">
        <v>0</v>
      </c>
      <c r="E55" s="72">
        <v>617</v>
      </c>
      <c r="F55" s="72">
        <v>606</v>
      </c>
      <c r="G55" s="34">
        <f t="shared" si="2"/>
        <v>98.217179902755277</v>
      </c>
      <c r="H55" s="226">
        <v>0</v>
      </c>
    </row>
    <row r="56" spans="1:11" ht="12.75" customHeight="1" x14ac:dyDescent="0.2">
      <c r="A56" s="1362" t="s">
        <v>916</v>
      </c>
      <c r="B56" s="1363"/>
      <c r="C56" s="212" t="s">
        <v>917</v>
      </c>
      <c r="D56" s="72">
        <v>0</v>
      </c>
      <c r="E56" s="72">
        <v>314</v>
      </c>
      <c r="F56" s="72">
        <v>313</v>
      </c>
      <c r="G56" s="34">
        <f t="shared" si="2"/>
        <v>99.681528662420376</v>
      </c>
      <c r="H56" s="226">
        <v>0</v>
      </c>
    </row>
    <row r="57" spans="1:11" ht="12.75" customHeight="1" x14ac:dyDescent="0.2">
      <c r="A57" s="1362" t="s">
        <v>1214</v>
      </c>
      <c r="B57" s="1363"/>
      <c r="C57" s="212" t="s">
        <v>1040</v>
      </c>
      <c r="D57" s="33">
        <v>0</v>
      </c>
      <c r="E57" s="33">
        <v>341</v>
      </c>
      <c r="F57" s="33">
        <v>321</v>
      </c>
      <c r="G57" s="34">
        <f>F57/E57*100</f>
        <v>94.134897360703818</v>
      </c>
      <c r="H57" s="202">
        <v>0</v>
      </c>
    </row>
    <row r="58" spans="1:11" ht="12.75" customHeight="1" x14ac:dyDescent="0.2">
      <c r="A58" s="1362" t="s">
        <v>918</v>
      </c>
      <c r="B58" s="1363"/>
      <c r="C58" s="212" t="s">
        <v>919</v>
      </c>
      <c r="D58" s="72">
        <v>0</v>
      </c>
      <c r="E58" s="72">
        <v>410</v>
      </c>
      <c r="F58" s="72">
        <v>405</v>
      </c>
      <c r="G58" s="34">
        <f>F58/E58*100</f>
        <v>98.780487804878049</v>
      </c>
      <c r="H58" s="226">
        <v>0</v>
      </c>
    </row>
    <row r="59" spans="1:11" ht="12.75" customHeight="1" x14ac:dyDescent="0.2">
      <c r="A59" s="1362" t="s">
        <v>1215</v>
      </c>
      <c r="B59" s="1363"/>
      <c r="C59" s="212" t="s">
        <v>1227</v>
      </c>
      <c r="D59" s="1064">
        <v>0</v>
      </c>
      <c r="E59" s="1064">
        <v>573</v>
      </c>
      <c r="F59" s="1064">
        <v>572</v>
      </c>
      <c r="G59" s="1073">
        <f>F59/E59*100</f>
        <v>99.825479930191975</v>
      </c>
      <c r="H59" s="1065">
        <v>0</v>
      </c>
    </row>
    <row r="60" spans="1:11" ht="15.75" thickBot="1" x14ac:dyDescent="0.3">
      <c r="A60" s="458"/>
      <c r="B60" s="459" t="s">
        <v>656</v>
      </c>
      <c r="C60" s="295"/>
      <c r="D60" s="296">
        <f>SUM(D37:D59)</f>
        <v>0</v>
      </c>
      <c r="E60" s="296">
        <f>SUM(E37:E59)</f>
        <v>21174</v>
      </c>
      <c r="F60" s="296">
        <f>SUM(F37:F59)</f>
        <v>11784</v>
      </c>
      <c r="G60" s="176">
        <f>F60/E60*100</f>
        <v>55.653159535279116</v>
      </c>
      <c r="H60" s="299">
        <f>SUM(H37:H59)</f>
        <v>0</v>
      </c>
    </row>
    <row r="61" spans="1:11" ht="15" x14ac:dyDescent="0.25">
      <c r="A61" s="739"/>
      <c r="B61" s="928"/>
      <c r="C61" s="720"/>
      <c r="D61" s="426"/>
      <c r="E61" s="426"/>
      <c r="F61" s="426"/>
      <c r="G61" s="173"/>
      <c r="H61" s="426"/>
    </row>
    <row r="62" spans="1:11" ht="15" x14ac:dyDescent="0.25">
      <c r="A62" s="739"/>
      <c r="B62" s="928"/>
      <c r="C62" s="720"/>
      <c r="D62" s="426"/>
      <c r="E62" s="426"/>
      <c r="F62" s="426"/>
      <c r="G62" s="173"/>
      <c r="H62" s="426"/>
    </row>
    <row r="63" spans="1:11" ht="15" x14ac:dyDescent="0.25">
      <c r="A63" s="739"/>
      <c r="B63" s="928"/>
      <c r="C63" s="720"/>
      <c r="D63" s="426"/>
      <c r="E63" s="426"/>
      <c r="F63" s="426"/>
      <c r="G63" s="173"/>
      <c r="H63" s="426"/>
    </row>
    <row r="64" spans="1:11" ht="15" x14ac:dyDescent="0.25">
      <c r="A64" s="739"/>
      <c r="B64" s="928"/>
      <c r="C64" s="720"/>
      <c r="D64" s="426"/>
      <c r="E64" s="426"/>
      <c r="F64" s="426"/>
      <c r="G64" s="173"/>
      <c r="H64" s="426"/>
    </row>
    <row r="65" spans="1:11" ht="15" x14ac:dyDescent="0.25">
      <c r="A65" s="739"/>
      <c r="B65" s="928"/>
      <c r="C65" s="720"/>
      <c r="D65" s="426"/>
      <c r="E65" s="426"/>
      <c r="F65" s="426"/>
      <c r="G65" s="173"/>
      <c r="H65" s="426"/>
    </row>
    <row r="66" spans="1:11" ht="15" x14ac:dyDescent="0.25">
      <c r="A66" s="739"/>
      <c r="B66" s="928"/>
      <c r="C66" s="720"/>
      <c r="D66" s="426"/>
      <c r="E66" s="426"/>
      <c r="F66" s="426"/>
      <c r="G66" s="173"/>
      <c r="H66" s="426"/>
    </row>
    <row r="68" spans="1:11" ht="15.75" customHeight="1" x14ac:dyDescent="0.25">
      <c r="A68" s="1346" t="s">
        <v>1316</v>
      </c>
      <c r="B68" s="1346"/>
      <c r="C68" s="1346"/>
      <c r="D68" s="1346"/>
      <c r="E68" s="1346"/>
      <c r="F68" s="1346"/>
      <c r="G68" s="1346"/>
      <c r="H68" s="1346"/>
    </row>
    <row r="69" spans="1:11" hidden="1" x14ac:dyDescent="0.2">
      <c r="A69" s="940" t="s">
        <v>921</v>
      </c>
      <c r="B69" s="451"/>
      <c r="C69" s="941" t="s">
        <v>989</v>
      </c>
      <c r="D69" s="197">
        <v>0</v>
      </c>
      <c r="E69" s="197">
        <v>0</v>
      </c>
      <c r="F69" s="197">
        <v>0</v>
      </c>
      <c r="G69" s="161">
        <v>0</v>
      </c>
      <c r="H69" s="198">
        <v>0</v>
      </c>
    </row>
    <row r="70" spans="1:11" hidden="1" x14ac:dyDescent="0.2">
      <c r="A70" s="979" t="s">
        <v>922</v>
      </c>
      <c r="B70" s="439"/>
      <c r="C70" s="51" t="s">
        <v>923</v>
      </c>
      <c r="D70" s="72">
        <v>0</v>
      </c>
      <c r="E70" s="72">
        <v>0</v>
      </c>
      <c r="F70" s="72">
        <v>0</v>
      </c>
      <c r="G70" s="34">
        <v>0</v>
      </c>
      <c r="H70" s="226">
        <v>0</v>
      </c>
    </row>
    <row r="71" spans="1:11" hidden="1" x14ac:dyDescent="0.2">
      <c r="A71" s="1207" t="s">
        <v>924</v>
      </c>
      <c r="B71" s="439"/>
      <c r="C71" s="212" t="s">
        <v>925</v>
      </c>
      <c r="D71" s="1064">
        <v>0</v>
      </c>
      <c r="E71" s="1064">
        <v>0</v>
      </c>
      <c r="F71" s="1064">
        <v>0</v>
      </c>
      <c r="G71" s="1073">
        <v>0</v>
      </c>
      <c r="H71" s="1065">
        <v>0</v>
      </c>
    </row>
    <row r="72" spans="1:11" hidden="1" x14ac:dyDescent="0.2">
      <c r="A72" s="979" t="s">
        <v>926</v>
      </c>
      <c r="B72" s="439"/>
      <c r="C72" s="51" t="s">
        <v>927</v>
      </c>
      <c r="D72" s="72">
        <v>0</v>
      </c>
      <c r="E72" s="72">
        <v>0</v>
      </c>
      <c r="F72" s="72">
        <v>0</v>
      </c>
      <c r="G72" s="34">
        <v>0</v>
      </c>
      <c r="H72" s="226">
        <v>0</v>
      </c>
    </row>
    <row r="73" spans="1:11" x14ac:dyDescent="0.2">
      <c r="A73" s="1282" t="s">
        <v>928</v>
      </c>
      <c r="B73" s="439"/>
      <c r="C73" s="1062" t="s">
        <v>929</v>
      </c>
      <c r="D73" s="1064">
        <v>16995</v>
      </c>
      <c r="E73" s="1064">
        <v>16995</v>
      </c>
      <c r="F73" s="1064">
        <v>11270</v>
      </c>
      <c r="G73" s="1073">
        <f t="shared" ref="G73:G95" si="3">F73/E73*100</f>
        <v>66.313621653427475</v>
      </c>
      <c r="H73" s="1064">
        <v>13000</v>
      </c>
    </row>
    <row r="74" spans="1:11" x14ac:dyDescent="0.2">
      <c r="A74" s="979" t="s">
        <v>930</v>
      </c>
      <c r="B74" s="439"/>
      <c r="C74" s="212" t="s">
        <v>931</v>
      </c>
      <c r="D74" s="72">
        <v>8193</v>
      </c>
      <c r="E74" s="72">
        <v>8193</v>
      </c>
      <c r="F74" s="72">
        <v>5017</v>
      </c>
      <c r="G74" s="34">
        <f t="shared" si="3"/>
        <v>61.235200781154639</v>
      </c>
      <c r="H74" s="226">
        <v>6890</v>
      </c>
    </row>
    <row r="75" spans="1:11" ht="15" hidden="1" x14ac:dyDescent="0.25">
      <c r="A75" s="979" t="s">
        <v>932</v>
      </c>
      <c r="B75" s="439"/>
      <c r="C75" s="212" t="s">
        <v>933</v>
      </c>
      <c r="D75" s="72">
        <v>0</v>
      </c>
      <c r="E75" s="72">
        <v>0</v>
      </c>
      <c r="F75" s="72">
        <v>0</v>
      </c>
      <c r="G75" s="34">
        <v>0</v>
      </c>
      <c r="H75" s="226">
        <v>0</v>
      </c>
      <c r="J75" s="300"/>
      <c r="K75" s="300"/>
    </row>
    <row r="76" spans="1:11" x14ac:dyDescent="0.2">
      <c r="A76" s="979" t="s">
        <v>934</v>
      </c>
      <c r="B76" s="439"/>
      <c r="C76" s="212" t="s">
        <v>971</v>
      </c>
      <c r="D76" s="72">
        <v>4130</v>
      </c>
      <c r="E76" s="72">
        <v>4130</v>
      </c>
      <c r="F76" s="72">
        <v>3723</v>
      </c>
      <c r="G76" s="34">
        <f t="shared" si="3"/>
        <v>90.145278450363193</v>
      </c>
      <c r="H76" s="226">
        <v>8900</v>
      </c>
    </row>
    <row r="77" spans="1:11" hidden="1" x14ac:dyDescent="0.2">
      <c r="A77" s="979" t="s">
        <v>935</v>
      </c>
      <c r="B77" s="457"/>
      <c r="C77" s="212" t="s">
        <v>936</v>
      </c>
      <c r="D77" s="72">
        <v>0</v>
      </c>
      <c r="E77" s="72">
        <v>0</v>
      </c>
      <c r="F77" s="72">
        <v>0</v>
      </c>
      <c r="G77" s="1073">
        <v>0</v>
      </c>
      <c r="H77" s="226">
        <v>0</v>
      </c>
    </row>
    <row r="78" spans="1:11" ht="15" hidden="1" x14ac:dyDescent="0.25">
      <c r="A78" s="979" t="s">
        <v>937</v>
      </c>
      <c r="B78" s="439"/>
      <c r="C78" s="212" t="s">
        <v>938</v>
      </c>
      <c r="D78" s="33">
        <v>0</v>
      </c>
      <c r="E78" s="33">
        <v>0</v>
      </c>
      <c r="F78" s="33">
        <v>0</v>
      </c>
      <c r="G78" s="1073">
        <v>0</v>
      </c>
      <c r="H78" s="202">
        <v>0</v>
      </c>
      <c r="J78" s="300"/>
      <c r="K78" s="300"/>
    </row>
    <row r="79" spans="1:11" x14ac:dyDescent="0.2">
      <c r="A79" s="1364" t="s">
        <v>951</v>
      </c>
      <c r="B79" s="1365"/>
      <c r="C79" s="51" t="s">
        <v>952</v>
      </c>
      <c r="D79" s="33">
        <v>0</v>
      </c>
      <c r="E79" s="1064">
        <v>168</v>
      </c>
      <c r="F79" s="33">
        <v>162</v>
      </c>
      <c r="G79" s="1073">
        <f t="shared" si="3"/>
        <v>96.428571428571431</v>
      </c>
      <c r="H79" s="226">
        <v>0</v>
      </c>
    </row>
    <row r="80" spans="1:11" x14ac:dyDescent="0.2">
      <c r="A80" s="1364" t="s">
        <v>1216</v>
      </c>
      <c r="B80" s="1365"/>
      <c r="C80" s="1062" t="s">
        <v>1041</v>
      </c>
      <c r="D80" s="1064">
        <v>0</v>
      </c>
      <c r="E80" s="1064">
        <v>82</v>
      </c>
      <c r="F80" s="1064">
        <v>83</v>
      </c>
      <c r="G80" s="1073">
        <f t="shared" si="3"/>
        <v>101.21951219512195</v>
      </c>
      <c r="H80" s="226">
        <v>0</v>
      </c>
    </row>
    <row r="81" spans="1:8" x14ac:dyDescent="0.2">
      <c r="A81" s="1364" t="s">
        <v>1217</v>
      </c>
      <c r="B81" s="1365"/>
      <c r="C81" s="1062" t="s">
        <v>1228</v>
      </c>
      <c r="D81" s="1064">
        <v>0</v>
      </c>
      <c r="E81" s="1064">
        <v>54</v>
      </c>
      <c r="F81" s="1064">
        <v>54</v>
      </c>
      <c r="G81" s="1073">
        <f t="shared" si="3"/>
        <v>100</v>
      </c>
      <c r="H81" s="226">
        <v>0</v>
      </c>
    </row>
    <row r="82" spans="1:8" x14ac:dyDescent="0.2">
      <c r="A82" s="441">
        <v>3113</v>
      </c>
      <c r="B82" s="442">
        <v>5331</v>
      </c>
      <c r="C82" s="443" t="s">
        <v>860</v>
      </c>
      <c r="D82" s="444">
        <f>SUM(D69:D81)</f>
        <v>29318</v>
      </c>
      <c r="E82" s="444">
        <f t="shared" ref="E82:F82" si="4">SUM(E69:E81)</f>
        <v>29622</v>
      </c>
      <c r="F82" s="444">
        <f t="shared" si="4"/>
        <v>20309</v>
      </c>
      <c r="G82" s="445">
        <f>F82/E82*100</f>
        <v>68.5605293363041</v>
      </c>
      <c r="H82" s="446">
        <f>SUM(H69:H81)</f>
        <v>28790</v>
      </c>
    </row>
    <row r="83" spans="1:8" x14ac:dyDescent="0.2">
      <c r="A83" s="979" t="s">
        <v>700</v>
      </c>
      <c r="B83" s="439">
        <v>30</v>
      </c>
      <c r="C83" s="51" t="s">
        <v>939</v>
      </c>
      <c r="D83" s="72">
        <v>5000</v>
      </c>
      <c r="E83" s="72">
        <v>5000</v>
      </c>
      <c r="F83" s="72">
        <v>3750</v>
      </c>
      <c r="G83" s="34">
        <f t="shared" si="3"/>
        <v>75</v>
      </c>
      <c r="H83" s="226">
        <v>5560</v>
      </c>
    </row>
    <row r="84" spans="1:8" x14ac:dyDescent="0.2">
      <c r="A84" s="976"/>
      <c r="B84" s="439">
        <v>31</v>
      </c>
      <c r="C84" s="1062" t="s">
        <v>991</v>
      </c>
      <c r="D84" s="72">
        <v>6200</v>
      </c>
      <c r="E84" s="72">
        <v>6200</v>
      </c>
      <c r="F84" s="72">
        <v>4650</v>
      </c>
      <c r="G84" s="1073">
        <f t="shared" si="3"/>
        <v>75</v>
      </c>
      <c r="H84" s="226">
        <v>5690</v>
      </c>
    </row>
    <row r="85" spans="1:8" x14ac:dyDescent="0.2">
      <c r="A85" s="976"/>
      <c r="B85" s="439">
        <v>33</v>
      </c>
      <c r="C85" s="1062" t="s">
        <v>940</v>
      </c>
      <c r="D85" s="72">
        <v>7290</v>
      </c>
      <c r="E85" s="72">
        <v>7290</v>
      </c>
      <c r="F85" s="72">
        <v>5467</v>
      </c>
      <c r="G85" s="1073">
        <f t="shared" si="3"/>
        <v>74.993141289437588</v>
      </c>
      <c r="H85" s="226">
        <v>4850</v>
      </c>
    </row>
    <row r="86" spans="1:8" x14ac:dyDescent="0.2">
      <c r="A86" s="976"/>
      <c r="B86" s="439">
        <v>34</v>
      </c>
      <c r="C86" s="1062" t="s">
        <v>941</v>
      </c>
      <c r="D86" s="72">
        <v>5700</v>
      </c>
      <c r="E86" s="72">
        <v>5700</v>
      </c>
      <c r="F86" s="72">
        <v>4275</v>
      </c>
      <c r="G86" s="1073">
        <f t="shared" si="3"/>
        <v>75</v>
      </c>
      <c r="H86" s="226">
        <v>6040</v>
      </c>
    </row>
    <row r="87" spans="1:8" x14ac:dyDescent="0.2">
      <c r="A87" s="976"/>
      <c r="B87" s="439">
        <v>36</v>
      </c>
      <c r="C87" s="1062" t="s">
        <v>942</v>
      </c>
      <c r="D87" s="72">
        <v>5100</v>
      </c>
      <c r="E87" s="72">
        <v>5100</v>
      </c>
      <c r="F87" s="72">
        <v>3825</v>
      </c>
      <c r="G87" s="1073">
        <f t="shared" si="3"/>
        <v>75</v>
      </c>
      <c r="H87" s="226">
        <v>4410</v>
      </c>
    </row>
    <row r="88" spans="1:8" x14ac:dyDescent="0.2">
      <c r="A88" s="976"/>
      <c r="B88" s="439">
        <v>37</v>
      </c>
      <c r="C88" s="1062" t="s">
        <v>943</v>
      </c>
      <c r="D88" s="72">
        <v>5800</v>
      </c>
      <c r="E88" s="72">
        <v>5800</v>
      </c>
      <c r="F88" s="72">
        <v>4350</v>
      </c>
      <c r="G88" s="1073">
        <f t="shared" si="3"/>
        <v>75</v>
      </c>
      <c r="H88" s="226">
        <v>5990</v>
      </c>
    </row>
    <row r="89" spans="1:8" x14ac:dyDescent="0.2">
      <c r="A89" s="976"/>
      <c r="B89" s="439">
        <v>38</v>
      </c>
      <c r="C89" s="1062" t="s">
        <v>944</v>
      </c>
      <c r="D89" s="72">
        <v>4700</v>
      </c>
      <c r="E89" s="72">
        <v>4700</v>
      </c>
      <c r="F89" s="72">
        <v>3525</v>
      </c>
      <c r="G89" s="1073">
        <f t="shared" si="3"/>
        <v>75</v>
      </c>
      <c r="H89" s="226">
        <v>5210</v>
      </c>
    </row>
    <row r="90" spans="1:8" x14ac:dyDescent="0.2">
      <c r="A90" s="976"/>
      <c r="B90" s="439">
        <v>39</v>
      </c>
      <c r="C90" s="1062" t="s">
        <v>945</v>
      </c>
      <c r="D90" s="72">
        <v>7200</v>
      </c>
      <c r="E90" s="72">
        <v>7200</v>
      </c>
      <c r="F90" s="72">
        <v>5400</v>
      </c>
      <c r="G90" s="1073">
        <f t="shared" si="3"/>
        <v>75</v>
      </c>
      <c r="H90" s="226">
        <v>6480</v>
      </c>
    </row>
    <row r="91" spans="1:8" x14ac:dyDescent="0.2">
      <c r="A91" s="976"/>
      <c r="B91" s="439">
        <v>41</v>
      </c>
      <c r="C91" s="1062" t="s">
        <v>946</v>
      </c>
      <c r="D91" s="72">
        <v>6500</v>
      </c>
      <c r="E91" s="72">
        <v>6500</v>
      </c>
      <c r="F91" s="72">
        <v>4875</v>
      </c>
      <c r="G91" s="1073">
        <f t="shared" si="3"/>
        <v>75</v>
      </c>
      <c r="H91" s="226">
        <v>6170</v>
      </c>
    </row>
    <row r="92" spans="1:8" x14ac:dyDescent="0.2">
      <c r="A92" s="976"/>
      <c r="B92" s="439">
        <v>42</v>
      </c>
      <c r="C92" s="1062" t="s">
        <v>947</v>
      </c>
      <c r="D92" s="72">
        <v>6200</v>
      </c>
      <c r="E92" s="72">
        <v>6200</v>
      </c>
      <c r="F92" s="72">
        <v>4650</v>
      </c>
      <c r="G92" s="1073">
        <f t="shared" si="3"/>
        <v>75</v>
      </c>
      <c r="H92" s="226">
        <v>5580</v>
      </c>
    </row>
    <row r="93" spans="1:8" x14ac:dyDescent="0.2">
      <c r="A93" s="976"/>
      <c r="B93" s="439">
        <v>43</v>
      </c>
      <c r="C93" s="51" t="s">
        <v>948</v>
      </c>
      <c r="D93" s="72">
        <v>4700</v>
      </c>
      <c r="E93" s="72">
        <v>4700</v>
      </c>
      <c r="F93" s="72">
        <v>3525</v>
      </c>
      <c r="G93" s="34">
        <f t="shared" si="3"/>
        <v>75</v>
      </c>
      <c r="H93" s="226">
        <v>3710</v>
      </c>
    </row>
    <row r="94" spans="1:8" x14ac:dyDescent="0.2">
      <c r="A94" s="976"/>
      <c r="B94" s="439">
        <v>44</v>
      </c>
      <c r="C94" s="1062" t="s">
        <v>949</v>
      </c>
      <c r="D94" s="72">
        <v>5700</v>
      </c>
      <c r="E94" s="72">
        <v>5700</v>
      </c>
      <c r="F94" s="72">
        <v>4275</v>
      </c>
      <c r="G94" s="1073">
        <f t="shared" si="3"/>
        <v>75</v>
      </c>
      <c r="H94" s="226">
        <v>5490</v>
      </c>
    </row>
    <row r="95" spans="1:8" x14ac:dyDescent="0.2">
      <c r="A95" s="976"/>
      <c r="B95" s="439">
        <v>45</v>
      </c>
      <c r="C95" s="1062" t="s">
        <v>950</v>
      </c>
      <c r="D95" s="72">
        <v>7100</v>
      </c>
      <c r="E95" s="72">
        <v>7100</v>
      </c>
      <c r="F95" s="72">
        <v>5325</v>
      </c>
      <c r="G95" s="1073">
        <f t="shared" si="3"/>
        <v>75</v>
      </c>
      <c r="H95" s="226">
        <v>5300</v>
      </c>
    </row>
    <row r="96" spans="1:8" x14ac:dyDescent="0.2">
      <c r="A96" s="441">
        <v>3113</v>
      </c>
      <c r="B96" s="442">
        <v>5331</v>
      </c>
      <c r="C96" s="443" t="s">
        <v>860</v>
      </c>
      <c r="D96" s="444">
        <f>SUM(D83:D95)</f>
        <v>77190</v>
      </c>
      <c r="E96" s="444">
        <f>SUM(E83:E95)</f>
        <v>77190</v>
      </c>
      <c r="F96" s="444">
        <f>SUM(F83:F95)</f>
        <v>57892</v>
      </c>
      <c r="G96" s="445">
        <f>F96/E96*100</f>
        <v>74.999352247700486</v>
      </c>
      <c r="H96" s="446">
        <f>SUM(H83:H95)</f>
        <v>70480</v>
      </c>
    </row>
    <row r="97" spans="1:12" s="450" customFormat="1" ht="15" thickBot="1" x14ac:dyDescent="0.25">
      <c r="A97" s="447"/>
      <c r="B97" s="448" t="s">
        <v>656</v>
      </c>
      <c r="C97" s="461"/>
      <c r="D97" s="250">
        <f>D82+D96</f>
        <v>106508</v>
      </c>
      <c r="E97" s="250">
        <f>E82+E96</f>
        <v>106812</v>
      </c>
      <c r="F97" s="250">
        <f>F82+F96</f>
        <v>78201</v>
      </c>
      <c r="G97" s="298">
        <f>F97/E97*100</f>
        <v>73.213683855746552</v>
      </c>
      <c r="H97" s="308">
        <f>H82+H96</f>
        <v>99270</v>
      </c>
      <c r="I97" s="4"/>
      <c r="J97" s="4"/>
      <c r="K97" s="4"/>
      <c r="L97" s="4"/>
    </row>
    <row r="98" spans="1:12" s="450" customFormat="1" ht="14.25" x14ac:dyDescent="0.2">
      <c r="A98" s="370">
        <v>3113</v>
      </c>
      <c r="B98" s="451">
        <v>5336</v>
      </c>
      <c r="C98" s="452" t="s">
        <v>892</v>
      </c>
      <c r="D98" s="453"/>
      <c r="E98" s="453"/>
      <c r="F98" s="453"/>
      <c r="G98" s="454"/>
      <c r="H98" s="455"/>
      <c r="I98" s="4"/>
      <c r="J98" s="4"/>
      <c r="K98" s="4"/>
      <c r="L98" s="4"/>
    </row>
    <row r="99" spans="1:12" x14ac:dyDescent="0.2">
      <c r="A99" s="462" t="s">
        <v>954</v>
      </c>
      <c r="B99" s="436"/>
      <c r="C99" s="51" t="s">
        <v>955</v>
      </c>
      <c r="D99" s="72">
        <v>0</v>
      </c>
      <c r="E99" s="72">
        <v>21669</v>
      </c>
      <c r="F99" s="72">
        <v>7584</v>
      </c>
      <c r="G99" s="34">
        <f>F99/E99*100</f>
        <v>34.999307766855878</v>
      </c>
      <c r="H99" s="226">
        <v>0</v>
      </c>
    </row>
    <row r="100" spans="1:12" x14ac:dyDescent="0.2">
      <c r="A100" s="955" t="s">
        <v>956</v>
      </c>
      <c r="B100" s="436"/>
      <c r="C100" s="51" t="s">
        <v>957</v>
      </c>
      <c r="D100" s="72">
        <v>0</v>
      </c>
      <c r="E100" s="72">
        <v>29</v>
      </c>
      <c r="F100" s="72">
        <v>29</v>
      </c>
      <c r="G100" s="34">
        <f>F100/E100*100</f>
        <v>100</v>
      </c>
      <c r="H100" s="226">
        <v>0</v>
      </c>
    </row>
    <row r="101" spans="1:12" x14ac:dyDescent="0.2">
      <c r="A101" s="1281" t="s">
        <v>958</v>
      </c>
      <c r="B101" s="436"/>
      <c r="C101" s="1062" t="s">
        <v>959</v>
      </c>
      <c r="D101" s="72">
        <v>0</v>
      </c>
      <c r="E101" s="72">
        <v>435</v>
      </c>
      <c r="F101" s="72">
        <v>435</v>
      </c>
      <c r="G101" s="1073">
        <f>F101/E101*100</f>
        <v>100</v>
      </c>
      <c r="H101" s="226">
        <v>0</v>
      </c>
    </row>
    <row r="102" spans="1:12" x14ac:dyDescent="0.2">
      <c r="A102" s="1281" t="s">
        <v>1218</v>
      </c>
      <c r="B102" s="436"/>
      <c r="C102" s="1062" t="s">
        <v>1229</v>
      </c>
      <c r="D102" s="72">
        <v>0</v>
      </c>
      <c r="E102" s="72">
        <v>1685</v>
      </c>
      <c r="F102" s="72">
        <v>1685</v>
      </c>
      <c r="G102" s="1073">
        <f t="shared" ref="G102:G104" si="5">F102/E102*100</f>
        <v>100</v>
      </c>
      <c r="H102" s="226">
        <v>0</v>
      </c>
    </row>
    <row r="103" spans="1:12" x14ac:dyDescent="0.2">
      <c r="A103" s="1281" t="s">
        <v>1218</v>
      </c>
      <c r="B103" s="436"/>
      <c r="C103" s="1062" t="s">
        <v>1230</v>
      </c>
      <c r="D103" s="72">
        <v>0</v>
      </c>
      <c r="E103" s="72">
        <v>1461</v>
      </c>
      <c r="F103" s="72">
        <v>1461</v>
      </c>
      <c r="G103" s="1073">
        <f t="shared" si="5"/>
        <v>100</v>
      </c>
      <c r="H103" s="226">
        <v>0</v>
      </c>
    </row>
    <row r="104" spans="1:12" x14ac:dyDescent="0.2">
      <c r="A104" s="1281" t="s">
        <v>1219</v>
      </c>
      <c r="B104" s="436"/>
      <c r="C104" s="1062" t="s">
        <v>1231</v>
      </c>
      <c r="D104" s="72">
        <v>0</v>
      </c>
      <c r="E104" s="72">
        <v>1637</v>
      </c>
      <c r="F104" s="72">
        <v>1637</v>
      </c>
      <c r="G104" s="1073">
        <f t="shared" si="5"/>
        <v>100</v>
      </c>
      <c r="H104" s="226">
        <v>0</v>
      </c>
    </row>
    <row r="105" spans="1:12" x14ac:dyDescent="0.2">
      <c r="A105" s="1281" t="s">
        <v>951</v>
      </c>
      <c r="B105" s="436"/>
      <c r="C105" s="1062" t="s">
        <v>961</v>
      </c>
      <c r="D105" s="72">
        <v>0</v>
      </c>
      <c r="E105" s="72">
        <v>1575</v>
      </c>
      <c r="F105" s="72">
        <v>1511</v>
      </c>
      <c r="G105" s="1073">
        <f>F105/E105*100</f>
        <v>95.936507936507937</v>
      </c>
      <c r="H105" s="226">
        <v>0</v>
      </c>
    </row>
    <row r="106" spans="1:12" x14ac:dyDescent="0.2">
      <c r="A106" s="1281" t="s">
        <v>953</v>
      </c>
      <c r="B106" s="436"/>
      <c r="C106" s="1062" t="s">
        <v>962</v>
      </c>
      <c r="D106" s="72">
        <v>0</v>
      </c>
      <c r="E106" s="72">
        <v>146</v>
      </c>
      <c r="F106" s="72">
        <v>0</v>
      </c>
      <c r="G106" s="1073">
        <v>0</v>
      </c>
      <c r="H106" s="226">
        <v>0</v>
      </c>
    </row>
    <row r="107" spans="1:12" x14ac:dyDescent="0.2">
      <c r="A107" s="1281" t="s">
        <v>963</v>
      </c>
      <c r="B107" s="436"/>
      <c r="C107" s="1062" t="s">
        <v>964</v>
      </c>
      <c r="D107" s="72">
        <v>0</v>
      </c>
      <c r="E107" s="72">
        <v>439</v>
      </c>
      <c r="F107" s="72">
        <v>434</v>
      </c>
      <c r="G107" s="1073">
        <f>F107/E107*100</f>
        <v>98.861047835990888</v>
      </c>
      <c r="H107" s="226">
        <v>0</v>
      </c>
    </row>
    <row r="108" spans="1:12" x14ac:dyDescent="0.2">
      <c r="A108" s="1281" t="s">
        <v>965</v>
      </c>
      <c r="B108" s="436"/>
      <c r="C108" s="1062" t="s">
        <v>966</v>
      </c>
      <c r="D108" s="72">
        <v>0</v>
      </c>
      <c r="E108" s="72">
        <v>300</v>
      </c>
      <c r="F108" s="72">
        <v>180</v>
      </c>
      <c r="G108" s="1073">
        <f>F108/E108*100</f>
        <v>60</v>
      </c>
      <c r="H108" s="226">
        <v>0</v>
      </c>
    </row>
    <row r="109" spans="1:12" x14ac:dyDescent="0.2">
      <c r="A109" s="1281" t="s">
        <v>967</v>
      </c>
      <c r="B109" s="436"/>
      <c r="C109" s="1062" t="s">
        <v>0</v>
      </c>
      <c r="D109" s="72">
        <v>0</v>
      </c>
      <c r="E109" s="72">
        <v>625</v>
      </c>
      <c r="F109" s="72">
        <v>625</v>
      </c>
      <c r="G109" s="1073">
        <f>F109/E109*100</f>
        <v>100</v>
      </c>
      <c r="H109" s="226">
        <v>0</v>
      </c>
    </row>
    <row r="110" spans="1:12" x14ac:dyDescent="0.2">
      <c r="A110" s="1281" t="s">
        <v>1</v>
      </c>
      <c r="B110" s="436"/>
      <c r="C110" s="1062" t="s">
        <v>2</v>
      </c>
      <c r="D110" s="72">
        <v>0</v>
      </c>
      <c r="E110" s="72">
        <v>375</v>
      </c>
      <c r="F110" s="72">
        <v>374</v>
      </c>
      <c r="G110" s="1073">
        <f>F110/E110*100</f>
        <v>99.733333333333334</v>
      </c>
      <c r="H110" s="226">
        <v>0</v>
      </c>
    </row>
    <row r="111" spans="1:12" x14ac:dyDescent="0.2">
      <c r="A111" s="1281" t="s">
        <v>1216</v>
      </c>
      <c r="B111" s="436"/>
      <c r="C111" s="1062" t="s">
        <v>1041</v>
      </c>
      <c r="D111" s="72">
        <v>0</v>
      </c>
      <c r="E111" s="72">
        <v>742</v>
      </c>
      <c r="F111" s="72">
        <v>742</v>
      </c>
      <c r="G111" s="1073">
        <f t="shared" ref="G111:G113" si="6">F111/E111*100</f>
        <v>100</v>
      </c>
      <c r="H111" s="226">
        <v>0</v>
      </c>
    </row>
    <row r="112" spans="1:12" x14ac:dyDescent="0.2">
      <c r="A112" s="1281" t="s">
        <v>1217</v>
      </c>
      <c r="B112" s="436"/>
      <c r="C112" s="1062" t="s">
        <v>1042</v>
      </c>
      <c r="D112" s="72">
        <v>0</v>
      </c>
      <c r="E112" s="72">
        <v>486</v>
      </c>
      <c r="F112" s="72">
        <v>486</v>
      </c>
      <c r="G112" s="1073">
        <f t="shared" si="6"/>
        <v>100</v>
      </c>
      <c r="H112" s="226">
        <v>0</v>
      </c>
    </row>
    <row r="113" spans="1:11" x14ac:dyDescent="0.2">
      <c r="A113" s="1281" t="s">
        <v>1220</v>
      </c>
      <c r="B113" s="436"/>
      <c r="C113" s="1062" t="s">
        <v>1232</v>
      </c>
      <c r="D113" s="72">
        <v>0</v>
      </c>
      <c r="E113" s="72">
        <v>567</v>
      </c>
      <c r="F113" s="72">
        <v>567</v>
      </c>
      <c r="G113" s="1073">
        <f t="shared" si="6"/>
        <v>100</v>
      </c>
      <c r="H113" s="226">
        <v>0</v>
      </c>
    </row>
    <row r="114" spans="1:11" s="300" customFormat="1" ht="15.75" thickBot="1" x14ac:dyDescent="0.3">
      <c r="A114" s="958"/>
      <c r="B114" s="959" t="s">
        <v>656</v>
      </c>
      <c r="C114" s="960"/>
      <c r="D114" s="250">
        <f>SUM(D99:D111)</f>
        <v>0</v>
      </c>
      <c r="E114" s="250">
        <f>SUM(E99:E113)</f>
        <v>32171</v>
      </c>
      <c r="F114" s="250">
        <f>SUM(F99:F113)</f>
        <v>17750</v>
      </c>
      <c r="G114" s="298">
        <f>F114/E114*100</f>
        <v>55.173914394951971</v>
      </c>
      <c r="H114" s="308">
        <f>SUM(H99:H113)</f>
        <v>0</v>
      </c>
      <c r="J114" s="4"/>
      <c r="K114" s="4"/>
    </row>
    <row r="115" spans="1:11" x14ac:dyDescent="0.2">
      <c r="A115" s="196">
        <v>3141</v>
      </c>
      <c r="B115" s="451">
        <v>5331</v>
      </c>
      <c r="C115" s="393" t="s">
        <v>860</v>
      </c>
      <c r="D115" s="197"/>
      <c r="E115" s="197"/>
      <c r="F115" s="197"/>
      <c r="G115" s="161"/>
      <c r="H115" s="198"/>
    </row>
    <row r="116" spans="1:11" x14ac:dyDescent="0.2">
      <c r="A116" s="1290" t="s">
        <v>3</v>
      </c>
      <c r="B116" s="436"/>
      <c r="C116" s="1062" t="s">
        <v>4</v>
      </c>
      <c r="D116" s="72">
        <v>639</v>
      </c>
      <c r="E116" s="72">
        <v>639</v>
      </c>
      <c r="F116" s="72">
        <v>319</v>
      </c>
      <c r="G116" s="1073">
        <f>F116/E116*100</f>
        <v>49.921752738654149</v>
      </c>
      <c r="H116" s="226">
        <v>123</v>
      </c>
    </row>
    <row r="117" spans="1:11" x14ac:dyDescent="0.2">
      <c r="A117" s="1290" t="s">
        <v>5</v>
      </c>
      <c r="B117" s="436"/>
      <c r="C117" s="1062" t="s">
        <v>6</v>
      </c>
      <c r="D117" s="72">
        <v>2400</v>
      </c>
      <c r="E117" s="72">
        <v>2400</v>
      </c>
      <c r="F117" s="72">
        <v>270</v>
      </c>
      <c r="G117" s="1073">
        <f>F117/E117*100</f>
        <v>11.25</v>
      </c>
      <c r="H117" s="226">
        <v>1100</v>
      </c>
    </row>
    <row r="118" spans="1:11" ht="13.5" thickBot="1" x14ac:dyDescent="0.25">
      <c r="A118" s="708" t="s">
        <v>7</v>
      </c>
      <c r="B118" s="1300"/>
      <c r="C118" s="1079" t="s">
        <v>990</v>
      </c>
      <c r="D118" s="56">
        <v>29978</v>
      </c>
      <c r="E118" s="56">
        <v>29978</v>
      </c>
      <c r="F118" s="56">
        <v>22972</v>
      </c>
      <c r="G118" s="74">
        <f>F118/E118*100</f>
        <v>76.629528320768557</v>
      </c>
      <c r="H118" s="593">
        <v>28798</v>
      </c>
    </row>
    <row r="119" spans="1:11" x14ac:dyDescent="0.2">
      <c r="A119" s="196">
        <v>3141</v>
      </c>
      <c r="B119" s="451">
        <v>5336</v>
      </c>
      <c r="C119" s="393" t="s">
        <v>1252</v>
      </c>
      <c r="D119" s="197"/>
      <c r="E119" s="197"/>
      <c r="F119" s="197"/>
      <c r="G119" s="161"/>
      <c r="H119" s="198"/>
    </row>
    <row r="120" spans="1:11" x14ac:dyDescent="0.2">
      <c r="A120" s="1290" t="s">
        <v>954</v>
      </c>
      <c r="B120" s="436">
        <v>5336</v>
      </c>
      <c r="C120" s="1062" t="s">
        <v>8</v>
      </c>
      <c r="D120" s="72">
        <v>0</v>
      </c>
      <c r="E120" s="72">
        <v>3496</v>
      </c>
      <c r="F120" s="72">
        <v>1224</v>
      </c>
      <c r="G120" s="1073">
        <f>F120/E120*100</f>
        <v>35.011441647597252</v>
      </c>
      <c r="H120" s="226">
        <v>0</v>
      </c>
    </row>
    <row r="121" spans="1:11" ht="13.5" thickBot="1" x14ac:dyDescent="0.25">
      <c r="A121" s="1301"/>
      <c r="B121" s="1302"/>
      <c r="C121" s="702" t="s">
        <v>9</v>
      </c>
      <c r="D121" s="262">
        <f>SUM(D116:D120)</f>
        <v>33017</v>
      </c>
      <c r="E121" s="262">
        <f>SUM(E116:E120)</f>
        <v>36513</v>
      </c>
      <c r="F121" s="262">
        <f>SUM(F116:F120)</f>
        <v>24785</v>
      </c>
      <c r="G121" s="1074">
        <f>F121/E121*100</f>
        <v>67.879933174485799</v>
      </c>
      <c r="H121" s="1080">
        <f>SUM(H116:H120)</f>
        <v>30021</v>
      </c>
    </row>
    <row r="122" spans="1:11" hidden="1" x14ac:dyDescent="0.2">
      <c r="A122" s="456">
        <v>3141</v>
      </c>
      <c r="B122" s="436">
        <v>5336</v>
      </c>
      <c r="C122" s="32" t="s">
        <v>892</v>
      </c>
      <c r="D122" s="72"/>
      <c r="E122" s="72"/>
      <c r="F122" s="72"/>
      <c r="G122" s="94"/>
      <c r="H122" s="226"/>
    </row>
    <row r="123" spans="1:11" hidden="1" x14ac:dyDescent="0.2">
      <c r="A123" s="1290" t="s">
        <v>954</v>
      </c>
      <c r="B123" s="436"/>
      <c r="C123" s="1062" t="s">
        <v>10</v>
      </c>
      <c r="D123" s="72">
        <v>0</v>
      </c>
      <c r="E123" s="72">
        <v>0</v>
      </c>
      <c r="F123" s="72">
        <v>0</v>
      </c>
      <c r="G123" s="1073">
        <v>0</v>
      </c>
      <c r="H123" s="226">
        <v>0</v>
      </c>
    </row>
    <row r="124" spans="1:11" hidden="1" x14ac:dyDescent="0.2">
      <c r="A124" s="1038"/>
      <c r="B124" s="1303"/>
      <c r="C124" s="1304" t="s">
        <v>9</v>
      </c>
      <c r="D124" s="1305">
        <f>SUM(D122:D123)</f>
        <v>0</v>
      </c>
      <c r="E124" s="1305">
        <f>SUM(E122:E123)</f>
        <v>0</v>
      </c>
      <c r="F124" s="1305">
        <f>SUM(F123)</f>
        <v>0</v>
      </c>
      <c r="G124" s="259">
        <v>0</v>
      </c>
      <c r="H124" s="1306">
        <f>SUM(H122:H123)</f>
        <v>0</v>
      </c>
    </row>
    <row r="125" spans="1:11" x14ac:dyDescent="0.2">
      <c r="A125" s="196">
        <v>3314</v>
      </c>
      <c r="B125" s="451">
        <v>5339</v>
      </c>
      <c r="C125" s="393" t="s">
        <v>11</v>
      </c>
      <c r="D125" s="197">
        <v>1500</v>
      </c>
      <c r="E125" s="197">
        <v>1500</v>
      </c>
      <c r="F125" s="197">
        <v>1423</v>
      </c>
      <c r="G125" s="161">
        <f t="shared" ref="G125:G132" si="7">F125/E125*100</f>
        <v>94.86666666666666</v>
      </c>
      <c r="H125" s="198">
        <v>0</v>
      </c>
    </row>
    <row r="126" spans="1:11" ht="13.5" thickBot="1" x14ac:dyDescent="0.25">
      <c r="A126" s="1301"/>
      <c r="B126" s="1302"/>
      <c r="C126" s="702" t="s">
        <v>656</v>
      </c>
      <c r="D126" s="262">
        <f>SUM(D125)</f>
        <v>1500</v>
      </c>
      <c r="E126" s="262">
        <f>SUM(E125:E125)</f>
        <v>1500</v>
      </c>
      <c r="F126" s="262">
        <f>SUM(F125:F125)</f>
        <v>1423</v>
      </c>
      <c r="G126" s="1074">
        <f t="shared" si="7"/>
        <v>94.86666666666666</v>
      </c>
      <c r="H126" s="1080">
        <f>SUM(H125)</f>
        <v>0</v>
      </c>
    </row>
    <row r="127" spans="1:11" x14ac:dyDescent="0.2">
      <c r="A127" s="196">
        <v>3319</v>
      </c>
      <c r="B127" s="451">
        <v>5331</v>
      </c>
      <c r="C127" s="393" t="s">
        <v>12</v>
      </c>
      <c r="D127" s="197">
        <v>4800</v>
      </c>
      <c r="E127" s="197">
        <v>4800</v>
      </c>
      <c r="F127" s="197">
        <v>3787</v>
      </c>
      <c r="G127" s="161">
        <f>F127/E127*100</f>
        <v>78.895833333333329</v>
      </c>
      <c r="H127" s="198">
        <v>4000</v>
      </c>
    </row>
    <row r="128" spans="1:11" x14ac:dyDescent="0.2">
      <c r="A128" s="1290" t="s">
        <v>13</v>
      </c>
      <c r="B128" s="436"/>
      <c r="C128" s="1062" t="s">
        <v>988</v>
      </c>
      <c r="D128" s="72">
        <v>180</v>
      </c>
      <c r="E128" s="72">
        <v>180</v>
      </c>
      <c r="F128" s="72">
        <v>68</v>
      </c>
      <c r="G128" s="1073">
        <f>F128/E128*100</f>
        <v>37.777777777777779</v>
      </c>
      <c r="H128" s="226">
        <v>123</v>
      </c>
    </row>
    <row r="129" spans="1:12" hidden="1" x14ac:dyDescent="0.2">
      <c r="A129" s="1290"/>
      <c r="B129" s="436"/>
      <c r="C129" s="1062"/>
      <c r="D129" s="72"/>
      <c r="E129" s="72"/>
      <c r="F129" s="72"/>
      <c r="G129" s="1073"/>
      <c r="H129" s="226"/>
    </row>
    <row r="130" spans="1:12" hidden="1" x14ac:dyDescent="0.2">
      <c r="A130" s="1290"/>
      <c r="B130" s="436"/>
      <c r="C130" s="1062"/>
      <c r="D130" s="72"/>
      <c r="E130" s="72"/>
      <c r="F130" s="72"/>
      <c r="G130" s="1073"/>
      <c r="H130" s="226"/>
    </row>
    <row r="131" spans="1:12" ht="13.5" thickBot="1" x14ac:dyDescent="0.25">
      <c r="A131" s="1301"/>
      <c r="B131" s="1302" t="s">
        <v>656</v>
      </c>
      <c r="C131" s="702"/>
      <c r="D131" s="262">
        <f>SUM(D127:D130)</f>
        <v>4980</v>
      </c>
      <c r="E131" s="262">
        <f t="shared" ref="E131:F131" si="8">SUM(E127:E130)</f>
        <v>4980</v>
      </c>
      <c r="F131" s="262">
        <f t="shared" si="8"/>
        <v>3855</v>
      </c>
      <c r="G131" s="1074">
        <f t="shared" si="7"/>
        <v>77.409638554216869</v>
      </c>
      <c r="H131" s="1080">
        <f>SUM(H127:H128)</f>
        <v>4123</v>
      </c>
    </row>
    <row r="132" spans="1:12" s="300" customFormat="1" ht="15.75" thickBot="1" x14ac:dyDescent="0.3">
      <c r="A132" s="458"/>
      <c r="B132" s="459" t="s">
        <v>14</v>
      </c>
      <c r="C132" s="295"/>
      <c r="D132" s="296">
        <f>SUM(D131,D124,D121,D114,D97,D60,D35,D126)</f>
        <v>209888</v>
      </c>
      <c r="E132" s="296">
        <f>SUM(E131,E124,E121,E114,E97,E60,E35,E126)</f>
        <v>271493</v>
      </c>
      <c r="F132" s="296">
        <f>SUM(F131,F124,F121,F114,F97,F60,F35,F126)</f>
        <v>187575</v>
      </c>
      <c r="G132" s="318">
        <f t="shared" si="7"/>
        <v>69.090179120640315</v>
      </c>
      <c r="H132" s="299">
        <f>SUM(H131,H124,H121,H114,H97,H60,H35,H126)</f>
        <v>196574</v>
      </c>
      <c r="J132" s="4"/>
      <c r="K132" s="4"/>
    </row>
    <row r="133" spans="1:12" ht="15" x14ac:dyDescent="0.25">
      <c r="A133" s="1346" t="s">
        <v>853</v>
      </c>
      <c r="B133" s="1346"/>
      <c r="C133" s="1346"/>
      <c r="D133" s="1346"/>
      <c r="E133" s="1346"/>
      <c r="F133" s="1346"/>
      <c r="G133" s="1346"/>
      <c r="H133" s="1346"/>
    </row>
    <row r="134" spans="1:12" s="300" customFormat="1" ht="15" x14ac:dyDescent="0.25">
      <c r="I134" s="4"/>
      <c r="J134" s="4"/>
      <c r="K134" s="4"/>
      <c r="L134" s="4"/>
    </row>
    <row r="135" spans="1:12" hidden="1" x14ac:dyDescent="0.2">
      <c r="A135" s="4"/>
      <c r="B135" s="4"/>
    </row>
    <row r="136" spans="1:12" hidden="1" x14ac:dyDescent="0.2">
      <c r="A136" s="4"/>
      <c r="B136" s="4"/>
    </row>
    <row r="137" spans="1:12" s="300" customFormat="1" ht="15" hidden="1" x14ac:dyDescent="0.25">
      <c r="I137" s="4"/>
      <c r="J137" s="4"/>
      <c r="K137" s="4"/>
      <c r="L137" s="4"/>
    </row>
    <row r="138" spans="1:12" s="300" customFormat="1" ht="15" x14ac:dyDescent="0.25">
      <c r="I138" s="4"/>
      <c r="J138" s="4"/>
      <c r="K138" s="4"/>
      <c r="L138" s="4"/>
    </row>
  </sheetData>
  <mergeCells count="25">
    <mergeCell ref="A80:B80"/>
    <mergeCell ref="A81:B81"/>
    <mergeCell ref="A79:B79"/>
    <mergeCell ref="A133:H133"/>
    <mergeCell ref="A45:B45"/>
    <mergeCell ref="A46:B46"/>
    <mergeCell ref="A56:B56"/>
    <mergeCell ref="A58:B58"/>
    <mergeCell ref="A68:H68"/>
    <mergeCell ref="A47:B47"/>
    <mergeCell ref="A57:B57"/>
    <mergeCell ref="A55:B55"/>
    <mergeCell ref="A52:B52"/>
    <mergeCell ref="A51:B51"/>
    <mergeCell ref="A50:B50"/>
    <mergeCell ref="A48:B48"/>
    <mergeCell ref="A53:B53"/>
    <mergeCell ref="A54:B54"/>
    <mergeCell ref="A59:B59"/>
    <mergeCell ref="A44:B44"/>
    <mergeCell ref="A39:B39"/>
    <mergeCell ref="A40:B40"/>
    <mergeCell ref="A41:B41"/>
    <mergeCell ref="A42:B42"/>
    <mergeCell ref="A43:B4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9"/>
  <sheetViews>
    <sheetView zoomScaleNormal="100" workbookViewId="0"/>
  </sheetViews>
  <sheetFormatPr defaultColWidth="9.28515625" defaultRowHeight="12.75" x14ac:dyDescent="0.2"/>
  <cols>
    <col min="1" max="1" width="7" style="4" customWidth="1"/>
    <col min="2" max="2" width="4.85546875" style="4" customWidth="1"/>
    <col min="3" max="3" width="26.710937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3.5" thickBot="1" x14ac:dyDescent="0.25">
      <c r="A1" s="227"/>
      <c r="B1" s="111"/>
      <c r="C1" s="465"/>
      <c r="F1" s="228"/>
      <c r="G1" s="327"/>
      <c r="H1" s="10" t="s">
        <v>558</v>
      </c>
    </row>
    <row r="2" spans="1:8" ht="15" x14ac:dyDescent="0.25">
      <c r="A2" s="220" t="s">
        <v>655</v>
      </c>
      <c r="B2" s="389"/>
      <c r="C2" s="222"/>
      <c r="D2" s="14" t="s">
        <v>560</v>
      </c>
      <c r="E2" s="14" t="s">
        <v>561</v>
      </c>
      <c r="F2" s="14" t="s">
        <v>562</v>
      </c>
      <c r="G2" s="14" t="s">
        <v>563</v>
      </c>
      <c r="H2" s="15" t="s">
        <v>560</v>
      </c>
    </row>
    <row r="3" spans="1:8" ht="14.25" thickBot="1" x14ac:dyDescent="0.3">
      <c r="A3" s="223"/>
      <c r="B3" s="466"/>
      <c r="C3" s="225"/>
      <c r="D3" s="122">
        <v>2019</v>
      </c>
      <c r="E3" s="122">
        <v>2019</v>
      </c>
      <c r="F3" s="122" t="s">
        <v>1209</v>
      </c>
      <c r="G3" s="122" t="s">
        <v>565</v>
      </c>
      <c r="H3" s="21">
        <v>2020</v>
      </c>
    </row>
    <row r="4" spans="1:8" hidden="1" x14ac:dyDescent="0.2">
      <c r="A4" s="199">
        <v>3111</v>
      </c>
      <c r="B4" s="467">
        <v>6351</v>
      </c>
      <c r="C4" s="468" t="s">
        <v>16</v>
      </c>
      <c r="D4" s="197">
        <v>0</v>
      </c>
      <c r="E4" s="197">
        <v>0</v>
      </c>
      <c r="F4" s="197">
        <v>0</v>
      </c>
      <c r="G4" s="168">
        <v>0</v>
      </c>
      <c r="H4" s="198">
        <v>0</v>
      </c>
    </row>
    <row r="5" spans="1:8" x14ac:dyDescent="0.2">
      <c r="A5" s="199">
        <v>3113</v>
      </c>
      <c r="B5" s="469">
        <v>6351</v>
      </c>
      <c r="C5" s="468" t="s">
        <v>16</v>
      </c>
      <c r="D5" s="33">
        <v>0</v>
      </c>
      <c r="E5" s="33">
        <v>109</v>
      </c>
      <c r="F5" s="33">
        <v>109</v>
      </c>
      <c r="G5" s="1073">
        <f>F5/E5*100</f>
        <v>100</v>
      </c>
      <c r="H5" s="202">
        <v>0</v>
      </c>
    </row>
    <row r="6" spans="1:8" x14ac:dyDescent="0.2">
      <c r="A6" s="199">
        <v>3113</v>
      </c>
      <c r="B6" s="469">
        <v>6356</v>
      </c>
      <c r="C6" s="468" t="s">
        <v>1253</v>
      </c>
      <c r="D6" s="33">
        <v>0</v>
      </c>
      <c r="E6" s="33">
        <v>5141</v>
      </c>
      <c r="F6" s="33">
        <v>977</v>
      </c>
      <c r="G6" s="1073">
        <f>F6/E6*100</f>
        <v>19.004084808403036</v>
      </c>
      <c r="H6" s="202">
        <v>0</v>
      </c>
    </row>
    <row r="7" spans="1:8" ht="13.5" thickBot="1" x14ac:dyDescent="0.25">
      <c r="A7" s="199">
        <v>3141</v>
      </c>
      <c r="B7" s="467">
        <v>6351</v>
      </c>
      <c r="C7" s="468" t="s">
        <v>16</v>
      </c>
      <c r="D7" s="33">
        <v>1600</v>
      </c>
      <c r="E7" s="33">
        <v>1600</v>
      </c>
      <c r="F7" s="33">
        <v>1076</v>
      </c>
      <c r="G7" s="34">
        <f>F7/E7*100</f>
        <v>67.25</v>
      </c>
      <c r="H7" s="202">
        <v>0</v>
      </c>
    </row>
    <row r="8" spans="1:8" ht="16.5" thickBot="1" x14ac:dyDescent="0.3">
      <c r="A8" s="215" t="s">
        <v>696</v>
      </c>
      <c r="B8" s="216"/>
      <c r="C8" s="217"/>
      <c r="D8" s="187">
        <f>SUM(D4:D7)</f>
        <v>1600</v>
      </c>
      <c r="E8" s="187">
        <f>SUM(E4:E7)</f>
        <v>6850</v>
      </c>
      <c r="F8" s="187">
        <f>SUM(F4:F7)</f>
        <v>2162</v>
      </c>
      <c r="G8" s="325">
        <f>F8/E8*100</f>
        <v>31.562043795620436</v>
      </c>
      <c r="H8" s="188">
        <f>SUM(H4:H7)</f>
        <v>0</v>
      </c>
    </row>
    <row r="9" spans="1:8" x14ac:dyDescent="0.2">
      <c r="A9" s="227"/>
      <c r="B9" s="111"/>
      <c r="C9" s="465"/>
      <c r="D9" s="228"/>
      <c r="E9" s="228"/>
      <c r="F9" s="228"/>
      <c r="G9" s="327"/>
      <c r="H9" s="228"/>
    </row>
    <row r="10" spans="1:8" x14ac:dyDescent="0.2">
      <c r="A10" s="227"/>
      <c r="B10" s="111"/>
      <c r="C10" s="465"/>
      <c r="D10" s="228"/>
      <c r="E10" s="228"/>
      <c r="F10" s="228"/>
      <c r="G10" s="327"/>
      <c r="H10" s="228"/>
    </row>
    <row r="11" spans="1:8" x14ac:dyDescent="0.2">
      <c r="A11" s="227"/>
      <c r="B11" s="111"/>
      <c r="C11" s="465"/>
      <c r="D11" s="228"/>
      <c r="E11" s="228"/>
      <c r="F11" s="228"/>
      <c r="G11" s="327"/>
      <c r="H11" s="228"/>
    </row>
    <row r="12" spans="1:8" x14ac:dyDescent="0.2">
      <c r="A12" s="227"/>
      <c r="B12" s="111"/>
      <c r="C12" s="465"/>
      <c r="D12" s="228"/>
      <c r="E12" s="228"/>
      <c r="F12" s="228"/>
      <c r="G12" s="327"/>
      <c r="H12" s="228"/>
    </row>
    <row r="13" spans="1:8" ht="16.5" thickBot="1" x14ac:dyDescent="0.3">
      <c r="A13" s="470" t="s">
        <v>697</v>
      </c>
      <c r="B13" s="471"/>
      <c r="C13" s="281"/>
      <c r="D13" s="472"/>
      <c r="E13" s="472"/>
      <c r="F13" s="472"/>
      <c r="G13" s="281"/>
      <c r="H13" s="472"/>
    </row>
    <row r="14" spans="1:8" ht="13.5" x14ac:dyDescent="0.25">
      <c r="A14" s="231" t="s">
        <v>698</v>
      </c>
      <c r="B14" s="395"/>
      <c r="C14" s="233" t="s">
        <v>699</v>
      </c>
      <c r="D14" s="14" t="s">
        <v>560</v>
      </c>
      <c r="E14" s="14" t="s">
        <v>561</v>
      </c>
      <c r="F14" s="14" t="s">
        <v>562</v>
      </c>
      <c r="G14" s="14" t="s">
        <v>563</v>
      </c>
      <c r="H14" s="15" t="s">
        <v>560</v>
      </c>
    </row>
    <row r="15" spans="1:8" ht="14.25" thickBot="1" x14ac:dyDescent="0.3">
      <c r="A15" s="234"/>
      <c r="B15" s="396" t="s">
        <v>700</v>
      </c>
      <c r="C15" s="236"/>
      <c r="D15" s="122">
        <v>2019</v>
      </c>
      <c r="E15" s="122">
        <v>2019</v>
      </c>
      <c r="F15" s="122" t="s">
        <v>1209</v>
      </c>
      <c r="G15" s="122" t="s">
        <v>565</v>
      </c>
      <c r="H15" s="123">
        <v>2020</v>
      </c>
    </row>
    <row r="16" spans="1:8" hidden="1" x14ac:dyDescent="0.2">
      <c r="A16" s="1347" t="s">
        <v>17</v>
      </c>
      <c r="B16" s="1348"/>
      <c r="C16" s="473" t="s">
        <v>18</v>
      </c>
      <c r="D16" s="33">
        <v>0</v>
      </c>
      <c r="E16" s="33">
        <v>0</v>
      </c>
      <c r="F16" s="33">
        <v>0</v>
      </c>
      <c r="G16" s="43">
        <v>0</v>
      </c>
      <c r="H16" s="202">
        <v>0</v>
      </c>
    </row>
    <row r="17" spans="1:9" hidden="1" x14ac:dyDescent="0.2">
      <c r="A17" s="1349" t="s">
        <v>19</v>
      </c>
      <c r="B17" s="1350"/>
      <c r="C17" s="195" t="s">
        <v>20</v>
      </c>
      <c r="D17" s="33">
        <v>0</v>
      </c>
      <c r="E17" s="33">
        <v>0</v>
      </c>
      <c r="F17" s="33">
        <v>0</v>
      </c>
      <c r="G17" s="43">
        <v>0</v>
      </c>
      <c r="H17" s="202">
        <v>0</v>
      </c>
    </row>
    <row r="18" spans="1:9" hidden="1" x14ac:dyDescent="0.2">
      <c r="A18" s="1349" t="s">
        <v>21</v>
      </c>
      <c r="B18" s="1350"/>
      <c r="C18" s="195" t="s">
        <v>22</v>
      </c>
      <c r="D18" s="33">
        <v>0</v>
      </c>
      <c r="E18" s="33">
        <v>0</v>
      </c>
      <c r="F18" s="33">
        <v>0</v>
      </c>
      <c r="G18" s="405">
        <v>0</v>
      </c>
      <c r="H18" s="202">
        <v>0</v>
      </c>
    </row>
    <row r="19" spans="1:9" ht="15" hidden="1" x14ac:dyDescent="0.25">
      <c r="A19" s="474"/>
      <c r="B19" s="475"/>
      <c r="C19" s="476" t="s">
        <v>23</v>
      </c>
      <c r="D19" s="477">
        <f>SUM(D16:D18)</f>
        <v>0</v>
      </c>
      <c r="E19" s="477">
        <f>SUM(E16:E18)</f>
        <v>0</v>
      </c>
      <c r="F19" s="477">
        <f>SUM(F16:F17)</f>
        <v>0</v>
      </c>
      <c r="G19" s="478">
        <v>0</v>
      </c>
      <c r="H19" s="479">
        <f>SUM(H16:H18)</f>
        <v>0</v>
      </c>
    </row>
    <row r="20" spans="1:9" x14ac:dyDescent="0.2">
      <c r="A20" s="1368" t="s">
        <v>1222</v>
      </c>
      <c r="B20" s="1369"/>
      <c r="C20" s="195" t="s">
        <v>939</v>
      </c>
      <c r="D20" s="33">
        <v>0</v>
      </c>
      <c r="E20" s="33">
        <v>38</v>
      </c>
      <c r="F20" s="33">
        <v>38</v>
      </c>
      <c r="G20" s="43">
        <f>F20/E20*100</f>
        <v>100</v>
      </c>
      <c r="H20" s="202">
        <v>0</v>
      </c>
    </row>
    <row r="21" spans="1:9" x14ac:dyDescent="0.2">
      <c r="A21" s="1368" t="s">
        <v>1044</v>
      </c>
      <c r="B21" s="1369"/>
      <c r="C21" s="195" t="s">
        <v>945</v>
      </c>
      <c r="D21" s="33">
        <v>0</v>
      </c>
      <c r="E21" s="33">
        <v>71</v>
      </c>
      <c r="F21" s="33">
        <v>71</v>
      </c>
      <c r="G21" s="43">
        <f>F21/E21*100</f>
        <v>100</v>
      </c>
      <c r="H21" s="202">
        <v>0</v>
      </c>
    </row>
    <row r="22" spans="1:9" ht="14.25" x14ac:dyDescent="0.2">
      <c r="A22" s="480"/>
      <c r="B22" s="481"/>
      <c r="C22" s="476" t="s">
        <v>25</v>
      </c>
      <c r="D22" s="477">
        <f>SUM(D20:D21)</f>
        <v>0</v>
      </c>
      <c r="E22" s="477">
        <f>SUM(E20:E21)</f>
        <v>109</v>
      </c>
      <c r="F22" s="477">
        <f>SUM(F20:F21)</f>
        <v>109</v>
      </c>
      <c r="G22" s="478">
        <f>F22/E22*100</f>
        <v>100</v>
      </c>
      <c r="H22" s="479">
        <f>SUM(H20:H21)</f>
        <v>0</v>
      </c>
    </row>
    <row r="23" spans="1:9" x14ac:dyDescent="0.2">
      <c r="A23" s="1370" t="s">
        <v>24</v>
      </c>
      <c r="B23" s="1371"/>
      <c r="C23" s="212" t="s">
        <v>1235</v>
      </c>
      <c r="D23" s="72">
        <v>0</v>
      </c>
      <c r="E23" s="72">
        <v>1583</v>
      </c>
      <c r="F23" s="72">
        <v>0</v>
      </c>
      <c r="G23" s="34">
        <v>0</v>
      </c>
      <c r="H23" s="226">
        <v>0</v>
      </c>
    </row>
    <row r="24" spans="1:9" x14ac:dyDescent="0.2">
      <c r="A24" s="1370" t="s">
        <v>1221</v>
      </c>
      <c r="B24" s="1371"/>
      <c r="C24" s="212" t="s">
        <v>1236</v>
      </c>
      <c r="D24" s="72">
        <v>0</v>
      </c>
      <c r="E24" s="72">
        <v>948</v>
      </c>
      <c r="F24" s="72">
        <v>0</v>
      </c>
      <c r="G24" s="34">
        <v>0</v>
      </c>
      <c r="H24" s="226">
        <v>0</v>
      </c>
    </row>
    <row r="25" spans="1:9" x14ac:dyDescent="0.2">
      <c r="A25" s="1370" t="s">
        <v>1045</v>
      </c>
      <c r="B25" s="1371"/>
      <c r="C25" s="212" t="s">
        <v>1237</v>
      </c>
      <c r="D25" s="72">
        <v>0</v>
      </c>
      <c r="E25" s="72">
        <v>1102</v>
      </c>
      <c r="F25" s="72">
        <v>0</v>
      </c>
      <c r="G25" s="34">
        <v>0</v>
      </c>
      <c r="H25" s="226">
        <v>0</v>
      </c>
    </row>
    <row r="26" spans="1:9" x14ac:dyDescent="0.2">
      <c r="A26" s="1370" t="s">
        <v>1043</v>
      </c>
      <c r="B26" s="1371"/>
      <c r="C26" s="212" t="s">
        <v>1238</v>
      </c>
      <c r="D26" s="72">
        <v>0</v>
      </c>
      <c r="E26" s="72">
        <v>338</v>
      </c>
      <c r="F26" s="72">
        <v>338</v>
      </c>
      <c r="G26" s="34">
        <f>F26/E26*100</f>
        <v>100</v>
      </c>
      <c r="H26" s="226">
        <v>0</v>
      </c>
    </row>
    <row r="27" spans="1:9" x14ac:dyDescent="0.2">
      <c r="A27" s="1370" t="s">
        <v>1044</v>
      </c>
      <c r="B27" s="1371"/>
      <c r="C27" s="212" t="s">
        <v>1239</v>
      </c>
      <c r="D27" s="72">
        <v>0</v>
      </c>
      <c r="E27" s="72">
        <v>1170</v>
      </c>
      <c r="F27" s="72">
        <v>639</v>
      </c>
      <c r="G27" s="34">
        <f>F27/E27*100</f>
        <v>54.615384615384613</v>
      </c>
      <c r="H27" s="226">
        <v>0</v>
      </c>
    </row>
    <row r="28" spans="1:9" ht="15" x14ac:dyDescent="0.25">
      <c r="A28" s="474"/>
      <c r="B28" s="475"/>
      <c r="C28" s="476" t="s">
        <v>26</v>
      </c>
      <c r="D28" s="477">
        <f>SUM(D23:D27)</f>
        <v>0</v>
      </c>
      <c r="E28" s="477">
        <f>SUM(E23:E27)</f>
        <v>5141</v>
      </c>
      <c r="F28" s="477">
        <f>SUM(F23:F27)</f>
        <v>977</v>
      </c>
      <c r="G28" s="478">
        <f>F28/E28*100</f>
        <v>19.004084808403036</v>
      </c>
      <c r="H28" s="482">
        <f>SUM(H23:H26)</f>
        <v>0</v>
      </c>
    </row>
    <row r="29" spans="1:9" x14ac:dyDescent="0.2">
      <c r="A29" s="1349" t="s">
        <v>27</v>
      </c>
      <c r="B29" s="1350"/>
      <c r="C29" s="473" t="s">
        <v>28</v>
      </c>
      <c r="D29" s="33">
        <v>1600</v>
      </c>
      <c r="E29" s="33">
        <v>1600</v>
      </c>
      <c r="F29" s="33">
        <v>1076</v>
      </c>
      <c r="G29" s="34">
        <f>F29/E29*100</f>
        <v>67.25</v>
      </c>
      <c r="H29" s="202">
        <v>0</v>
      </c>
    </row>
    <row r="30" spans="1:9" ht="15.75" thickBot="1" x14ac:dyDescent="0.3">
      <c r="A30" s="474"/>
      <c r="B30" s="355"/>
      <c r="C30" s="242" t="s">
        <v>29</v>
      </c>
      <c r="D30" s="477">
        <f>SUM(D29:D29)</f>
        <v>1600</v>
      </c>
      <c r="E30" s="477">
        <f>SUM(E29:E29)</f>
        <v>1600</v>
      </c>
      <c r="F30" s="477">
        <f>SUM(F29:F29)</f>
        <v>1076</v>
      </c>
      <c r="G30" s="1314">
        <f>SUM(G29:G29)</f>
        <v>67.25</v>
      </c>
      <c r="H30" s="479">
        <f>H29</f>
        <v>0</v>
      </c>
      <c r="I30" s="300"/>
    </row>
    <row r="31" spans="1:9" ht="12.75" hidden="1" customHeight="1" x14ac:dyDescent="0.25">
      <c r="A31" s="1366">
        <v>218016</v>
      </c>
      <c r="B31" s="1367"/>
      <c r="C31" s="212" t="s">
        <v>30</v>
      </c>
      <c r="D31" s="33">
        <v>0</v>
      </c>
      <c r="E31" s="33">
        <v>0</v>
      </c>
      <c r="F31" s="33">
        <v>0</v>
      </c>
      <c r="G31" s="34">
        <v>0</v>
      </c>
      <c r="H31" s="202">
        <v>0</v>
      </c>
      <c r="I31" s="300"/>
    </row>
    <row r="32" spans="1:9" ht="15.75" hidden="1" thickBot="1" x14ac:dyDescent="0.3">
      <c r="A32" s="474"/>
      <c r="B32" s="475"/>
      <c r="C32" s="476" t="s">
        <v>31</v>
      </c>
      <c r="D32" s="477">
        <f>SUM(D31)</f>
        <v>0</v>
      </c>
      <c r="E32" s="477">
        <f>SUM(E31)</f>
        <v>0</v>
      </c>
      <c r="F32" s="477">
        <f>SUM(F31)</f>
        <v>0</v>
      </c>
      <c r="G32" s="478">
        <v>0</v>
      </c>
      <c r="H32" s="482">
        <f>SUM(H31)</f>
        <v>0</v>
      </c>
      <c r="I32" s="300"/>
    </row>
    <row r="33" spans="1:13" ht="16.5" thickBot="1" x14ac:dyDescent="0.3">
      <c r="A33" s="483"/>
      <c r="B33" s="252"/>
      <c r="C33" s="253" t="s">
        <v>656</v>
      </c>
      <c r="D33" s="484">
        <f>D19+D28+D30+D22+D32</f>
        <v>1600</v>
      </c>
      <c r="E33" s="484">
        <f>E30+E28+E19+E32+E22</f>
        <v>6850</v>
      </c>
      <c r="F33" s="484">
        <f>F28+F19+F30+F32+F22</f>
        <v>2162</v>
      </c>
      <c r="G33" s="325">
        <f>F33/E33*100</f>
        <v>31.562043795620436</v>
      </c>
      <c r="H33" s="485">
        <f>H30+H28+H19+H22+H32</f>
        <v>0</v>
      </c>
      <c r="I33" s="281"/>
    </row>
    <row r="34" spans="1:13" x14ac:dyDescent="0.2">
      <c r="A34" s="227"/>
      <c r="B34" s="111"/>
      <c r="C34" s="145"/>
      <c r="D34" s="228"/>
      <c r="E34" s="228"/>
      <c r="F34" s="228"/>
      <c r="G34" s="327"/>
      <c r="H34" s="228"/>
    </row>
    <row r="35" spans="1:13" x14ac:dyDescent="0.2">
      <c r="A35" s="227"/>
      <c r="B35" s="111"/>
      <c r="C35" s="145"/>
      <c r="D35" s="228"/>
      <c r="E35" s="228"/>
      <c r="F35" s="228"/>
      <c r="G35" s="327"/>
      <c r="H35" s="228"/>
    </row>
    <row r="37" spans="1:13" x14ac:dyDescent="0.2">
      <c r="M37" s="8"/>
    </row>
    <row r="38" spans="1:13" ht="19.5" thickBot="1" x14ac:dyDescent="0.35">
      <c r="A38" s="6" t="s">
        <v>32</v>
      </c>
      <c r="B38" s="7"/>
      <c r="D38" s="8"/>
      <c r="E38" s="8"/>
      <c r="F38" s="8"/>
      <c r="G38" s="9"/>
      <c r="H38" s="8"/>
    </row>
    <row r="39" spans="1:13" ht="13.5" x14ac:dyDescent="0.25">
      <c r="A39" s="254"/>
      <c r="B39" s="105"/>
      <c r="C39" s="24"/>
      <c r="D39" s="14" t="s">
        <v>560</v>
      </c>
      <c r="E39" s="14" t="s">
        <v>561</v>
      </c>
      <c r="F39" s="14" t="s">
        <v>562</v>
      </c>
      <c r="G39" s="14" t="s">
        <v>563</v>
      </c>
      <c r="H39" s="15" t="s">
        <v>560</v>
      </c>
    </row>
    <row r="40" spans="1:13" ht="14.25" thickBot="1" x14ac:dyDescent="0.3">
      <c r="A40" s="255"/>
      <c r="B40" s="111"/>
      <c r="C40" s="145"/>
      <c r="D40" s="122">
        <v>2019</v>
      </c>
      <c r="E40" s="122">
        <v>2019</v>
      </c>
      <c r="F40" s="122" t="s">
        <v>1209</v>
      </c>
      <c r="G40" s="122" t="s">
        <v>565</v>
      </c>
      <c r="H40" s="21">
        <v>2020</v>
      </c>
    </row>
    <row r="41" spans="1:13" x14ac:dyDescent="0.2">
      <c r="A41" s="370" t="s">
        <v>654</v>
      </c>
      <c r="B41" s="486"/>
      <c r="C41" s="66"/>
      <c r="D41" s="67">
        <f>'41 11'!D57</f>
        <v>5099</v>
      </c>
      <c r="E41" s="67">
        <f>'41 11'!E57</f>
        <v>6637</v>
      </c>
      <c r="F41" s="67">
        <f>'41 11'!F57</f>
        <v>3199</v>
      </c>
      <c r="G41" s="372">
        <f>F41/E41*100</f>
        <v>48.199487720355584</v>
      </c>
      <c r="H41" s="373">
        <f>'41 11'!H57</f>
        <v>3430</v>
      </c>
    </row>
    <row r="42" spans="1:13" x14ac:dyDescent="0.2">
      <c r="A42" s="199" t="s">
        <v>661</v>
      </c>
      <c r="B42" s="52"/>
      <c r="C42" s="51"/>
      <c r="D42" s="444">
        <f>'41 12-13'!D132</f>
        <v>209888</v>
      </c>
      <c r="E42" s="444">
        <f>'41 12-13'!E132</f>
        <v>271493</v>
      </c>
      <c r="F42" s="444">
        <f>'41 12-13'!F132</f>
        <v>187575</v>
      </c>
      <c r="G42" s="445">
        <f>F42/E42*100</f>
        <v>69.090179120640315</v>
      </c>
      <c r="H42" s="446">
        <f>'41 12-13'!H132</f>
        <v>196574</v>
      </c>
    </row>
    <row r="43" spans="1:13" ht="13.5" thickBot="1" x14ac:dyDescent="0.25">
      <c r="A43" s="424" t="s">
        <v>33</v>
      </c>
      <c r="B43" s="52"/>
      <c r="C43" s="51"/>
      <c r="D43" s="262">
        <f>'41 14'!D33</f>
        <v>1600</v>
      </c>
      <c r="E43" s="262">
        <f>'41 14'!E33</f>
        <v>6850</v>
      </c>
      <c r="F43" s="262">
        <f>'41 14'!F33</f>
        <v>2162</v>
      </c>
      <c r="G43" s="445">
        <f>F43/E43*100</f>
        <v>31.562043795620436</v>
      </c>
      <c r="H43" s="264">
        <f>'41 14'!H33</f>
        <v>0</v>
      </c>
    </row>
    <row r="44" spans="1:13" ht="16.5" thickBot="1" x14ac:dyDescent="0.3">
      <c r="A44" s="487" t="s">
        <v>34</v>
      </c>
      <c r="B44" s="488"/>
      <c r="C44" s="489"/>
      <c r="D44" s="484">
        <f>SUM(D41:D43)</f>
        <v>216587</v>
      </c>
      <c r="E44" s="484">
        <f t="shared" ref="E44:F44" si="0">SUM(E41:E43)</f>
        <v>284980</v>
      </c>
      <c r="F44" s="484">
        <f t="shared" si="0"/>
        <v>192936</v>
      </c>
      <c r="G44" s="218">
        <f>F44/E44*100</f>
        <v>67.701593094252232</v>
      </c>
      <c r="H44" s="485">
        <f>SUM(H41:H43)</f>
        <v>200004</v>
      </c>
    </row>
    <row r="59" spans="1:8" ht="15" x14ac:dyDescent="0.25">
      <c r="A59" s="1336" t="s">
        <v>858</v>
      </c>
      <c r="B59" s="1336"/>
      <c r="C59" s="1336"/>
      <c r="D59" s="1336"/>
      <c r="E59" s="1336"/>
      <c r="F59" s="1336"/>
      <c r="G59" s="1336"/>
      <c r="H59" s="1336"/>
    </row>
  </sheetData>
  <mergeCells count="13">
    <mergeCell ref="A31:B31"/>
    <mergeCell ref="A59:H59"/>
    <mergeCell ref="A16:B16"/>
    <mergeCell ref="A17:B17"/>
    <mergeCell ref="A18:B18"/>
    <mergeCell ref="A20:B20"/>
    <mergeCell ref="A21:B21"/>
    <mergeCell ref="A23:B23"/>
    <mergeCell ref="A24:B24"/>
    <mergeCell ref="A29:B29"/>
    <mergeCell ref="A26:B26"/>
    <mergeCell ref="A27:B27"/>
    <mergeCell ref="A25:B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7"/>
  <sheetViews>
    <sheetView zoomScaleNormal="100" workbookViewId="0"/>
  </sheetViews>
  <sheetFormatPr defaultRowHeight="12.75" x14ac:dyDescent="0.2"/>
  <cols>
    <col min="1" max="1" width="4.7109375" style="1059" customWidth="1"/>
    <col min="2" max="2" width="6.42578125" style="1059" customWidth="1"/>
    <col min="3" max="3" width="31.7109375" style="1059" customWidth="1"/>
    <col min="4" max="4" width="5.5703125" style="1059" customWidth="1"/>
    <col min="5" max="5" width="6.28515625" style="1059" customWidth="1"/>
    <col min="6" max="6" width="10.28515625" style="1059" customWidth="1"/>
    <col min="7" max="7" width="8.5703125" style="1059" customWidth="1"/>
    <col min="8" max="8" width="10.28515625" style="1059" customWidth="1"/>
    <col min="9" max="16384" width="9.140625" style="1059"/>
  </cols>
  <sheetData>
    <row r="1" spans="1:8" ht="15" x14ac:dyDescent="0.25">
      <c r="H1" s="189" t="s">
        <v>830</v>
      </c>
    </row>
    <row r="2" spans="1:8" ht="18.75" x14ac:dyDescent="0.3">
      <c r="A2" s="1058" t="s">
        <v>1145</v>
      </c>
      <c r="B2" s="190"/>
      <c r="C2" s="142"/>
      <c r="D2" s="142"/>
      <c r="E2" s="142"/>
      <c r="F2" s="142"/>
      <c r="G2" s="142"/>
      <c r="H2" s="142"/>
    </row>
    <row r="3" spans="1:8" ht="18.75" x14ac:dyDescent="0.3">
      <c r="A3" s="190"/>
      <c r="B3" s="190"/>
      <c r="C3" s="142"/>
      <c r="D3" s="142"/>
      <c r="E3" s="142"/>
      <c r="F3" s="142"/>
      <c r="G3" s="142"/>
      <c r="H3" s="142"/>
    </row>
    <row r="4" spans="1:8" ht="15" thickBot="1" x14ac:dyDescent="0.25">
      <c r="A4" s="192" t="s">
        <v>670</v>
      </c>
      <c r="B4" s="7"/>
      <c r="C4" s="4"/>
      <c r="D4" s="4"/>
      <c r="E4" s="4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24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4.25" thickBot="1" x14ac:dyDescent="0.3">
      <c r="A6" s="1060">
        <v>3299</v>
      </c>
      <c r="B6" s="17" t="s">
        <v>35</v>
      </c>
      <c r="C6" s="212"/>
      <c r="D6" s="20">
        <v>2019</v>
      </c>
      <c r="E6" s="20">
        <v>2019</v>
      </c>
      <c r="F6" s="20" t="s">
        <v>1209</v>
      </c>
      <c r="G6" s="20" t="s">
        <v>565</v>
      </c>
      <c r="H6" s="123">
        <v>2020</v>
      </c>
    </row>
    <row r="7" spans="1:8" ht="14.25" thickBot="1" x14ac:dyDescent="0.3">
      <c r="A7" s="612"/>
      <c r="B7" s="23" t="s">
        <v>566</v>
      </c>
      <c r="C7" s="24"/>
      <c r="D7" s="107"/>
      <c r="E7" s="107"/>
      <c r="F7" s="107"/>
      <c r="G7" s="107"/>
      <c r="H7" s="149"/>
    </row>
    <row r="8" spans="1:8" x14ac:dyDescent="0.2">
      <c r="A8" s="370">
        <v>3299</v>
      </c>
      <c r="B8" s="634">
        <v>5021</v>
      </c>
      <c r="C8" s="13" t="s">
        <v>36</v>
      </c>
      <c r="D8" s="197">
        <v>0</v>
      </c>
      <c r="E8" s="197">
        <v>331</v>
      </c>
      <c r="F8" s="197">
        <v>161</v>
      </c>
      <c r="G8" s="1140">
        <f>F8/E8*100</f>
        <v>48.640483383685797</v>
      </c>
      <c r="H8" s="198">
        <v>0</v>
      </c>
    </row>
    <row r="9" spans="1:8" x14ac:dyDescent="0.2">
      <c r="A9" s="384"/>
      <c r="B9" s="304">
        <v>5031</v>
      </c>
      <c r="C9" s="195" t="s">
        <v>1146</v>
      </c>
      <c r="D9" s="72">
        <v>0</v>
      </c>
      <c r="E9" s="72">
        <v>0</v>
      </c>
      <c r="F9" s="72">
        <v>0</v>
      </c>
      <c r="G9" s="490">
        <v>0</v>
      </c>
      <c r="H9" s="226">
        <v>0</v>
      </c>
    </row>
    <row r="10" spans="1:8" x14ac:dyDescent="0.2">
      <c r="A10" s="1076"/>
      <c r="B10" s="304">
        <v>5032</v>
      </c>
      <c r="C10" s="195" t="s">
        <v>37</v>
      </c>
      <c r="D10" s="72">
        <v>0</v>
      </c>
      <c r="E10" s="72">
        <v>0</v>
      </c>
      <c r="F10" s="72">
        <v>0</v>
      </c>
      <c r="G10" s="490">
        <v>0</v>
      </c>
      <c r="H10" s="226">
        <v>0</v>
      </c>
    </row>
    <row r="11" spans="1:8" x14ac:dyDescent="0.2">
      <c r="A11" s="1076"/>
      <c r="B11" s="304">
        <v>5139</v>
      </c>
      <c r="C11" s="491" t="s">
        <v>38</v>
      </c>
      <c r="D11" s="439">
        <v>0</v>
      </c>
      <c r="E11" s="439">
        <v>0</v>
      </c>
      <c r="F11" s="439">
        <v>0</v>
      </c>
      <c r="G11" s="490">
        <v>0</v>
      </c>
      <c r="H11" s="492">
        <v>0</v>
      </c>
    </row>
    <row r="12" spans="1:8" hidden="1" x14ac:dyDescent="0.2">
      <c r="A12" s="255"/>
      <c r="B12" s="304">
        <v>5163</v>
      </c>
      <c r="C12" s="491" t="s">
        <v>39</v>
      </c>
      <c r="D12" s="439">
        <v>0</v>
      </c>
      <c r="E12" s="439">
        <v>0</v>
      </c>
      <c r="F12" s="439">
        <v>0</v>
      </c>
      <c r="G12" s="490" t="e">
        <f>F12/E12*100</f>
        <v>#DIV/0!</v>
      </c>
      <c r="H12" s="492">
        <v>0</v>
      </c>
    </row>
    <row r="13" spans="1:8" x14ac:dyDescent="0.2">
      <c r="A13" s="255"/>
      <c r="B13" s="304">
        <v>5166</v>
      </c>
      <c r="C13" s="212" t="s">
        <v>40</v>
      </c>
      <c r="D13" s="1064">
        <v>0</v>
      </c>
      <c r="E13" s="1064">
        <v>0</v>
      </c>
      <c r="F13" s="1064">
        <v>0</v>
      </c>
      <c r="G13" s="490">
        <v>0</v>
      </c>
      <c r="H13" s="1065">
        <v>0</v>
      </c>
    </row>
    <row r="14" spans="1:8" x14ac:dyDescent="0.2">
      <c r="A14" s="255"/>
      <c r="B14" s="304">
        <v>5169</v>
      </c>
      <c r="C14" s="212" t="s">
        <v>840</v>
      </c>
      <c r="D14" s="1064">
        <v>0</v>
      </c>
      <c r="E14" s="1064">
        <v>0</v>
      </c>
      <c r="F14" s="1064">
        <v>0</v>
      </c>
      <c r="G14" s="490">
        <v>0</v>
      </c>
      <c r="H14" s="1065">
        <v>0</v>
      </c>
    </row>
    <row r="15" spans="1:8" ht="13.5" thickBot="1" x14ac:dyDescent="0.25">
      <c r="A15" s="330"/>
      <c r="B15" s="617">
        <v>5175</v>
      </c>
      <c r="C15" s="635" t="s">
        <v>849</v>
      </c>
      <c r="D15" s="47">
        <v>0</v>
      </c>
      <c r="E15" s="47">
        <v>0</v>
      </c>
      <c r="F15" s="47">
        <v>0</v>
      </c>
      <c r="G15" s="1141">
        <v>0</v>
      </c>
      <c r="H15" s="387">
        <v>0</v>
      </c>
    </row>
    <row r="16" spans="1:8" x14ac:dyDescent="0.2">
      <c r="A16" s="1075">
        <v>6409</v>
      </c>
      <c r="B16" s="634">
        <v>5901</v>
      </c>
      <c r="C16" s="393" t="s">
        <v>1147</v>
      </c>
      <c r="D16" s="197">
        <v>0</v>
      </c>
      <c r="E16" s="197">
        <v>0</v>
      </c>
      <c r="F16" s="197">
        <v>0</v>
      </c>
      <c r="G16" s="1142">
        <v>0</v>
      </c>
      <c r="H16" s="198">
        <v>0</v>
      </c>
    </row>
    <row r="17" spans="1:8" x14ac:dyDescent="0.2">
      <c r="A17" s="950" t="s">
        <v>1148</v>
      </c>
      <c r="B17" s="615"/>
      <c r="C17" s="460" t="s">
        <v>1149</v>
      </c>
      <c r="D17" s="1069">
        <v>0</v>
      </c>
      <c r="E17" s="1069">
        <v>0</v>
      </c>
      <c r="F17" s="1069">
        <v>0</v>
      </c>
      <c r="G17" s="616">
        <v>0</v>
      </c>
      <c r="H17" s="1070">
        <v>0</v>
      </c>
    </row>
    <row r="18" spans="1:8" ht="13.5" thickBot="1" x14ac:dyDescent="0.25">
      <c r="A18" s="961"/>
      <c r="B18" s="617"/>
      <c r="C18" s="1079"/>
      <c r="D18" s="47"/>
      <c r="E18" s="47"/>
      <c r="F18" s="47"/>
      <c r="G18" s="1141"/>
      <c r="H18" s="387"/>
    </row>
    <row r="19" spans="1:8" ht="16.5" thickBot="1" x14ac:dyDescent="0.3">
      <c r="A19" s="487" t="s">
        <v>692</v>
      </c>
      <c r="B19" s="224"/>
      <c r="C19" s="256"/>
      <c r="D19" s="596">
        <f>SUM(D8:D18)</f>
        <v>0</v>
      </c>
      <c r="E19" s="596">
        <f>SUM(E8:E18)</f>
        <v>331</v>
      </c>
      <c r="F19" s="596">
        <f>SUM(F8:F18)</f>
        <v>161</v>
      </c>
      <c r="G19" s="618">
        <f>F19/E19*100</f>
        <v>48.640483383685797</v>
      </c>
      <c r="H19" s="597">
        <f>SUM(H8:H18)</f>
        <v>0</v>
      </c>
    </row>
    <row r="57" spans="1:8" ht="15" x14ac:dyDescent="0.25">
      <c r="A57" s="1372" t="s">
        <v>920</v>
      </c>
      <c r="B57" s="1372"/>
      <c r="C57" s="1372"/>
      <c r="D57" s="1372"/>
      <c r="E57" s="1372"/>
      <c r="F57" s="1372"/>
      <c r="G57" s="1372"/>
      <c r="H57" s="1372"/>
    </row>
  </sheetData>
  <mergeCells count="1">
    <mergeCell ref="A57:H5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7"/>
  <sheetViews>
    <sheetView zoomScaleNormal="100" workbookViewId="0">
      <selection activeCell="F36" sqref="F36"/>
    </sheetView>
  </sheetViews>
  <sheetFormatPr defaultRowHeight="12.75" x14ac:dyDescent="0.2"/>
  <cols>
    <col min="1" max="1" width="4.7109375" style="1059" customWidth="1"/>
    <col min="2" max="2" width="6.42578125" style="1059" customWidth="1"/>
    <col min="3" max="3" width="31.7109375" style="1059" customWidth="1"/>
    <col min="4" max="4" width="5.5703125" style="1059" customWidth="1"/>
    <col min="5" max="5" width="6.28515625" style="1059" customWidth="1"/>
    <col min="6" max="6" width="10.28515625" style="1059" customWidth="1"/>
    <col min="7" max="7" width="8.5703125" style="1059" customWidth="1"/>
    <col min="8" max="8" width="10.28515625" style="1059" customWidth="1"/>
    <col min="9" max="16384" width="9.140625" style="1059"/>
  </cols>
  <sheetData>
    <row r="1" spans="1:8" ht="15" x14ac:dyDescent="0.25">
      <c r="H1" s="189" t="s">
        <v>1144</v>
      </c>
    </row>
    <row r="2" spans="1:8" ht="18.75" x14ac:dyDescent="0.3">
      <c r="A2" s="1058" t="s">
        <v>1330</v>
      </c>
      <c r="B2" s="190"/>
      <c r="C2" s="142"/>
      <c r="D2" s="142"/>
      <c r="E2" s="142"/>
      <c r="F2" s="142"/>
      <c r="G2" s="142"/>
      <c r="H2" s="142"/>
    </row>
    <row r="3" spans="1:8" ht="18.75" x14ac:dyDescent="0.3">
      <c r="A3" s="190"/>
      <c r="B3" s="190"/>
      <c r="C3" s="142"/>
      <c r="D3" s="142"/>
      <c r="E3" s="142"/>
      <c r="F3" s="142"/>
      <c r="G3" s="142"/>
      <c r="H3" s="142"/>
    </row>
    <row r="4" spans="1:8" ht="15" thickBot="1" x14ac:dyDescent="0.25">
      <c r="A4" s="192" t="s">
        <v>670</v>
      </c>
      <c r="B4" s="7"/>
      <c r="C4" s="4"/>
      <c r="D4" s="4"/>
      <c r="E4" s="4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24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4.25" thickBot="1" x14ac:dyDescent="0.3">
      <c r="A6" s="1313">
        <v>3299</v>
      </c>
      <c r="B6" s="17" t="s">
        <v>35</v>
      </c>
      <c r="C6" s="212"/>
      <c r="D6" s="20">
        <v>2019</v>
      </c>
      <c r="E6" s="20">
        <v>2019</v>
      </c>
      <c r="F6" s="20" t="s">
        <v>1209</v>
      </c>
      <c r="G6" s="20" t="s">
        <v>565</v>
      </c>
      <c r="H6" s="123">
        <v>2020</v>
      </c>
    </row>
    <row r="7" spans="1:8" ht="14.25" thickBot="1" x14ac:dyDescent="0.3">
      <c r="A7" s="612"/>
      <c r="B7" s="23" t="s">
        <v>566</v>
      </c>
      <c r="C7" s="24"/>
      <c r="D7" s="107"/>
      <c r="E7" s="107"/>
      <c r="F7" s="107"/>
      <c r="G7" s="107"/>
      <c r="H7" s="149"/>
    </row>
    <row r="8" spans="1:8" x14ac:dyDescent="0.2">
      <c r="A8" s="370">
        <v>3299</v>
      </c>
      <c r="B8" s="634">
        <v>5021</v>
      </c>
      <c r="C8" s="13" t="s">
        <v>36</v>
      </c>
      <c r="D8" s="197">
        <v>0</v>
      </c>
      <c r="E8" s="197">
        <v>3100</v>
      </c>
      <c r="F8" s="197">
        <v>1197</v>
      </c>
      <c r="G8" s="1140">
        <f>F8/E8*100</f>
        <v>38.612903225806448</v>
      </c>
      <c r="H8" s="198">
        <v>0</v>
      </c>
    </row>
    <row r="9" spans="1:8" x14ac:dyDescent="0.2">
      <c r="A9" s="384"/>
      <c r="B9" s="304">
        <v>5031</v>
      </c>
      <c r="C9" s="195" t="s">
        <v>1146</v>
      </c>
      <c r="D9" s="72">
        <v>0</v>
      </c>
      <c r="E9" s="72">
        <v>500</v>
      </c>
      <c r="F9" s="72">
        <v>194</v>
      </c>
      <c r="G9" s="490">
        <v>0</v>
      </c>
      <c r="H9" s="226">
        <v>0</v>
      </c>
    </row>
    <row r="10" spans="1:8" x14ac:dyDescent="0.2">
      <c r="A10" s="1076"/>
      <c r="B10" s="304">
        <v>5032</v>
      </c>
      <c r="C10" s="195" t="s">
        <v>37</v>
      </c>
      <c r="D10" s="72">
        <v>0</v>
      </c>
      <c r="E10" s="72">
        <v>200</v>
      </c>
      <c r="F10" s="72">
        <v>70</v>
      </c>
      <c r="G10" s="490">
        <v>0</v>
      </c>
      <c r="H10" s="226">
        <v>0</v>
      </c>
    </row>
    <row r="11" spans="1:8" x14ac:dyDescent="0.2">
      <c r="A11" s="1076"/>
      <c r="B11" s="304">
        <v>5139</v>
      </c>
      <c r="C11" s="491" t="s">
        <v>38</v>
      </c>
      <c r="D11" s="439">
        <v>0</v>
      </c>
      <c r="E11" s="439">
        <v>40</v>
      </c>
      <c r="F11" s="439">
        <v>1</v>
      </c>
      <c r="G11" s="490">
        <v>0</v>
      </c>
      <c r="H11" s="492">
        <v>0</v>
      </c>
    </row>
    <row r="12" spans="1:8" hidden="1" x14ac:dyDescent="0.2">
      <c r="A12" s="255"/>
      <c r="B12" s="304">
        <v>5163</v>
      </c>
      <c r="C12" s="491" t="s">
        <v>39</v>
      </c>
      <c r="D12" s="439">
        <v>0</v>
      </c>
      <c r="E12" s="439">
        <v>0</v>
      </c>
      <c r="F12" s="439">
        <v>0</v>
      </c>
      <c r="G12" s="490" t="e">
        <f>F12/E12*100</f>
        <v>#DIV/0!</v>
      </c>
      <c r="H12" s="492">
        <v>0</v>
      </c>
    </row>
    <row r="13" spans="1:8" x14ac:dyDescent="0.2">
      <c r="A13" s="255"/>
      <c r="B13" s="304">
        <v>5166</v>
      </c>
      <c r="C13" s="212" t="s">
        <v>40</v>
      </c>
      <c r="D13" s="1064">
        <v>0</v>
      </c>
      <c r="E13" s="1064">
        <v>400</v>
      </c>
      <c r="F13" s="1064">
        <v>297</v>
      </c>
      <c r="G13" s="490">
        <v>0</v>
      </c>
      <c r="H13" s="1065">
        <v>0</v>
      </c>
    </row>
    <row r="14" spans="1:8" x14ac:dyDescent="0.2">
      <c r="A14" s="255"/>
      <c r="B14" s="304">
        <v>5169</v>
      </c>
      <c r="C14" s="212" t="s">
        <v>840</v>
      </c>
      <c r="D14" s="1064">
        <v>0</v>
      </c>
      <c r="E14" s="1064">
        <v>360</v>
      </c>
      <c r="F14" s="1064">
        <v>18</v>
      </c>
      <c r="G14" s="490">
        <v>0</v>
      </c>
      <c r="H14" s="1065">
        <v>0</v>
      </c>
    </row>
    <row r="15" spans="1:8" ht="13.5" thickBot="1" x14ac:dyDescent="0.25">
      <c r="A15" s="330"/>
      <c r="B15" s="617">
        <v>5175</v>
      </c>
      <c r="C15" s="635" t="s">
        <v>849</v>
      </c>
      <c r="D15" s="47">
        <v>0</v>
      </c>
      <c r="E15" s="47">
        <v>300</v>
      </c>
      <c r="F15" s="47">
        <v>13</v>
      </c>
      <c r="G15" s="1141">
        <v>0</v>
      </c>
      <c r="H15" s="387">
        <v>0</v>
      </c>
    </row>
    <row r="16" spans="1:8" x14ac:dyDescent="0.2">
      <c r="A16" s="1075">
        <v>6409</v>
      </c>
      <c r="B16" s="634">
        <v>5901</v>
      </c>
      <c r="C16" s="393" t="s">
        <v>1147</v>
      </c>
      <c r="D16" s="197">
        <v>0</v>
      </c>
      <c r="E16" s="197">
        <v>0</v>
      </c>
      <c r="F16" s="197">
        <v>0</v>
      </c>
      <c r="G16" s="1142">
        <v>0</v>
      </c>
      <c r="H16" s="198">
        <v>0</v>
      </c>
    </row>
    <row r="17" spans="1:8" x14ac:dyDescent="0.2">
      <c r="A17" s="950" t="s">
        <v>1148</v>
      </c>
      <c r="B17" s="615"/>
      <c r="C17" s="460" t="s">
        <v>1149</v>
      </c>
      <c r="D17" s="1069">
        <v>0</v>
      </c>
      <c r="E17" s="1069">
        <v>0</v>
      </c>
      <c r="F17" s="1069">
        <v>0</v>
      </c>
      <c r="G17" s="616">
        <v>0</v>
      </c>
      <c r="H17" s="1070">
        <v>0</v>
      </c>
    </row>
    <row r="18" spans="1:8" ht="13.5" thickBot="1" x14ac:dyDescent="0.25">
      <c r="A18" s="961"/>
      <c r="B18" s="617"/>
      <c r="C18" s="1079"/>
      <c r="D18" s="47"/>
      <c r="E18" s="47"/>
      <c r="F18" s="47"/>
      <c r="G18" s="1141"/>
      <c r="H18" s="387"/>
    </row>
    <row r="19" spans="1:8" ht="16.5" thickBot="1" x14ac:dyDescent="0.3">
      <c r="A19" s="487" t="s">
        <v>692</v>
      </c>
      <c r="B19" s="224"/>
      <c r="C19" s="256"/>
      <c r="D19" s="596">
        <f>SUM(D8:D18)</f>
        <v>0</v>
      </c>
      <c r="E19" s="596">
        <f>SUM(E8:E18)</f>
        <v>4900</v>
      </c>
      <c r="F19" s="596">
        <f>SUM(F8:F18)</f>
        <v>1790</v>
      </c>
      <c r="G19" s="618">
        <f>F19/E19*100</f>
        <v>36.530612244897959</v>
      </c>
      <c r="H19" s="597">
        <f>SUM(H8:H18)</f>
        <v>0</v>
      </c>
    </row>
    <row r="57" spans="1:8" ht="15" x14ac:dyDescent="0.25">
      <c r="A57" s="1372" t="s">
        <v>960</v>
      </c>
      <c r="B57" s="1372"/>
      <c r="C57" s="1372"/>
      <c r="D57" s="1372"/>
      <c r="E57" s="1372"/>
      <c r="F57" s="1372"/>
      <c r="G57" s="1372"/>
      <c r="H57" s="1372"/>
    </row>
  </sheetData>
  <mergeCells count="1">
    <mergeCell ref="A57:H5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97"/>
  <sheetViews>
    <sheetView topLeftCell="A94" zoomScaleNormal="100" workbookViewId="0"/>
  </sheetViews>
  <sheetFormatPr defaultColWidth="9.28515625" defaultRowHeight="12.75" x14ac:dyDescent="0.2"/>
  <cols>
    <col min="1" max="1" width="5" style="130" customWidth="1"/>
    <col min="2" max="2" width="7.140625" style="130" customWidth="1"/>
    <col min="3" max="3" width="36.5703125" style="130" customWidth="1"/>
    <col min="4" max="4" width="9.28515625" style="130" customWidth="1"/>
    <col min="5" max="5" width="8.42578125" style="130" bestFit="1" customWidth="1"/>
    <col min="6" max="6" width="9.28515625" style="130" customWidth="1"/>
    <col min="7" max="7" width="8.28515625" style="130" customWidth="1"/>
    <col min="8" max="8" width="9.42578125" style="130" customWidth="1"/>
    <col min="9" max="16384" width="9.28515625" style="130"/>
  </cols>
  <sheetData>
    <row r="1" spans="1:8" ht="15" x14ac:dyDescent="0.25">
      <c r="H1" s="189" t="s">
        <v>41</v>
      </c>
    </row>
    <row r="2" spans="1:8" ht="18.75" x14ac:dyDescent="0.3">
      <c r="A2" s="493" t="s">
        <v>42</v>
      </c>
    </row>
    <row r="3" spans="1:8" ht="18.75" x14ac:dyDescent="0.3">
      <c r="A3" s="493"/>
    </row>
    <row r="4" spans="1:8" ht="15" thickBot="1" x14ac:dyDescent="0.25">
      <c r="A4" s="495" t="s">
        <v>670</v>
      </c>
      <c r="B4" s="496"/>
      <c r="F4" s="497"/>
      <c r="G4" s="498"/>
      <c r="H4" s="494" t="s">
        <v>558</v>
      </c>
    </row>
    <row r="5" spans="1:8" ht="13.5" x14ac:dyDescent="0.25">
      <c r="A5" s="499" t="s">
        <v>559</v>
      </c>
      <c r="B5" s="500"/>
      <c r="C5" s="501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502">
        <v>3115</v>
      </c>
      <c r="B6" s="503" t="s">
        <v>43</v>
      </c>
      <c r="C6" s="473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502">
        <v>3131</v>
      </c>
      <c r="B7" s="503" t="s">
        <v>44</v>
      </c>
      <c r="C7" s="473"/>
      <c r="D7" s="20"/>
      <c r="E7" s="20"/>
      <c r="F7" s="20"/>
      <c r="G7" s="20"/>
      <c r="H7" s="21"/>
    </row>
    <row r="8" spans="1:8" ht="13.5" x14ac:dyDescent="0.25">
      <c r="A8" s="502">
        <v>3150</v>
      </c>
      <c r="B8" s="503" t="s">
        <v>45</v>
      </c>
      <c r="C8" s="473"/>
      <c r="D8" s="20"/>
      <c r="E8" s="20"/>
      <c r="F8" s="20"/>
      <c r="G8" s="20"/>
      <c r="H8" s="21"/>
    </row>
    <row r="9" spans="1:8" ht="13.5" x14ac:dyDescent="0.25">
      <c r="A9" s="502">
        <v>3211</v>
      </c>
      <c r="B9" s="504" t="s">
        <v>46</v>
      </c>
      <c r="C9" s="473"/>
      <c r="D9" s="20"/>
      <c r="E9" s="20"/>
      <c r="F9" s="20"/>
      <c r="G9" s="20"/>
      <c r="H9" s="21"/>
    </row>
    <row r="10" spans="1:8" x14ac:dyDescent="0.2">
      <c r="A10" s="134">
        <v>3511</v>
      </c>
      <c r="B10" s="503" t="s">
        <v>47</v>
      </c>
      <c r="C10" s="505"/>
      <c r="D10" s="506"/>
      <c r="E10" s="506"/>
      <c r="F10" s="506"/>
      <c r="G10" s="506"/>
      <c r="H10" s="507"/>
    </row>
    <row r="11" spans="1:8" x14ac:dyDescent="0.2">
      <c r="A11" s="134">
        <v>3512</v>
      </c>
      <c r="B11" s="503" t="s">
        <v>1191</v>
      </c>
      <c r="C11" s="505"/>
      <c r="D11" s="506"/>
      <c r="E11" s="506"/>
      <c r="F11" s="506"/>
      <c r="G11" s="506"/>
      <c r="H11" s="507"/>
    </row>
    <row r="12" spans="1:8" x14ac:dyDescent="0.2">
      <c r="A12" s="134">
        <v>3513</v>
      </c>
      <c r="B12" s="503" t="s">
        <v>48</v>
      </c>
      <c r="C12" s="473"/>
      <c r="D12" s="506"/>
      <c r="E12" s="506"/>
      <c r="F12" s="506"/>
      <c r="G12" s="506"/>
      <c r="H12" s="507"/>
    </row>
    <row r="13" spans="1:8" x14ac:dyDescent="0.2">
      <c r="A13" s="502">
        <v>3515</v>
      </c>
      <c r="B13" s="508" t="s">
        <v>49</v>
      </c>
      <c r="C13" s="505"/>
      <c r="D13" s="506"/>
      <c r="E13" s="506"/>
      <c r="F13" s="506"/>
      <c r="G13" s="506"/>
      <c r="H13" s="507"/>
    </row>
    <row r="14" spans="1:8" x14ac:dyDescent="0.2">
      <c r="A14" s="134">
        <v>3524</v>
      </c>
      <c r="B14" s="503" t="s">
        <v>50</v>
      </c>
      <c r="C14" s="473"/>
      <c r="D14" s="509"/>
      <c r="E14" s="509"/>
      <c r="F14" s="509"/>
      <c r="G14" s="506"/>
      <c r="H14" s="510"/>
    </row>
    <row r="15" spans="1:8" x14ac:dyDescent="0.2">
      <c r="A15" s="134">
        <v>3525</v>
      </c>
      <c r="B15" s="503" t="s">
        <v>51</v>
      </c>
      <c r="C15" s="473"/>
      <c r="D15" s="509"/>
      <c r="E15" s="509"/>
      <c r="F15" s="509"/>
      <c r="G15" s="506"/>
      <c r="H15" s="510"/>
    </row>
    <row r="16" spans="1:8" x14ac:dyDescent="0.2">
      <c r="A16" s="134">
        <v>3539</v>
      </c>
      <c r="B16" s="503" t="s">
        <v>52</v>
      </c>
      <c r="C16" s="473"/>
      <c r="D16" s="509"/>
      <c r="E16" s="509"/>
      <c r="F16" s="509"/>
      <c r="G16" s="506"/>
      <c r="H16" s="510"/>
    </row>
    <row r="17" spans="1:8" x14ac:dyDescent="0.2">
      <c r="A17" s="134">
        <v>3541</v>
      </c>
      <c r="B17" s="503" t="s">
        <v>1189</v>
      </c>
      <c r="C17" s="505"/>
      <c r="D17" s="509"/>
      <c r="E17" s="509"/>
      <c r="F17" s="509"/>
      <c r="G17" s="506"/>
      <c r="H17" s="510"/>
    </row>
    <row r="18" spans="1:8" x14ac:dyDescent="0.2">
      <c r="A18" s="134">
        <v>3569</v>
      </c>
      <c r="B18" s="503" t="s">
        <v>1190</v>
      </c>
      <c r="C18" s="473"/>
      <c r="D18" s="509"/>
      <c r="E18" s="509"/>
      <c r="F18" s="509"/>
      <c r="G18" s="506"/>
      <c r="H18" s="510"/>
    </row>
    <row r="19" spans="1:8" x14ac:dyDescent="0.2">
      <c r="A19" s="511">
        <v>3632</v>
      </c>
      <c r="B19" s="513" t="s">
        <v>635</v>
      </c>
      <c r="C19" s="514"/>
      <c r="D19" s="509"/>
      <c r="E19" s="509"/>
      <c r="F19" s="509"/>
      <c r="G19" s="506"/>
      <c r="H19" s="510"/>
    </row>
    <row r="20" spans="1:8" x14ac:dyDescent="0.2">
      <c r="A20" s="134">
        <v>4312</v>
      </c>
      <c r="B20" s="503" t="s">
        <v>54</v>
      </c>
      <c r="C20" s="473"/>
      <c r="D20" s="509"/>
      <c r="E20" s="509"/>
      <c r="F20" s="509"/>
      <c r="G20" s="506"/>
      <c r="H20" s="510"/>
    </row>
    <row r="21" spans="1:8" x14ac:dyDescent="0.2">
      <c r="A21" s="134">
        <v>4329</v>
      </c>
      <c r="B21" s="503" t="s">
        <v>1192</v>
      </c>
      <c r="C21" s="473"/>
      <c r="D21" s="509"/>
      <c r="E21" s="509"/>
      <c r="F21" s="509"/>
      <c r="G21" s="506"/>
      <c r="H21" s="510"/>
    </row>
    <row r="22" spans="1:8" x14ac:dyDescent="0.2">
      <c r="A22" s="134">
        <v>4339</v>
      </c>
      <c r="B22" s="503" t="s">
        <v>1193</v>
      </c>
      <c r="C22" s="473"/>
      <c r="D22" s="509"/>
      <c r="E22" s="509"/>
      <c r="F22" s="509"/>
      <c r="G22" s="506"/>
      <c r="H22" s="510"/>
    </row>
    <row r="23" spans="1:8" x14ac:dyDescent="0.2">
      <c r="A23" s="511">
        <v>4350</v>
      </c>
      <c r="B23" s="503" t="s">
        <v>1195</v>
      </c>
      <c r="C23" s="473"/>
      <c r="D23" s="509"/>
      <c r="E23" s="509"/>
      <c r="F23" s="509"/>
      <c r="G23" s="506"/>
      <c r="H23" s="510"/>
    </row>
    <row r="24" spans="1:8" x14ac:dyDescent="0.2">
      <c r="A24" s="511">
        <v>4351</v>
      </c>
      <c r="B24" s="503" t="s">
        <v>1194</v>
      </c>
      <c r="C24" s="473"/>
      <c r="D24" s="509"/>
      <c r="E24" s="509"/>
      <c r="F24" s="509"/>
      <c r="G24" s="506"/>
      <c r="H24" s="510"/>
    </row>
    <row r="25" spans="1:8" x14ac:dyDescent="0.2">
      <c r="A25" s="511">
        <v>4357</v>
      </c>
      <c r="B25" s="503" t="s">
        <v>55</v>
      </c>
      <c r="C25" s="473"/>
      <c r="D25" s="509"/>
      <c r="E25" s="509"/>
      <c r="F25" s="509"/>
      <c r="G25" s="506"/>
      <c r="H25" s="510"/>
    </row>
    <row r="26" spans="1:8" x14ac:dyDescent="0.2">
      <c r="A26" s="134">
        <v>4359</v>
      </c>
      <c r="B26" s="503" t="s">
        <v>640</v>
      </c>
      <c r="C26" s="473"/>
      <c r="D26" s="509"/>
      <c r="E26" s="509"/>
      <c r="F26" s="509"/>
      <c r="G26" s="506"/>
      <c r="H26" s="510"/>
    </row>
    <row r="27" spans="1:8" x14ac:dyDescent="0.2">
      <c r="A27" s="502">
        <v>4378</v>
      </c>
      <c r="B27" s="508" t="s">
        <v>56</v>
      </c>
      <c r="C27" s="512"/>
      <c r="D27" s="509"/>
      <c r="E27" s="509"/>
      <c r="F27" s="509"/>
      <c r="G27" s="506"/>
      <c r="H27" s="510"/>
    </row>
    <row r="28" spans="1:8" x14ac:dyDescent="0.2">
      <c r="A28" s="502">
        <v>4379</v>
      </c>
      <c r="B28" s="503" t="s">
        <v>57</v>
      </c>
      <c r="C28" s="512"/>
      <c r="D28" s="509"/>
      <c r="E28" s="509"/>
      <c r="F28" s="509"/>
      <c r="G28" s="506"/>
      <c r="H28" s="510"/>
    </row>
    <row r="29" spans="1:8" x14ac:dyDescent="0.2">
      <c r="A29" s="134">
        <v>4399</v>
      </c>
      <c r="B29" s="503" t="s">
        <v>58</v>
      </c>
      <c r="C29" s="473"/>
      <c r="D29" s="509"/>
      <c r="E29" s="509"/>
      <c r="F29" s="509"/>
      <c r="G29" s="506"/>
      <c r="H29" s="510"/>
    </row>
    <row r="30" spans="1:8" x14ac:dyDescent="0.2">
      <c r="A30" s="511">
        <v>6330</v>
      </c>
      <c r="B30" s="513" t="s">
        <v>59</v>
      </c>
      <c r="C30" s="514"/>
      <c r="D30" s="509"/>
      <c r="E30" s="509"/>
      <c r="F30" s="509"/>
      <c r="G30" s="506"/>
      <c r="H30" s="510"/>
    </row>
    <row r="31" spans="1:8" ht="13.5" thickBot="1" x14ac:dyDescent="0.25">
      <c r="A31" s="515">
        <v>6409</v>
      </c>
      <c r="B31" s="516" t="s">
        <v>724</v>
      </c>
      <c r="C31" s="517"/>
      <c r="D31" s="518"/>
      <c r="E31" s="518"/>
      <c r="F31" s="518"/>
      <c r="G31" s="519"/>
      <c r="H31" s="520"/>
    </row>
    <row r="32" spans="1:8" ht="13.5" x14ac:dyDescent="0.25">
      <c r="A32" s="521"/>
      <c r="B32" s="522" t="s">
        <v>566</v>
      </c>
      <c r="C32" s="523"/>
      <c r="D32" s="524"/>
      <c r="E32" s="524"/>
      <c r="F32" s="524"/>
      <c r="G32" s="525"/>
      <c r="H32" s="526"/>
    </row>
    <row r="33" spans="1:8" customFormat="1" x14ac:dyDescent="0.2">
      <c r="A33" s="985">
        <v>3115</v>
      </c>
      <c r="B33" s="981">
        <v>5336</v>
      </c>
      <c r="C33" s="982" t="s">
        <v>1031</v>
      </c>
      <c r="D33" s="529"/>
      <c r="E33" s="529"/>
      <c r="F33" s="529"/>
      <c r="G33" s="983"/>
      <c r="H33" s="553"/>
    </row>
    <row r="34" spans="1:8" customFormat="1" x14ac:dyDescent="0.2">
      <c r="A34" s="980" t="s">
        <v>700</v>
      </c>
      <c r="B34" s="981">
        <v>2380389</v>
      </c>
      <c r="C34" s="982" t="s">
        <v>1027</v>
      </c>
      <c r="D34" s="529">
        <v>0</v>
      </c>
      <c r="E34" s="529">
        <v>1109.8</v>
      </c>
      <c r="F34" s="529">
        <v>389.988</v>
      </c>
      <c r="G34" s="983">
        <f t="shared" ref="G34:G46" si="0">F34/E34*100</f>
        <v>35.14038565507299</v>
      </c>
      <c r="H34" s="553">
        <v>0</v>
      </c>
    </row>
    <row r="35" spans="1:8" customFormat="1" x14ac:dyDescent="0.2">
      <c r="A35" s="980" t="s">
        <v>700</v>
      </c>
      <c r="B35" s="981">
        <v>2380389</v>
      </c>
      <c r="C35" s="982" t="s">
        <v>1028</v>
      </c>
      <c r="D35" s="529">
        <v>0</v>
      </c>
      <c r="E35" s="529">
        <v>1233.0999999999999</v>
      </c>
      <c r="F35" s="529">
        <v>433.32</v>
      </c>
      <c r="G35" s="983">
        <f t="shared" si="0"/>
        <v>35.140702295028788</v>
      </c>
      <c r="H35" s="553">
        <v>0</v>
      </c>
    </row>
    <row r="36" spans="1:8" customFormat="1" x14ac:dyDescent="0.2">
      <c r="A36" s="980" t="s">
        <v>700</v>
      </c>
      <c r="B36" s="981">
        <v>2380390</v>
      </c>
      <c r="C36" s="982" t="s">
        <v>1027</v>
      </c>
      <c r="D36" s="529">
        <v>0</v>
      </c>
      <c r="E36" s="529">
        <v>954.1</v>
      </c>
      <c r="F36" s="529">
        <v>345.50009999999997</v>
      </c>
      <c r="G36" s="983">
        <f t="shared" si="0"/>
        <v>36.212147573629593</v>
      </c>
      <c r="H36" s="553">
        <v>0</v>
      </c>
    </row>
    <row r="37" spans="1:8" customFormat="1" x14ac:dyDescent="0.2">
      <c r="A37" s="980" t="s">
        <v>700</v>
      </c>
      <c r="B37" s="981">
        <v>2380390</v>
      </c>
      <c r="C37" s="982" t="s">
        <v>1029</v>
      </c>
      <c r="D37" s="529">
        <v>0</v>
      </c>
      <c r="E37" s="529">
        <v>1060.0999999999999</v>
      </c>
      <c r="F37" s="529">
        <v>383.88900000000001</v>
      </c>
      <c r="G37" s="983">
        <f t="shared" si="0"/>
        <v>36.212527120083017</v>
      </c>
      <c r="H37" s="553">
        <v>0</v>
      </c>
    </row>
    <row r="38" spans="1:8" customFormat="1" x14ac:dyDescent="0.2">
      <c r="A38" s="980" t="s">
        <v>700</v>
      </c>
      <c r="B38" s="981">
        <v>2380391</v>
      </c>
      <c r="C38" s="982" t="s">
        <v>1027</v>
      </c>
      <c r="D38" s="529">
        <v>0</v>
      </c>
      <c r="E38" s="529">
        <v>433.5</v>
      </c>
      <c r="F38" s="529">
        <v>279.774</v>
      </c>
      <c r="G38" s="983">
        <f t="shared" si="0"/>
        <v>64.538408304498276</v>
      </c>
      <c r="H38" s="553">
        <v>0</v>
      </c>
    </row>
    <row r="39" spans="1:8" customFormat="1" x14ac:dyDescent="0.2">
      <c r="A39" s="980" t="s">
        <v>700</v>
      </c>
      <c r="B39" s="981">
        <v>2380391</v>
      </c>
      <c r="C39" s="982" t="s">
        <v>1030</v>
      </c>
      <c r="D39" s="579">
        <v>0</v>
      </c>
      <c r="E39" s="579">
        <v>481.7</v>
      </c>
      <c r="F39" s="579">
        <v>310.86</v>
      </c>
      <c r="G39" s="984">
        <f t="shared" si="0"/>
        <v>64.533942287730966</v>
      </c>
      <c r="H39" s="580">
        <v>0</v>
      </c>
    </row>
    <row r="40" spans="1:8" customFormat="1" x14ac:dyDescent="0.2">
      <c r="A40" s="980" t="s">
        <v>700</v>
      </c>
      <c r="B40" s="981">
        <v>2591359</v>
      </c>
      <c r="C40" s="982" t="s">
        <v>1027</v>
      </c>
      <c r="D40" s="579">
        <v>0</v>
      </c>
      <c r="E40" s="579">
        <v>423.9</v>
      </c>
      <c r="F40" s="579">
        <v>0</v>
      </c>
      <c r="G40" s="984">
        <f t="shared" si="0"/>
        <v>0</v>
      </c>
      <c r="H40" s="580">
        <v>0</v>
      </c>
    </row>
    <row r="41" spans="1:8" customFormat="1" x14ac:dyDescent="0.2">
      <c r="A41" s="980" t="s">
        <v>700</v>
      </c>
      <c r="B41" s="981">
        <v>2591359</v>
      </c>
      <c r="C41" s="982" t="s">
        <v>1028</v>
      </c>
      <c r="D41" s="579">
        <v>0</v>
      </c>
      <c r="E41" s="579">
        <v>471</v>
      </c>
      <c r="F41" s="579">
        <v>0</v>
      </c>
      <c r="G41" s="984">
        <f t="shared" si="0"/>
        <v>0</v>
      </c>
      <c r="H41" s="580">
        <v>0</v>
      </c>
    </row>
    <row r="42" spans="1:8" customFormat="1" x14ac:dyDescent="0.2">
      <c r="A42" s="980" t="s">
        <v>700</v>
      </c>
      <c r="B42" s="981">
        <v>2591360</v>
      </c>
      <c r="C42" s="982" t="s">
        <v>1027</v>
      </c>
      <c r="D42" s="579">
        <v>0</v>
      </c>
      <c r="E42" s="579">
        <v>317.89999999999998</v>
      </c>
      <c r="F42" s="579">
        <v>318</v>
      </c>
      <c r="G42" s="984">
        <f t="shared" si="0"/>
        <v>100.03145643284053</v>
      </c>
      <c r="H42" s="580">
        <v>0</v>
      </c>
    </row>
    <row r="43" spans="1:8" customFormat="1" x14ac:dyDescent="0.2">
      <c r="A43" s="980" t="s">
        <v>700</v>
      </c>
      <c r="B43" s="981">
        <v>2591360</v>
      </c>
      <c r="C43" s="982" t="s">
        <v>1029</v>
      </c>
      <c r="D43" s="579">
        <v>0</v>
      </c>
      <c r="E43" s="579">
        <v>353.3</v>
      </c>
      <c r="F43" s="579">
        <v>353</v>
      </c>
      <c r="G43" s="984">
        <f t="shared" si="0"/>
        <v>99.915086328898951</v>
      </c>
      <c r="H43" s="580">
        <v>0</v>
      </c>
    </row>
    <row r="44" spans="1:8" customFormat="1" x14ac:dyDescent="0.2">
      <c r="A44" s="980" t="s">
        <v>700</v>
      </c>
      <c r="B44" s="981">
        <v>2591361</v>
      </c>
      <c r="C44" s="982" t="s">
        <v>1027</v>
      </c>
      <c r="D44" s="579">
        <v>0</v>
      </c>
      <c r="E44" s="579">
        <v>423.9</v>
      </c>
      <c r="F44" s="579">
        <v>0</v>
      </c>
      <c r="G44" s="984">
        <f t="shared" si="0"/>
        <v>0</v>
      </c>
      <c r="H44" s="580">
        <v>0</v>
      </c>
    </row>
    <row r="45" spans="1:8" customFormat="1" x14ac:dyDescent="0.2">
      <c r="A45" s="980" t="s">
        <v>700</v>
      </c>
      <c r="B45" s="981">
        <v>2591361</v>
      </c>
      <c r="C45" s="982" t="s">
        <v>1030</v>
      </c>
      <c r="D45" s="529">
        <v>0</v>
      </c>
      <c r="E45" s="529">
        <v>471</v>
      </c>
      <c r="F45" s="529">
        <v>0</v>
      </c>
      <c r="G45" s="983">
        <f t="shared" si="0"/>
        <v>0</v>
      </c>
      <c r="H45" s="553">
        <v>0</v>
      </c>
    </row>
    <row r="46" spans="1:8" ht="13.5" thickBot="1" x14ac:dyDescent="0.25">
      <c r="A46" s="136"/>
      <c r="B46" s="534" t="s">
        <v>656</v>
      </c>
      <c r="C46" s="535"/>
      <c r="D46" s="536">
        <f>SUM(D34:D45)</f>
        <v>0</v>
      </c>
      <c r="E46" s="536">
        <f>SUM(E34:E45)</f>
        <v>7733.2999999999984</v>
      </c>
      <c r="F46" s="536">
        <f>SUM(F34:F45)</f>
        <v>2814.3310999999999</v>
      </c>
      <c r="G46" s="544">
        <f t="shared" si="0"/>
        <v>36.392369363661061</v>
      </c>
      <c r="H46" s="988">
        <f>SUM(H34:H45)</f>
        <v>0</v>
      </c>
    </row>
    <row r="47" spans="1:8" x14ac:dyDescent="0.2">
      <c r="A47" s="131">
        <v>3131</v>
      </c>
      <c r="B47" s="539">
        <v>5339</v>
      </c>
      <c r="C47" s="501" t="s">
        <v>60</v>
      </c>
      <c r="D47" s="540">
        <v>0</v>
      </c>
      <c r="E47" s="540">
        <v>40</v>
      </c>
      <c r="F47" s="540">
        <v>40</v>
      </c>
      <c r="G47" s="541">
        <f>F47/E47*100</f>
        <v>100</v>
      </c>
      <c r="H47" s="542">
        <v>0</v>
      </c>
    </row>
    <row r="48" spans="1:8" ht="13.5" thickBot="1" x14ac:dyDescent="0.25">
      <c r="A48" s="132"/>
      <c r="B48" s="534" t="s">
        <v>656</v>
      </c>
      <c r="C48" s="535"/>
      <c r="D48" s="543">
        <f>SUM(D47)</f>
        <v>0</v>
      </c>
      <c r="E48" s="543">
        <f>SUM(E47)</f>
        <v>40</v>
      </c>
      <c r="F48" s="543">
        <f>SUM(F47)</f>
        <v>40</v>
      </c>
      <c r="G48" s="544">
        <f>F48/E48*100</f>
        <v>100</v>
      </c>
      <c r="H48" s="538">
        <f>SUM(H47:H47)</f>
        <v>0</v>
      </c>
    </row>
    <row r="49" spans="1:8" x14ac:dyDescent="0.2">
      <c r="A49" s="134">
        <v>3150</v>
      </c>
      <c r="B49" s="527">
        <v>5167</v>
      </c>
      <c r="C49" s="514" t="s">
        <v>61</v>
      </c>
      <c r="D49" s="545">
        <v>4</v>
      </c>
      <c r="E49" s="545">
        <v>4</v>
      </c>
      <c r="F49" s="529">
        <v>4</v>
      </c>
      <c r="G49" s="533">
        <f t="shared" ref="G49:G65" si="1">F49/E49*100</f>
        <v>100</v>
      </c>
      <c r="H49" s="546">
        <v>0</v>
      </c>
    </row>
    <row r="50" spans="1:8" hidden="1" x14ac:dyDescent="0.2">
      <c r="A50" s="532"/>
      <c r="B50" s="527">
        <v>5491</v>
      </c>
      <c r="C50" s="505" t="s">
        <v>62</v>
      </c>
      <c r="D50" s="547">
        <v>0</v>
      </c>
      <c r="E50" s="547">
        <v>0</v>
      </c>
      <c r="F50" s="529">
        <v>0</v>
      </c>
      <c r="G50" s="533">
        <v>0</v>
      </c>
      <c r="H50" s="546">
        <v>0</v>
      </c>
    </row>
    <row r="51" spans="1:8" ht="13.5" thickBot="1" x14ac:dyDescent="0.25">
      <c r="A51" s="136"/>
      <c r="B51" s="534" t="s">
        <v>656</v>
      </c>
      <c r="C51" s="548"/>
      <c r="D51" s="536">
        <f>SUM(D49:D50)</f>
        <v>4</v>
      </c>
      <c r="E51" s="536">
        <f>SUM(E49:E50)</f>
        <v>4</v>
      </c>
      <c r="F51" s="536">
        <f>SUM(F49:F50)</f>
        <v>4</v>
      </c>
      <c r="G51" s="549">
        <f t="shared" si="1"/>
        <v>100</v>
      </c>
      <c r="H51" s="550">
        <f>SUM(H49:H50)</f>
        <v>0</v>
      </c>
    </row>
    <row r="52" spans="1:8" x14ac:dyDescent="0.2">
      <c r="A52" s="131">
        <v>3211</v>
      </c>
      <c r="B52" s="551">
        <v>5167</v>
      </c>
      <c r="C52" s="501" t="s">
        <v>61</v>
      </c>
      <c r="D52" s="540">
        <v>369</v>
      </c>
      <c r="E52" s="540">
        <v>369</v>
      </c>
      <c r="F52" s="540">
        <v>243</v>
      </c>
      <c r="G52" s="541">
        <f t="shared" si="1"/>
        <v>65.853658536585371</v>
      </c>
      <c r="H52" s="542">
        <v>133</v>
      </c>
    </row>
    <row r="53" spans="1:8" ht="13.5" x14ac:dyDescent="0.25">
      <c r="A53" s="552"/>
      <c r="B53" s="527">
        <v>5491</v>
      </c>
      <c r="C53" s="505" t="s">
        <v>62</v>
      </c>
      <c r="D53" s="529">
        <v>89</v>
      </c>
      <c r="E53" s="529">
        <v>89</v>
      </c>
      <c r="F53" s="529">
        <v>35</v>
      </c>
      <c r="G53" s="530">
        <f t="shared" si="1"/>
        <v>39.325842696629216</v>
      </c>
      <c r="H53" s="553">
        <v>43</v>
      </c>
    </row>
    <row r="54" spans="1:8" ht="13.5" thickBot="1" x14ac:dyDescent="0.25">
      <c r="A54" s="132"/>
      <c r="B54" s="534" t="s">
        <v>656</v>
      </c>
      <c r="C54" s="535"/>
      <c r="D54" s="543">
        <f>SUM(D52:D53)</f>
        <v>458</v>
      </c>
      <c r="E54" s="543">
        <f>SUM(E52:E53)</f>
        <v>458</v>
      </c>
      <c r="F54" s="543">
        <f>SUM(F52:F53)</f>
        <v>278</v>
      </c>
      <c r="G54" s="544">
        <f t="shared" si="1"/>
        <v>60.698689956331876</v>
      </c>
      <c r="H54" s="538">
        <f>SUM(H52:H53)</f>
        <v>176</v>
      </c>
    </row>
    <row r="55" spans="1:8" ht="15.75" thickBot="1" x14ac:dyDescent="0.3">
      <c r="A55" s="1346" t="s">
        <v>15</v>
      </c>
      <c r="B55" s="1346"/>
      <c r="C55" s="1346"/>
      <c r="D55" s="1346"/>
      <c r="E55" s="1346"/>
      <c r="F55" s="1346"/>
      <c r="G55" s="1346"/>
      <c r="H55" s="1346"/>
    </row>
    <row r="56" spans="1:8" x14ac:dyDescent="0.2">
      <c r="A56" s="131">
        <v>3511</v>
      </c>
      <c r="B56" s="539">
        <v>5169</v>
      </c>
      <c r="C56" s="501" t="s">
        <v>687</v>
      </c>
      <c r="D56" s="540">
        <v>4</v>
      </c>
      <c r="E56" s="540">
        <v>4</v>
      </c>
      <c r="F56" s="540">
        <v>0</v>
      </c>
      <c r="G56" s="541">
        <f>F56/E56*100</f>
        <v>0</v>
      </c>
      <c r="H56" s="542">
        <v>4</v>
      </c>
    </row>
    <row r="57" spans="1:8" ht="13.5" thickBot="1" x14ac:dyDescent="0.25">
      <c r="A57" s="515"/>
      <c r="B57" s="563" t="s">
        <v>656</v>
      </c>
      <c r="C57" s="564"/>
      <c r="D57" s="536">
        <f>SUM(D56)</f>
        <v>4</v>
      </c>
      <c r="E57" s="536">
        <f>SUM(E56)</f>
        <v>4</v>
      </c>
      <c r="F57" s="536">
        <f>SUM(F56)</f>
        <v>0</v>
      </c>
      <c r="G57" s="544">
        <f t="shared" si="1"/>
        <v>0</v>
      </c>
      <c r="H57" s="556">
        <f>SUM(H56:H56)</f>
        <v>4</v>
      </c>
    </row>
    <row r="58" spans="1:8" x14ac:dyDescent="0.2">
      <c r="A58" s="511">
        <v>3512</v>
      </c>
      <c r="B58" s="1030">
        <v>5169</v>
      </c>
      <c r="C58" s="505" t="s">
        <v>63</v>
      </c>
      <c r="D58" s="540">
        <v>2400</v>
      </c>
      <c r="E58" s="540">
        <v>2400</v>
      </c>
      <c r="F58" s="540">
        <v>1800</v>
      </c>
      <c r="G58" s="541">
        <f>F58/E58*100</f>
        <v>75</v>
      </c>
      <c r="H58" s="542">
        <v>600</v>
      </c>
    </row>
    <row r="59" spans="1:8" hidden="1" x14ac:dyDescent="0.2">
      <c r="A59" s="554"/>
      <c r="B59" s="1030">
        <v>5212</v>
      </c>
      <c r="C59" s="555" t="s">
        <v>64</v>
      </c>
      <c r="D59" s="529">
        <v>0</v>
      </c>
      <c r="E59" s="529">
        <v>0</v>
      </c>
      <c r="F59" s="529">
        <v>0</v>
      </c>
      <c r="G59" s="530">
        <v>0</v>
      </c>
      <c r="H59" s="553">
        <v>0</v>
      </c>
    </row>
    <row r="60" spans="1:8" ht="13.5" thickBot="1" x14ac:dyDescent="0.25">
      <c r="A60" s="132"/>
      <c r="B60" s="534" t="s">
        <v>656</v>
      </c>
      <c r="C60" s="535"/>
      <c r="D60" s="536">
        <f>SUM(D58:D59)</f>
        <v>2400</v>
      </c>
      <c r="E60" s="536">
        <f>SUM(E58:E59)</f>
        <v>2400</v>
      </c>
      <c r="F60" s="536">
        <f>SUM(F58:F59)</f>
        <v>1800</v>
      </c>
      <c r="G60" s="544">
        <f t="shared" si="1"/>
        <v>75</v>
      </c>
      <c r="H60" s="556">
        <f>SUM(H58:H59)</f>
        <v>600</v>
      </c>
    </row>
    <row r="61" spans="1:8" x14ac:dyDescent="0.2">
      <c r="A61" s="131">
        <v>3513</v>
      </c>
      <c r="B61" s="1030">
        <v>5169</v>
      </c>
      <c r="C61" s="505" t="s">
        <v>65</v>
      </c>
      <c r="D61" s="540">
        <v>9499</v>
      </c>
      <c r="E61" s="540">
        <v>9499</v>
      </c>
      <c r="F61" s="540">
        <v>7124</v>
      </c>
      <c r="G61" s="541">
        <f t="shared" si="1"/>
        <v>74.997368144015169</v>
      </c>
      <c r="H61" s="542">
        <v>2375</v>
      </c>
    </row>
    <row r="62" spans="1:8" hidden="1" x14ac:dyDescent="0.2">
      <c r="A62" s="557"/>
      <c r="B62" s="1030">
        <v>5213</v>
      </c>
      <c r="C62" s="555" t="s">
        <v>66</v>
      </c>
      <c r="D62" s="529">
        <v>0</v>
      </c>
      <c r="E62" s="529">
        <v>0</v>
      </c>
      <c r="F62" s="529">
        <v>0</v>
      </c>
      <c r="G62" s="530">
        <v>0</v>
      </c>
      <c r="H62" s="553">
        <v>0</v>
      </c>
    </row>
    <row r="63" spans="1:8" ht="13.5" thickBot="1" x14ac:dyDescent="0.25">
      <c r="A63" s="132"/>
      <c r="B63" s="558" t="s">
        <v>656</v>
      </c>
      <c r="C63" s="559"/>
      <c r="D63" s="536">
        <f>SUM(D61:D62)</f>
        <v>9499</v>
      </c>
      <c r="E63" s="536">
        <f>SUM(E61:E62)</f>
        <v>9499</v>
      </c>
      <c r="F63" s="536">
        <f>SUM(F61:F62)</f>
        <v>7124</v>
      </c>
      <c r="G63" s="544">
        <f t="shared" si="1"/>
        <v>74.997368144015169</v>
      </c>
      <c r="H63" s="556">
        <f>SUM(H61:H62)</f>
        <v>2375</v>
      </c>
    </row>
    <row r="64" spans="1:8" x14ac:dyDescent="0.2">
      <c r="A64" s="131">
        <v>3515</v>
      </c>
      <c r="B64" s="539">
        <v>5169</v>
      </c>
      <c r="C64" s="501" t="s">
        <v>687</v>
      </c>
      <c r="D64" s="540">
        <v>2</v>
      </c>
      <c r="E64" s="540">
        <v>2</v>
      </c>
      <c r="F64" s="540">
        <v>0</v>
      </c>
      <c r="G64" s="541">
        <f t="shared" si="1"/>
        <v>0</v>
      </c>
      <c r="H64" s="542">
        <v>2</v>
      </c>
    </row>
    <row r="65" spans="1:8" ht="13.5" thickBot="1" x14ac:dyDescent="0.25">
      <c r="A65" s="132"/>
      <c r="B65" s="534" t="s">
        <v>656</v>
      </c>
      <c r="C65" s="535"/>
      <c r="D65" s="543">
        <f>SUM(D64)</f>
        <v>2</v>
      </c>
      <c r="E65" s="543">
        <f>SUM(E64)</f>
        <v>2</v>
      </c>
      <c r="F65" s="543">
        <f>SUM(F64)</f>
        <v>0</v>
      </c>
      <c r="G65" s="544">
        <f t="shared" si="1"/>
        <v>0</v>
      </c>
      <c r="H65" s="538">
        <f>SUM(H64:H64)</f>
        <v>2</v>
      </c>
    </row>
    <row r="66" spans="1:8" ht="13.5" hidden="1" thickBot="1" x14ac:dyDescent="0.25">
      <c r="A66" s="511">
        <v>3522</v>
      </c>
      <c r="B66" s="527">
        <v>5223</v>
      </c>
      <c r="C66" s="505" t="s">
        <v>67</v>
      </c>
      <c r="D66" s="540">
        <v>0</v>
      </c>
      <c r="E66" s="540">
        <v>0</v>
      </c>
      <c r="F66" s="540">
        <v>0</v>
      </c>
      <c r="G66" s="530">
        <v>0</v>
      </c>
      <c r="H66" s="542">
        <v>0</v>
      </c>
    </row>
    <row r="67" spans="1:8" ht="13.5" hidden="1" thickBot="1" x14ac:dyDescent="0.25">
      <c r="A67" s="132"/>
      <c r="B67" s="534" t="s">
        <v>656</v>
      </c>
      <c r="C67" s="535"/>
      <c r="D67" s="543">
        <f>SUM(D66)</f>
        <v>0</v>
      </c>
      <c r="E67" s="543">
        <f>SUM(E66)</f>
        <v>0</v>
      </c>
      <c r="F67" s="543">
        <f>SUM(F66)</f>
        <v>0</v>
      </c>
      <c r="G67" s="544">
        <v>0</v>
      </c>
      <c r="H67" s="538">
        <f>SUM(H66:H66)</f>
        <v>0</v>
      </c>
    </row>
    <row r="68" spans="1:8" x14ac:dyDescent="0.2">
      <c r="A68" s="131">
        <v>3524</v>
      </c>
      <c r="B68" s="560">
        <v>5331</v>
      </c>
      <c r="C68" s="561" t="s">
        <v>68</v>
      </c>
      <c r="D68" s="540">
        <v>7600</v>
      </c>
      <c r="E68" s="540">
        <v>7600</v>
      </c>
      <c r="F68" s="540">
        <v>3167</v>
      </c>
      <c r="G68" s="541">
        <f t="shared" ref="G68:G73" si="2">F68/E68*100</f>
        <v>41.671052631578945</v>
      </c>
      <c r="H68" s="542">
        <v>4000</v>
      </c>
    </row>
    <row r="69" spans="1:8" x14ac:dyDescent="0.2">
      <c r="A69" s="133" t="s">
        <v>700</v>
      </c>
      <c r="B69" s="562">
        <v>501</v>
      </c>
      <c r="C69" s="200" t="s">
        <v>69</v>
      </c>
      <c r="D69" s="529">
        <v>50</v>
      </c>
      <c r="E69" s="529">
        <v>50</v>
      </c>
      <c r="F69" s="529">
        <v>50</v>
      </c>
      <c r="G69" s="533">
        <f t="shared" si="2"/>
        <v>100</v>
      </c>
      <c r="H69" s="553">
        <v>50</v>
      </c>
    </row>
    <row r="70" spans="1:8" ht="13.5" thickBot="1" x14ac:dyDescent="0.25">
      <c r="A70" s="136"/>
      <c r="B70" s="563" t="s">
        <v>656</v>
      </c>
      <c r="C70" s="564"/>
      <c r="D70" s="543">
        <f>SUM(D68:D69)</f>
        <v>7650</v>
      </c>
      <c r="E70" s="543">
        <f>SUM(E68:E69)</f>
        <v>7650</v>
      </c>
      <c r="F70" s="543">
        <f>SUM(F68:F69)</f>
        <v>3217</v>
      </c>
      <c r="G70" s="544">
        <f t="shared" si="2"/>
        <v>42.052287581699346</v>
      </c>
      <c r="H70" s="556">
        <f>SUM(H68:H69)</f>
        <v>4050</v>
      </c>
    </row>
    <row r="71" spans="1:8" x14ac:dyDescent="0.2">
      <c r="A71" s="131">
        <v>3525</v>
      </c>
      <c r="B71" s="551">
        <v>5221</v>
      </c>
      <c r="C71" s="555" t="s">
        <v>1099</v>
      </c>
      <c r="D71" s="540">
        <v>0</v>
      </c>
      <c r="E71" s="540">
        <v>700</v>
      </c>
      <c r="F71" s="540">
        <v>257</v>
      </c>
      <c r="G71" s="541">
        <f t="shared" si="2"/>
        <v>36.714285714285715</v>
      </c>
      <c r="H71" s="542">
        <v>1500</v>
      </c>
    </row>
    <row r="72" spans="1:8" ht="13.5" x14ac:dyDescent="0.25">
      <c r="A72" s="552"/>
      <c r="B72" s="1049">
        <v>5222</v>
      </c>
      <c r="C72" s="505" t="s">
        <v>70</v>
      </c>
      <c r="D72" s="529">
        <v>0</v>
      </c>
      <c r="E72" s="529">
        <v>200</v>
      </c>
      <c r="F72" s="529">
        <v>150</v>
      </c>
      <c r="G72" s="530">
        <f>F72/E72*100</f>
        <v>75</v>
      </c>
      <c r="H72" s="553">
        <v>0</v>
      </c>
    </row>
    <row r="73" spans="1:8" ht="13.5" thickBot="1" x14ac:dyDescent="0.25">
      <c r="A73" s="132"/>
      <c r="B73" s="534" t="s">
        <v>656</v>
      </c>
      <c r="C73" s="535"/>
      <c r="D73" s="543">
        <f>D72</f>
        <v>0</v>
      </c>
      <c r="E73" s="543">
        <f>SUM(E71:E72)</f>
        <v>900</v>
      </c>
      <c r="F73" s="543">
        <f>SUM(F71:F72)</f>
        <v>407</v>
      </c>
      <c r="G73" s="544">
        <f t="shared" si="2"/>
        <v>45.222222222222221</v>
      </c>
      <c r="H73" s="986">
        <f>SUM(H71:H72)</f>
        <v>1500</v>
      </c>
    </row>
    <row r="74" spans="1:8" x14ac:dyDescent="0.2">
      <c r="A74" s="131">
        <v>3539</v>
      </c>
      <c r="B74" s="539">
        <v>5166</v>
      </c>
      <c r="C74" s="393" t="s">
        <v>40</v>
      </c>
      <c r="D74" s="540">
        <v>50</v>
      </c>
      <c r="E74" s="540">
        <v>50</v>
      </c>
      <c r="F74" s="540">
        <v>0</v>
      </c>
      <c r="G74" s="541">
        <v>0</v>
      </c>
      <c r="H74" s="542">
        <v>50</v>
      </c>
    </row>
    <row r="75" spans="1:8" hidden="1" x14ac:dyDescent="0.2">
      <c r="A75" s="554"/>
      <c r="B75" s="568">
        <v>5169</v>
      </c>
      <c r="C75" s="473" t="s">
        <v>687</v>
      </c>
      <c r="D75" s="529">
        <v>0</v>
      </c>
      <c r="E75" s="529">
        <v>0</v>
      </c>
      <c r="F75" s="529">
        <v>0</v>
      </c>
      <c r="G75" s="530">
        <v>0</v>
      </c>
      <c r="H75" s="553">
        <v>0</v>
      </c>
    </row>
    <row r="76" spans="1:8" hidden="1" x14ac:dyDescent="0.2">
      <c r="A76" s="557"/>
      <c r="B76" s="527">
        <v>5194</v>
      </c>
      <c r="C76" s="505" t="s">
        <v>71</v>
      </c>
      <c r="D76" s="569">
        <v>0</v>
      </c>
      <c r="E76" s="569">
        <v>0</v>
      </c>
      <c r="F76" s="569">
        <v>0</v>
      </c>
      <c r="G76" s="530">
        <v>0</v>
      </c>
      <c r="H76" s="570">
        <v>0</v>
      </c>
    </row>
    <row r="77" spans="1:8" x14ac:dyDescent="0.2">
      <c r="A77" s="557"/>
      <c r="B77" s="527">
        <v>5229</v>
      </c>
      <c r="C77" s="51" t="s">
        <v>72</v>
      </c>
      <c r="D77" s="529">
        <v>1500</v>
      </c>
      <c r="E77" s="529">
        <v>600</v>
      </c>
      <c r="F77" s="529">
        <v>0</v>
      </c>
      <c r="G77" s="530">
        <f>F77/E77*100</f>
        <v>0</v>
      </c>
      <c r="H77" s="553">
        <v>0</v>
      </c>
    </row>
    <row r="78" spans="1:8" hidden="1" x14ac:dyDescent="0.2">
      <c r="A78" s="557"/>
      <c r="B78" s="527">
        <v>5339</v>
      </c>
      <c r="C78" s="505" t="s">
        <v>60</v>
      </c>
      <c r="D78" s="529">
        <v>0</v>
      </c>
      <c r="E78" s="529">
        <v>0</v>
      </c>
      <c r="F78" s="529">
        <v>0</v>
      </c>
      <c r="G78" s="530">
        <v>0</v>
      </c>
      <c r="H78" s="553">
        <v>0</v>
      </c>
    </row>
    <row r="79" spans="1:8" ht="13.5" thickBot="1" x14ac:dyDescent="0.25">
      <c r="A79" s="136"/>
      <c r="B79" s="566" t="s">
        <v>656</v>
      </c>
      <c r="C79" s="567"/>
      <c r="D79" s="536">
        <f>SUM(D74:D77)</f>
        <v>1550</v>
      </c>
      <c r="E79" s="536">
        <f>SUM(E74:E77)</f>
        <v>650</v>
      </c>
      <c r="F79" s="536">
        <f>SUM(F74:F78)</f>
        <v>0</v>
      </c>
      <c r="G79" s="544">
        <f>F79/E79*100</f>
        <v>0</v>
      </c>
      <c r="H79" s="556">
        <f>SUM(H74:H77)</f>
        <v>50</v>
      </c>
    </row>
    <row r="80" spans="1:8" ht="13.5" hidden="1" thickBot="1" x14ac:dyDescent="0.25">
      <c r="B80" s="551">
        <v>5136</v>
      </c>
      <c r="C80" s="501" t="s">
        <v>73</v>
      </c>
      <c r="D80" s="540">
        <v>0</v>
      </c>
      <c r="E80" s="540">
        <v>0</v>
      </c>
      <c r="F80" s="540">
        <v>0</v>
      </c>
      <c r="G80" s="541">
        <v>0</v>
      </c>
      <c r="H80" s="542">
        <v>0</v>
      </c>
    </row>
    <row r="81" spans="1:8" x14ac:dyDescent="0.2">
      <c r="A81" s="131">
        <v>3541</v>
      </c>
      <c r="B81" s="568">
        <v>5169</v>
      </c>
      <c r="C81" s="473" t="s">
        <v>687</v>
      </c>
      <c r="D81" s="529">
        <v>25</v>
      </c>
      <c r="E81" s="529">
        <v>25</v>
      </c>
      <c r="F81" s="529">
        <v>0</v>
      </c>
      <c r="G81" s="530">
        <f>F81/E81*100</f>
        <v>0</v>
      </c>
      <c r="H81" s="553">
        <v>25</v>
      </c>
    </row>
    <row r="82" spans="1:8" hidden="1" x14ac:dyDescent="0.2">
      <c r="A82" s="557"/>
      <c r="B82" s="568">
        <v>5169</v>
      </c>
      <c r="C82" s="473" t="s">
        <v>74</v>
      </c>
      <c r="D82" s="529">
        <v>0</v>
      </c>
      <c r="E82" s="529">
        <v>0</v>
      </c>
      <c r="F82" s="529">
        <v>0</v>
      </c>
      <c r="G82" s="530">
        <v>0</v>
      </c>
      <c r="H82" s="553">
        <v>0</v>
      </c>
    </row>
    <row r="83" spans="1:8" x14ac:dyDescent="0.2">
      <c r="A83" s="557"/>
      <c r="B83" s="568">
        <v>5169</v>
      </c>
      <c r="C83" s="473" t="s">
        <v>75</v>
      </c>
      <c r="D83" s="529">
        <v>0</v>
      </c>
      <c r="E83" s="529">
        <v>45</v>
      </c>
      <c r="F83" s="529">
        <v>0</v>
      </c>
      <c r="G83" s="530">
        <v>0</v>
      </c>
      <c r="H83" s="553">
        <v>0</v>
      </c>
    </row>
    <row r="84" spans="1:8" x14ac:dyDescent="0.2">
      <c r="A84" s="557"/>
      <c r="B84" s="527">
        <v>5194</v>
      </c>
      <c r="C84" s="505" t="s">
        <v>71</v>
      </c>
      <c r="D84" s="569">
        <v>7</v>
      </c>
      <c r="E84" s="569">
        <v>13</v>
      </c>
      <c r="F84" s="569">
        <v>1</v>
      </c>
      <c r="G84" s="530">
        <f>F84/E84*100</f>
        <v>7.6923076923076925</v>
      </c>
      <c r="H84" s="570">
        <v>13</v>
      </c>
    </row>
    <row r="85" spans="1:8" x14ac:dyDescent="0.2">
      <c r="A85" s="557"/>
      <c r="B85" s="527">
        <v>5194</v>
      </c>
      <c r="C85" s="505" t="s">
        <v>76</v>
      </c>
      <c r="D85" s="569">
        <v>0</v>
      </c>
      <c r="E85" s="569">
        <v>15</v>
      </c>
      <c r="F85" s="569">
        <v>15</v>
      </c>
      <c r="G85" s="530">
        <f t="shared" ref="G85:G93" si="3">F85/E85*100</f>
        <v>100</v>
      </c>
      <c r="H85" s="570">
        <v>0</v>
      </c>
    </row>
    <row r="86" spans="1:8" x14ac:dyDescent="0.2">
      <c r="A86" s="557"/>
      <c r="B86" s="527">
        <v>5492</v>
      </c>
      <c r="C86" s="505" t="s">
        <v>848</v>
      </c>
      <c r="D86" s="569">
        <v>6</v>
      </c>
      <c r="E86" s="569">
        <v>0</v>
      </c>
      <c r="F86" s="569">
        <v>0</v>
      </c>
      <c r="G86" s="530">
        <v>0</v>
      </c>
      <c r="H86" s="570">
        <v>0</v>
      </c>
    </row>
    <row r="87" spans="1:8" hidden="1" x14ac:dyDescent="0.2">
      <c r="A87" s="557"/>
      <c r="B87" s="527">
        <v>5492</v>
      </c>
      <c r="C87" s="505" t="s">
        <v>77</v>
      </c>
      <c r="D87" s="569">
        <v>0</v>
      </c>
      <c r="E87" s="569">
        <v>0</v>
      </c>
      <c r="F87" s="569">
        <v>0</v>
      </c>
      <c r="G87" s="530">
        <v>0</v>
      </c>
      <c r="H87" s="570">
        <v>0</v>
      </c>
    </row>
    <row r="88" spans="1:8" ht="13.5" thickBot="1" x14ac:dyDescent="0.25">
      <c r="A88" s="132"/>
      <c r="B88" s="534" t="s">
        <v>656</v>
      </c>
      <c r="C88" s="535"/>
      <c r="D88" s="536">
        <f>SUM(D80:D87)</f>
        <v>38</v>
      </c>
      <c r="E88" s="536">
        <f>SUM(E80:E87)</f>
        <v>98</v>
      </c>
      <c r="F88" s="536">
        <f>SUM(F80:F87)</f>
        <v>16</v>
      </c>
      <c r="G88" s="544">
        <f t="shared" si="3"/>
        <v>16.326530612244898</v>
      </c>
      <c r="H88" s="556">
        <f>SUM(H80:H87)</f>
        <v>38</v>
      </c>
    </row>
    <row r="89" spans="1:8" x14ac:dyDescent="0.2">
      <c r="A89" s="131">
        <v>3569</v>
      </c>
      <c r="B89" s="539">
        <v>5166</v>
      </c>
      <c r="C89" s="501" t="s">
        <v>78</v>
      </c>
      <c r="D89" s="525">
        <v>60</v>
      </c>
      <c r="E89" s="525">
        <v>60</v>
      </c>
      <c r="F89" s="540">
        <v>0</v>
      </c>
      <c r="G89" s="530">
        <f t="shared" si="3"/>
        <v>0</v>
      </c>
      <c r="H89" s="571">
        <v>60</v>
      </c>
    </row>
    <row r="90" spans="1:8" x14ac:dyDescent="0.2">
      <c r="A90" s="557"/>
      <c r="B90" s="527">
        <v>5169</v>
      </c>
      <c r="C90" s="505" t="s">
        <v>725</v>
      </c>
      <c r="D90" s="545">
        <v>10</v>
      </c>
      <c r="E90" s="545">
        <v>10</v>
      </c>
      <c r="F90" s="529">
        <v>0</v>
      </c>
      <c r="G90" s="530">
        <f t="shared" si="3"/>
        <v>0</v>
      </c>
      <c r="H90" s="531">
        <v>10</v>
      </c>
    </row>
    <row r="91" spans="1:8" x14ac:dyDescent="0.2">
      <c r="A91" s="557"/>
      <c r="B91" s="568">
        <v>5175</v>
      </c>
      <c r="C91" s="473" t="s">
        <v>849</v>
      </c>
      <c r="D91" s="545">
        <v>20</v>
      </c>
      <c r="E91" s="545">
        <v>20</v>
      </c>
      <c r="F91" s="529">
        <v>1</v>
      </c>
      <c r="G91" s="530">
        <f>F91/E91*100</f>
        <v>5</v>
      </c>
      <c r="H91" s="531">
        <v>20</v>
      </c>
    </row>
    <row r="92" spans="1:8" x14ac:dyDescent="0.2">
      <c r="A92" s="557"/>
      <c r="B92" s="527">
        <v>5194</v>
      </c>
      <c r="C92" s="505" t="s">
        <v>71</v>
      </c>
      <c r="D92" s="545">
        <v>80</v>
      </c>
      <c r="E92" s="545">
        <v>80</v>
      </c>
      <c r="F92" s="529">
        <v>52</v>
      </c>
      <c r="G92" s="530">
        <f t="shared" si="3"/>
        <v>65</v>
      </c>
      <c r="H92" s="531">
        <v>100</v>
      </c>
    </row>
    <row r="93" spans="1:8" ht="13.5" thickBot="1" x14ac:dyDescent="0.25">
      <c r="A93" s="132"/>
      <c r="B93" s="534" t="s">
        <v>656</v>
      </c>
      <c r="C93" s="535"/>
      <c r="D93" s="536">
        <f>SUM(D89:D92)</f>
        <v>170</v>
      </c>
      <c r="E93" s="536">
        <f>SUM(E89:E92)</f>
        <v>170</v>
      </c>
      <c r="F93" s="536">
        <f>SUM(F89:F92)</f>
        <v>53</v>
      </c>
      <c r="G93" s="544">
        <f t="shared" si="3"/>
        <v>31.176470588235293</v>
      </c>
      <c r="H93" s="538">
        <f>SUM(H89:H92)</f>
        <v>190</v>
      </c>
    </row>
    <row r="94" spans="1:8" x14ac:dyDescent="0.2">
      <c r="A94" s="131">
        <v>3632</v>
      </c>
      <c r="B94" s="428">
        <v>5164</v>
      </c>
      <c r="C94" s="13" t="s">
        <v>86</v>
      </c>
      <c r="D94" s="525">
        <v>50</v>
      </c>
      <c r="E94" s="525">
        <v>50</v>
      </c>
      <c r="F94" s="525">
        <v>0</v>
      </c>
      <c r="G94" s="541">
        <f>F94/E94*100</f>
        <v>0</v>
      </c>
      <c r="H94" s="571">
        <v>50</v>
      </c>
    </row>
    <row r="95" spans="1:8" x14ac:dyDescent="0.2">
      <c r="A95" s="557"/>
      <c r="B95" s="1202">
        <v>5811</v>
      </c>
      <c r="C95" s="505" t="s">
        <v>973</v>
      </c>
      <c r="D95" s="545">
        <v>600</v>
      </c>
      <c r="E95" s="545">
        <v>600</v>
      </c>
      <c r="F95" s="545">
        <v>207</v>
      </c>
      <c r="G95" s="530">
        <f>F95/E95*100</f>
        <v>34.5</v>
      </c>
      <c r="H95" s="531">
        <v>600</v>
      </c>
    </row>
    <row r="96" spans="1:8" x14ac:dyDescent="0.2">
      <c r="A96" s="133" t="s">
        <v>928</v>
      </c>
      <c r="B96" s="1201">
        <v>5811</v>
      </c>
      <c r="C96" s="200" t="s">
        <v>973</v>
      </c>
      <c r="D96" s="529">
        <v>0</v>
      </c>
      <c r="E96" s="529">
        <v>4</v>
      </c>
      <c r="F96" s="529">
        <v>0</v>
      </c>
      <c r="G96" s="533">
        <f>F96/E96*100</f>
        <v>0</v>
      </c>
      <c r="H96" s="553">
        <v>0</v>
      </c>
    </row>
    <row r="97" spans="1:8" ht="13.5" thickBot="1" x14ac:dyDescent="0.25">
      <c r="A97" s="132"/>
      <c r="B97" s="534" t="s">
        <v>656</v>
      </c>
      <c r="C97" s="535"/>
      <c r="D97" s="536">
        <f>SUM(D94:D96)</f>
        <v>650</v>
      </c>
      <c r="E97" s="536">
        <f>SUM(E94:E96)</f>
        <v>654</v>
      </c>
      <c r="F97" s="536">
        <f>SUM(F94:F96)</f>
        <v>207</v>
      </c>
      <c r="G97" s="544">
        <f t="shared" ref="G97" si="4">F97/E97*100</f>
        <v>31.651376146788991</v>
      </c>
      <c r="H97" s="988">
        <f>SUM(H94:H96)</f>
        <v>650</v>
      </c>
    </row>
    <row r="98" spans="1:8" x14ac:dyDescent="0.2">
      <c r="A98" s="392">
        <v>4312</v>
      </c>
      <c r="B98" s="527">
        <v>5166</v>
      </c>
      <c r="C98" s="514" t="s">
        <v>79</v>
      </c>
      <c r="D98" s="545">
        <v>300</v>
      </c>
      <c r="E98" s="545">
        <v>300</v>
      </c>
      <c r="F98" s="573">
        <v>125</v>
      </c>
      <c r="G98" s="530">
        <f>F98/E98*100</f>
        <v>41.666666666666671</v>
      </c>
      <c r="H98" s="531">
        <v>300</v>
      </c>
    </row>
    <row r="99" spans="1:8" ht="13.5" thickBot="1" x14ac:dyDescent="0.25">
      <c r="A99" s="132"/>
      <c r="B99" s="534" t="s">
        <v>656</v>
      </c>
      <c r="C99" s="535"/>
      <c r="D99" s="574">
        <f>SUM(D98)</f>
        <v>300</v>
      </c>
      <c r="E99" s="574">
        <f t="shared" ref="E99:F99" si="5">SUM(E98)</f>
        <v>300</v>
      </c>
      <c r="F99" s="574">
        <f t="shared" si="5"/>
        <v>125</v>
      </c>
      <c r="G99" s="544">
        <f>F99/E99*100</f>
        <v>41.666666666666671</v>
      </c>
      <c r="H99" s="538">
        <f>SUM(H98)</f>
        <v>300</v>
      </c>
    </row>
    <row r="100" spans="1:8" x14ac:dyDescent="0.2">
      <c r="A100" s="557">
        <v>4329</v>
      </c>
      <c r="B100" s="1049">
        <v>5169</v>
      </c>
      <c r="C100" s="505" t="s">
        <v>725</v>
      </c>
      <c r="D100" s="545">
        <v>0</v>
      </c>
      <c r="E100" s="545">
        <v>0</v>
      </c>
      <c r="F100" s="529">
        <v>0</v>
      </c>
      <c r="G100" s="530">
        <v>0</v>
      </c>
      <c r="H100" s="531">
        <v>70</v>
      </c>
    </row>
    <row r="101" spans="1:8" x14ac:dyDescent="0.2">
      <c r="A101" s="557"/>
      <c r="B101" s="1049">
        <v>5194</v>
      </c>
      <c r="C101" s="505" t="s">
        <v>71</v>
      </c>
      <c r="D101" s="545">
        <v>20</v>
      </c>
      <c r="E101" s="545">
        <v>110</v>
      </c>
      <c r="F101" s="529">
        <v>13</v>
      </c>
      <c r="G101" s="530">
        <f>F101/E101*100</f>
        <v>11.818181818181818</v>
      </c>
      <c r="H101" s="531">
        <v>120</v>
      </c>
    </row>
    <row r="102" spans="1:8" x14ac:dyDescent="0.2">
      <c r="A102" s="557"/>
      <c r="B102" s="576">
        <v>5492</v>
      </c>
      <c r="C102" s="555" t="s">
        <v>848</v>
      </c>
      <c r="D102" s="545">
        <v>90</v>
      </c>
      <c r="E102" s="545">
        <v>0</v>
      </c>
      <c r="F102" s="529">
        <v>0</v>
      </c>
      <c r="G102" s="530">
        <v>0</v>
      </c>
      <c r="H102" s="531">
        <v>0</v>
      </c>
    </row>
    <row r="103" spans="1:8" ht="13.5" thickBot="1" x14ac:dyDescent="0.25">
      <c r="A103" s="132"/>
      <c r="B103" s="534" t="s">
        <v>656</v>
      </c>
      <c r="C103" s="535"/>
      <c r="D103" s="543">
        <f>SUM(D101:D102)</f>
        <v>110</v>
      </c>
      <c r="E103" s="543">
        <f>SUM(E101:E102)</f>
        <v>110</v>
      </c>
      <c r="F103" s="543">
        <f>SUM(F101:F102)</f>
        <v>13</v>
      </c>
      <c r="G103" s="544">
        <f t="shared" ref="G103:G116" si="6">F103/E103*100</f>
        <v>11.818181818181818</v>
      </c>
      <c r="H103" s="538">
        <f>SUM(H100:H102)</f>
        <v>190</v>
      </c>
    </row>
    <row r="104" spans="1:8" x14ac:dyDescent="0.2">
      <c r="A104" s="131">
        <v>4339</v>
      </c>
      <c r="B104" s="539">
        <v>5136</v>
      </c>
      <c r="C104" s="501" t="s">
        <v>80</v>
      </c>
      <c r="D104" s="525">
        <v>87</v>
      </c>
      <c r="E104" s="525">
        <v>87</v>
      </c>
      <c r="F104" s="565">
        <v>0</v>
      </c>
      <c r="G104" s="541">
        <f t="shared" si="6"/>
        <v>0</v>
      </c>
      <c r="H104" s="571">
        <v>87</v>
      </c>
    </row>
    <row r="105" spans="1:8" x14ac:dyDescent="0.2">
      <c r="A105" s="557"/>
      <c r="B105" s="527">
        <v>5166</v>
      </c>
      <c r="C105" s="473" t="s">
        <v>81</v>
      </c>
      <c r="D105" s="33">
        <v>357</v>
      </c>
      <c r="E105" s="33">
        <v>357</v>
      </c>
      <c r="F105" s="528">
        <v>0</v>
      </c>
      <c r="G105" s="530">
        <f t="shared" si="6"/>
        <v>0</v>
      </c>
      <c r="H105" s="202">
        <v>357</v>
      </c>
    </row>
    <row r="106" spans="1:8" x14ac:dyDescent="0.2">
      <c r="A106" s="557"/>
      <c r="B106" s="527">
        <v>5167</v>
      </c>
      <c r="C106" s="473" t="s">
        <v>82</v>
      </c>
      <c r="D106" s="126">
        <v>5</v>
      </c>
      <c r="E106" s="126">
        <v>5</v>
      </c>
      <c r="F106" s="528">
        <v>0</v>
      </c>
      <c r="G106" s="530">
        <v>0</v>
      </c>
      <c r="H106" s="383">
        <v>5</v>
      </c>
    </row>
    <row r="107" spans="1:8" x14ac:dyDescent="0.2">
      <c r="A107" s="557"/>
      <c r="B107" s="527">
        <v>5167</v>
      </c>
      <c r="C107" s="473" t="s">
        <v>83</v>
      </c>
      <c r="D107" s="126">
        <v>613</v>
      </c>
      <c r="E107" s="126">
        <v>713</v>
      </c>
      <c r="F107" s="528">
        <v>22</v>
      </c>
      <c r="G107" s="530">
        <f t="shared" si="6"/>
        <v>3.0855539971949506</v>
      </c>
      <c r="H107" s="383">
        <v>684</v>
      </c>
    </row>
    <row r="108" spans="1:8" x14ac:dyDescent="0.2">
      <c r="A108" s="557"/>
      <c r="B108" s="568">
        <v>5169</v>
      </c>
      <c r="C108" s="473" t="s">
        <v>840</v>
      </c>
      <c r="D108" s="126">
        <v>14</v>
      </c>
      <c r="E108" s="126">
        <v>14</v>
      </c>
      <c r="F108" s="528">
        <v>0</v>
      </c>
      <c r="G108" s="530">
        <v>0</v>
      </c>
      <c r="H108" s="383">
        <v>14</v>
      </c>
    </row>
    <row r="109" spans="1:8" x14ac:dyDescent="0.2">
      <c r="A109" s="557"/>
      <c r="B109" s="568">
        <v>5169</v>
      </c>
      <c r="C109" s="473" t="s">
        <v>84</v>
      </c>
      <c r="D109" s="545">
        <v>900</v>
      </c>
      <c r="E109" s="545">
        <v>1264</v>
      </c>
      <c r="F109" s="545">
        <v>15</v>
      </c>
      <c r="G109" s="530">
        <f t="shared" si="6"/>
        <v>1.1867088607594938</v>
      </c>
      <c r="H109" s="531">
        <v>866</v>
      </c>
    </row>
    <row r="110" spans="1:8" x14ac:dyDescent="0.2">
      <c r="A110" s="557"/>
      <c r="B110" s="568">
        <v>5175</v>
      </c>
      <c r="C110" s="473" t="s">
        <v>849</v>
      </c>
      <c r="D110" s="545">
        <v>10</v>
      </c>
      <c r="E110" s="545">
        <v>10</v>
      </c>
      <c r="F110" s="545">
        <v>0</v>
      </c>
      <c r="G110" s="530">
        <v>0</v>
      </c>
      <c r="H110" s="531">
        <v>20</v>
      </c>
    </row>
    <row r="111" spans="1:8" x14ac:dyDescent="0.2">
      <c r="A111" s="557"/>
      <c r="B111" s="568">
        <v>5194</v>
      </c>
      <c r="C111" s="528" t="s">
        <v>843</v>
      </c>
      <c r="D111" s="545">
        <v>0</v>
      </c>
      <c r="E111" s="545">
        <v>6</v>
      </c>
      <c r="F111" s="545">
        <v>6</v>
      </c>
      <c r="G111" s="530">
        <f>F111/E111*100</f>
        <v>100</v>
      </c>
      <c r="H111" s="531">
        <v>6</v>
      </c>
    </row>
    <row r="112" spans="1:8" x14ac:dyDescent="0.2">
      <c r="A112" s="557"/>
      <c r="B112" s="568">
        <v>5221</v>
      </c>
      <c r="C112" s="555" t="s">
        <v>1099</v>
      </c>
      <c r="D112" s="545">
        <v>0</v>
      </c>
      <c r="E112" s="545">
        <v>160</v>
      </c>
      <c r="F112" s="545">
        <v>160</v>
      </c>
      <c r="G112" s="530">
        <f>F112/E112*100</f>
        <v>100</v>
      </c>
      <c r="H112" s="531">
        <v>200</v>
      </c>
    </row>
    <row r="113" spans="1:8" x14ac:dyDescent="0.2">
      <c r="A113" s="557"/>
      <c r="B113" s="304">
        <v>5229</v>
      </c>
      <c r="C113" s="200" t="s">
        <v>72</v>
      </c>
      <c r="D113" s="545">
        <v>200</v>
      </c>
      <c r="E113" s="545">
        <v>0</v>
      </c>
      <c r="F113" s="529">
        <v>0</v>
      </c>
      <c r="G113" s="530">
        <v>0</v>
      </c>
      <c r="H113" s="531">
        <v>0</v>
      </c>
    </row>
    <row r="114" spans="1:8" x14ac:dyDescent="0.2">
      <c r="A114" s="557"/>
      <c r="B114" s="527">
        <v>5492</v>
      </c>
      <c r="C114" s="528" t="s">
        <v>85</v>
      </c>
      <c r="D114" s="545">
        <v>890</v>
      </c>
      <c r="E114" s="545">
        <v>890</v>
      </c>
      <c r="F114" s="575">
        <v>343</v>
      </c>
      <c r="G114" s="530">
        <f t="shared" si="6"/>
        <v>38.539325842696634</v>
      </c>
      <c r="H114" s="531">
        <v>0</v>
      </c>
    </row>
    <row r="115" spans="1:8" x14ac:dyDescent="0.2">
      <c r="A115" s="557"/>
      <c r="B115" s="1049">
        <v>5493</v>
      </c>
      <c r="C115" s="528" t="s">
        <v>1100</v>
      </c>
      <c r="D115" s="545">
        <v>0</v>
      </c>
      <c r="E115" s="545">
        <v>0</v>
      </c>
      <c r="F115" s="575">
        <v>0</v>
      </c>
      <c r="G115" s="530">
        <v>0</v>
      </c>
      <c r="H115" s="531">
        <v>1500</v>
      </c>
    </row>
    <row r="116" spans="1:8" ht="13.5" thickBot="1" x14ac:dyDescent="0.25">
      <c r="A116" s="132"/>
      <c r="B116" s="534" t="s">
        <v>656</v>
      </c>
      <c r="C116" s="535"/>
      <c r="D116" s="536">
        <f>SUM(D104:D115)</f>
        <v>3076</v>
      </c>
      <c r="E116" s="536">
        <f>SUM(E104:E115)</f>
        <v>3506</v>
      </c>
      <c r="F116" s="536">
        <f>SUM(F104:F115)</f>
        <v>546</v>
      </c>
      <c r="G116" s="544">
        <f t="shared" si="6"/>
        <v>15.573302909298345</v>
      </c>
      <c r="H116" s="538">
        <f>SUM(H104:H115)</f>
        <v>3739</v>
      </c>
    </row>
    <row r="117" spans="1:8" ht="13.5" hidden="1" thickBot="1" x14ac:dyDescent="0.25">
      <c r="A117" s="131">
        <v>4342</v>
      </c>
      <c r="B117" s="539">
        <v>5164</v>
      </c>
      <c r="C117" s="501" t="s">
        <v>86</v>
      </c>
      <c r="D117" s="525">
        <v>0</v>
      </c>
      <c r="E117" s="525">
        <v>0</v>
      </c>
      <c r="F117" s="525">
        <v>0</v>
      </c>
      <c r="G117" s="541">
        <v>0</v>
      </c>
      <c r="H117" s="571">
        <v>0</v>
      </c>
    </row>
    <row r="118" spans="1:8" ht="13.5" hidden="1" thickBot="1" x14ac:dyDescent="0.25">
      <c r="A118" s="554"/>
      <c r="B118" s="527">
        <v>5167</v>
      </c>
      <c r="C118" s="505" t="s">
        <v>82</v>
      </c>
      <c r="D118" s="545">
        <v>0</v>
      </c>
      <c r="E118" s="545">
        <v>0</v>
      </c>
      <c r="F118" s="528">
        <v>0</v>
      </c>
      <c r="G118" s="530">
        <v>0</v>
      </c>
      <c r="H118" s="531">
        <v>0</v>
      </c>
    </row>
    <row r="119" spans="1:8" ht="13.5" hidden="1" thickBot="1" x14ac:dyDescent="0.25">
      <c r="A119" s="557"/>
      <c r="B119" s="527">
        <v>5167</v>
      </c>
      <c r="C119" s="473" t="s">
        <v>87</v>
      </c>
      <c r="D119" s="33">
        <v>0</v>
      </c>
      <c r="E119" s="33">
        <v>0</v>
      </c>
      <c r="F119" s="528">
        <v>0</v>
      </c>
      <c r="G119" s="530">
        <v>0</v>
      </c>
      <c r="H119" s="202">
        <v>0</v>
      </c>
    </row>
    <row r="120" spans="1:8" ht="13.5" hidden="1" thickBot="1" x14ac:dyDescent="0.25">
      <c r="A120" s="557"/>
      <c r="B120" s="527">
        <v>5194</v>
      </c>
      <c r="C120" s="528" t="s">
        <v>843</v>
      </c>
      <c r="D120" s="33">
        <v>0</v>
      </c>
      <c r="E120" s="33">
        <v>0</v>
      </c>
      <c r="F120" s="577">
        <v>0</v>
      </c>
      <c r="G120" s="578">
        <v>0</v>
      </c>
      <c r="H120" s="202">
        <v>0</v>
      </c>
    </row>
    <row r="121" spans="1:8" ht="13.5" hidden="1" thickBot="1" x14ac:dyDescent="0.25">
      <c r="A121" s="132"/>
      <c r="B121" s="534" t="s">
        <v>656</v>
      </c>
      <c r="C121" s="535"/>
      <c r="D121" s="543">
        <f>SUM(D117:D120)</f>
        <v>0</v>
      </c>
      <c r="E121" s="536">
        <f>SUM(E117:E120)</f>
        <v>0</v>
      </c>
      <c r="F121" s="536">
        <f>SUM(F118:F120)</f>
        <v>0</v>
      </c>
      <c r="G121" s="544">
        <v>0</v>
      </c>
      <c r="H121" s="556">
        <f>SUM(H117:H120)</f>
        <v>0</v>
      </c>
    </row>
    <row r="122" spans="1:8" x14ac:dyDescent="0.2">
      <c r="A122" s="131">
        <v>4350</v>
      </c>
      <c r="B122" s="539">
        <v>5336</v>
      </c>
      <c r="C122" s="501" t="s">
        <v>88</v>
      </c>
      <c r="D122" s="525">
        <v>0</v>
      </c>
      <c r="E122" s="525">
        <v>3282</v>
      </c>
      <c r="F122" s="525">
        <v>3282</v>
      </c>
      <c r="G122" s="541">
        <f t="shared" ref="G122:G124" si="7">F122/E122*100</f>
        <v>100</v>
      </c>
      <c r="H122" s="571">
        <v>0</v>
      </c>
    </row>
    <row r="123" spans="1:8" x14ac:dyDescent="0.2">
      <c r="A123" s="557"/>
      <c r="B123" s="987">
        <v>5336</v>
      </c>
      <c r="C123" s="505" t="s">
        <v>89</v>
      </c>
      <c r="D123" s="545">
        <v>0</v>
      </c>
      <c r="E123" s="545">
        <v>5064</v>
      </c>
      <c r="F123" s="545">
        <v>5064</v>
      </c>
      <c r="G123" s="530">
        <f t="shared" si="7"/>
        <v>100</v>
      </c>
      <c r="H123" s="531">
        <v>0</v>
      </c>
    </row>
    <row r="124" spans="1:8" ht="13.5" thickBot="1" x14ac:dyDescent="0.25">
      <c r="A124" s="132"/>
      <c r="B124" s="534" t="s">
        <v>656</v>
      </c>
      <c r="C124" s="535"/>
      <c r="D124" s="536">
        <v>0</v>
      </c>
      <c r="E124" s="536">
        <f>SUM(E122:E123)</f>
        <v>8346</v>
      </c>
      <c r="F124" s="536">
        <f>SUM(F122:F123)</f>
        <v>8346</v>
      </c>
      <c r="G124" s="544">
        <f t="shared" si="7"/>
        <v>100</v>
      </c>
      <c r="H124" s="988">
        <f>SUM(H122:H123)</f>
        <v>0</v>
      </c>
    </row>
    <row r="125" spans="1:8" ht="15.75" thickBot="1" x14ac:dyDescent="0.3">
      <c r="A125" s="1346" t="s">
        <v>1088</v>
      </c>
      <c r="B125" s="1346"/>
      <c r="C125" s="1346"/>
      <c r="D125" s="1346"/>
      <c r="E125" s="1346"/>
      <c r="F125" s="1346"/>
      <c r="G125" s="1346"/>
      <c r="H125" s="1346"/>
    </row>
    <row r="126" spans="1:8" x14ac:dyDescent="0.2">
      <c r="A126" s="131">
        <v>4351</v>
      </c>
      <c r="B126" s="539">
        <v>5331</v>
      </c>
      <c r="C126" s="565" t="s">
        <v>90</v>
      </c>
      <c r="D126" s="540">
        <v>106160</v>
      </c>
      <c r="E126" s="540">
        <v>106160</v>
      </c>
      <c r="F126" s="540">
        <v>79620</v>
      </c>
      <c r="G126" s="541">
        <f>F126/E126*100</f>
        <v>75</v>
      </c>
      <c r="H126" s="542">
        <v>92325</v>
      </c>
    </row>
    <row r="127" spans="1:8" x14ac:dyDescent="0.2">
      <c r="A127" s="133" t="s">
        <v>700</v>
      </c>
      <c r="B127" s="527">
        <v>502</v>
      </c>
      <c r="C127" s="51" t="s">
        <v>91</v>
      </c>
      <c r="D127" s="529">
        <v>100</v>
      </c>
      <c r="E127" s="529">
        <v>100</v>
      </c>
      <c r="F127" s="529">
        <v>100</v>
      </c>
      <c r="G127" s="530">
        <f>F127/E127*100</f>
        <v>100</v>
      </c>
      <c r="H127" s="553">
        <v>100</v>
      </c>
    </row>
    <row r="128" spans="1:8" hidden="1" x14ac:dyDescent="0.2">
      <c r="A128" s="425"/>
      <c r="B128" s="527">
        <v>509</v>
      </c>
      <c r="C128" s="51" t="s">
        <v>92</v>
      </c>
      <c r="D128" s="529">
        <v>0</v>
      </c>
      <c r="E128" s="529">
        <v>0</v>
      </c>
      <c r="F128" s="529">
        <v>0</v>
      </c>
      <c r="G128" s="530" t="e">
        <f t="shared" ref="G128:G131" si="8">F128/E128*100</f>
        <v>#DIV/0!</v>
      </c>
      <c r="H128" s="553">
        <v>0</v>
      </c>
    </row>
    <row r="129" spans="1:8" hidden="1" x14ac:dyDescent="0.2">
      <c r="A129" s="425"/>
      <c r="B129" s="527">
        <v>5336</v>
      </c>
      <c r="C129" s="51" t="s">
        <v>93</v>
      </c>
      <c r="D129" s="579">
        <v>0</v>
      </c>
      <c r="E129" s="579">
        <v>0</v>
      </c>
      <c r="F129" s="579">
        <v>0</v>
      </c>
      <c r="G129" s="530" t="e">
        <f t="shared" si="8"/>
        <v>#DIV/0!</v>
      </c>
      <c r="H129" s="580">
        <v>0</v>
      </c>
    </row>
    <row r="130" spans="1:8" x14ac:dyDescent="0.2">
      <c r="A130" s="425"/>
      <c r="B130" s="527">
        <v>5336</v>
      </c>
      <c r="C130" s="51" t="s">
        <v>94</v>
      </c>
      <c r="D130" s="579">
        <v>0</v>
      </c>
      <c r="E130" s="579">
        <v>4498</v>
      </c>
      <c r="F130" s="579">
        <v>4498</v>
      </c>
      <c r="G130" s="530">
        <f t="shared" si="8"/>
        <v>100</v>
      </c>
      <c r="H130" s="580">
        <v>0</v>
      </c>
    </row>
    <row r="131" spans="1:8" x14ac:dyDescent="0.2">
      <c r="A131" s="425"/>
      <c r="B131" s="527">
        <v>5336</v>
      </c>
      <c r="C131" s="51" t="s">
        <v>95</v>
      </c>
      <c r="D131" s="579">
        <v>0</v>
      </c>
      <c r="E131" s="579">
        <v>6940</v>
      </c>
      <c r="F131" s="579">
        <v>6940</v>
      </c>
      <c r="G131" s="530">
        <f t="shared" si="8"/>
        <v>100</v>
      </c>
      <c r="H131" s="580">
        <v>0</v>
      </c>
    </row>
    <row r="132" spans="1:8" hidden="1" x14ac:dyDescent="0.2">
      <c r="A132" s="425"/>
      <c r="B132" s="527">
        <v>5336</v>
      </c>
      <c r="C132" s="51" t="s">
        <v>96</v>
      </c>
      <c r="D132" s="579">
        <v>0</v>
      </c>
      <c r="E132" s="579">
        <v>0</v>
      </c>
      <c r="F132" s="579">
        <v>0</v>
      </c>
      <c r="G132" s="578">
        <v>0</v>
      </c>
      <c r="H132" s="580">
        <v>0</v>
      </c>
    </row>
    <row r="133" spans="1:8" ht="13.5" thickBot="1" x14ac:dyDescent="0.25">
      <c r="A133" s="132"/>
      <c r="B133" s="566" t="s">
        <v>656</v>
      </c>
      <c r="C133" s="567"/>
      <c r="D133" s="574">
        <f>SUM(D126:D132)</f>
        <v>106260</v>
      </c>
      <c r="E133" s="574">
        <f>SUM(E126:E132)</f>
        <v>117698</v>
      </c>
      <c r="F133" s="574">
        <f>SUM(F126:F132)</f>
        <v>91158</v>
      </c>
      <c r="G133" s="544">
        <f t="shared" ref="G133:G139" si="9">F133/E133*100</f>
        <v>77.450763819266257</v>
      </c>
      <c r="H133" s="556">
        <f>SUM(H126:H132)</f>
        <v>92425</v>
      </c>
    </row>
    <row r="134" spans="1:8" x14ac:dyDescent="0.2">
      <c r="A134" s="137">
        <v>4357</v>
      </c>
      <c r="B134" s="539">
        <v>5336</v>
      </c>
      <c r="C134" s="393" t="s">
        <v>94</v>
      </c>
      <c r="D134" s="525">
        <v>0</v>
      </c>
      <c r="E134" s="525">
        <v>3508</v>
      </c>
      <c r="F134" s="525">
        <v>3508</v>
      </c>
      <c r="G134" s="541">
        <f t="shared" si="9"/>
        <v>100</v>
      </c>
      <c r="H134" s="571">
        <v>0</v>
      </c>
    </row>
    <row r="135" spans="1:8" x14ac:dyDescent="0.2">
      <c r="A135" s="135"/>
      <c r="B135" s="527">
        <v>5336</v>
      </c>
      <c r="C135" s="51" t="s">
        <v>95</v>
      </c>
      <c r="D135" s="545">
        <v>0</v>
      </c>
      <c r="E135" s="545">
        <v>5413</v>
      </c>
      <c r="F135" s="545">
        <v>5413</v>
      </c>
      <c r="G135" s="530">
        <f t="shared" si="9"/>
        <v>100</v>
      </c>
      <c r="H135" s="531">
        <v>0</v>
      </c>
    </row>
    <row r="136" spans="1:8" ht="13.5" thickBot="1" x14ac:dyDescent="0.25">
      <c r="A136" s="581"/>
      <c r="B136" s="566" t="s">
        <v>656</v>
      </c>
      <c r="C136" s="567"/>
      <c r="D136" s="574">
        <f>SUM(D135:D135)</f>
        <v>0</v>
      </c>
      <c r="E136" s="574">
        <f>SUM(E134:E135)</f>
        <v>8921</v>
      </c>
      <c r="F136" s="574">
        <f>SUM(F134:F135)</f>
        <v>8921</v>
      </c>
      <c r="G136" s="544">
        <f t="shared" si="9"/>
        <v>100</v>
      </c>
      <c r="H136" s="556">
        <f>SUM(H134:H135)</f>
        <v>0</v>
      </c>
    </row>
    <row r="137" spans="1:8" x14ac:dyDescent="0.2">
      <c r="A137" s="131">
        <v>4359</v>
      </c>
      <c r="B137" s="582">
        <v>5336</v>
      </c>
      <c r="C137" s="393" t="s">
        <v>94</v>
      </c>
      <c r="D137" s="525">
        <v>0</v>
      </c>
      <c r="E137" s="525">
        <v>1016</v>
      </c>
      <c r="F137" s="525">
        <v>1016</v>
      </c>
      <c r="G137" s="541">
        <f t="shared" si="9"/>
        <v>100</v>
      </c>
      <c r="H137" s="571">
        <v>0</v>
      </c>
    </row>
    <row r="138" spans="1:8" x14ac:dyDescent="0.2">
      <c r="A138" s="557"/>
      <c r="B138" s="527">
        <v>5336</v>
      </c>
      <c r="C138" s="51" t="s">
        <v>95</v>
      </c>
      <c r="D138" s="547">
        <v>0</v>
      </c>
      <c r="E138" s="547">
        <v>1453</v>
      </c>
      <c r="F138" s="547">
        <v>1452</v>
      </c>
      <c r="G138" s="533">
        <f t="shared" si="9"/>
        <v>99.931176875430154</v>
      </c>
      <c r="H138" s="546">
        <v>0</v>
      </c>
    </row>
    <row r="139" spans="1:8" ht="13.5" thickBot="1" x14ac:dyDescent="0.25">
      <c r="A139" s="132"/>
      <c r="B139" s="534" t="s">
        <v>656</v>
      </c>
      <c r="C139" s="535"/>
      <c r="D139" s="583">
        <f>SUM(D137:D137)</f>
        <v>0</v>
      </c>
      <c r="E139" s="583">
        <f>SUM(E137:E138)</f>
        <v>2469</v>
      </c>
      <c r="F139" s="583">
        <f>SUM(F137:F138)</f>
        <v>2468</v>
      </c>
      <c r="G139" s="537">
        <f t="shared" si="9"/>
        <v>99.959497772377475</v>
      </c>
      <c r="H139" s="538">
        <f>SUM(H137:H138)</f>
        <v>0</v>
      </c>
    </row>
    <row r="140" spans="1:8" ht="13.5" hidden="1" thickBot="1" x14ac:dyDescent="0.25">
      <c r="A140" s="131">
        <v>4375</v>
      </c>
      <c r="B140" s="500">
        <v>5169</v>
      </c>
      <c r="C140" s="393" t="s">
        <v>840</v>
      </c>
      <c r="D140" s="525">
        <v>0</v>
      </c>
      <c r="E140" s="525">
        <v>0</v>
      </c>
      <c r="F140" s="525">
        <v>0</v>
      </c>
      <c r="G140" s="541">
        <v>0</v>
      </c>
      <c r="H140" s="571">
        <v>0</v>
      </c>
    </row>
    <row r="141" spans="1:8" ht="13.5" hidden="1" thickBot="1" x14ac:dyDescent="0.25">
      <c r="A141" s="132"/>
      <c r="B141" s="534" t="s">
        <v>656</v>
      </c>
      <c r="C141" s="535"/>
      <c r="D141" s="583">
        <f>SUM(D140:D140)</f>
        <v>0</v>
      </c>
      <c r="E141" s="583">
        <f>SUM(E140:E140)</f>
        <v>0</v>
      </c>
      <c r="F141" s="583">
        <f>SUM(F140:F140)</f>
        <v>0</v>
      </c>
      <c r="G141" s="544">
        <v>0</v>
      </c>
      <c r="H141" s="538">
        <f>SUM(H140:H140)</f>
        <v>0</v>
      </c>
    </row>
    <row r="142" spans="1:8" x14ac:dyDescent="0.2">
      <c r="A142" s="131">
        <v>4378</v>
      </c>
      <c r="B142" s="539">
        <v>5169</v>
      </c>
      <c r="C142" s="584" t="s">
        <v>1196</v>
      </c>
      <c r="D142" s="525">
        <v>240</v>
      </c>
      <c r="E142" s="525">
        <v>240</v>
      </c>
      <c r="F142" s="525">
        <v>177</v>
      </c>
      <c r="G142" s="541">
        <f t="shared" ref="G142:G163" si="10">F142/E142*100</f>
        <v>73.75</v>
      </c>
      <c r="H142" s="571">
        <v>241</v>
      </c>
    </row>
    <row r="143" spans="1:8" ht="12.75" hidden="1" customHeight="1" x14ac:dyDescent="0.2">
      <c r="A143" s="557"/>
      <c r="B143" s="527">
        <v>5169</v>
      </c>
      <c r="C143" s="473" t="s">
        <v>97</v>
      </c>
      <c r="D143" s="545">
        <v>0</v>
      </c>
      <c r="E143" s="545">
        <v>0</v>
      </c>
      <c r="F143" s="545">
        <v>0</v>
      </c>
      <c r="G143" s="530">
        <v>0</v>
      </c>
      <c r="H143" s="531">
        <v>0</v>
      </c>
    </row>
    <row r="144" spans="1:8" ht="13.5" thickBot="1" x14ac:dyDescent="0.25">
      <c r="A144" s="132"/>
      <c r="B144" s="534" t="s">
        <v>656</v>
      </c>
      <c r="C144" s="535"/>
      <c r="D144" s="583">
        <f>SUM(D142:D143)</f>
        <v>240</v>
      </c>
      <c r="E144" s="583">
        <f>SUM(E142:E143)</f>
        <v>240</v>
      </c>
      <c r="F144" s="583">
        <f>SUM(F142:F143)</f>
        <v>177</v>
      </c>
      <c r="G144" s="544">
        <f t="shared" si="10"/>
        <v>73.75</v>
      </c>
      <c r="H144" s="538">
        <f>SUM(H142:H143)</f>
        <v>241</v>
      </c>
    </row>
    <row r="145" spans="1:8" x14ac:dyDescent="0.2">
      <c r="A145" s="131">
        <v>4379</v>
      </c>
      <c r="B145" s="539">
        <v>5136</v>
      </c>
      <c r="C145" s="501" t="s">
        <v>1197</v>
      </c>
      <c r="D145" s="525">
        <v>0</v>
      </c>
      <c r="E145" s="525">
        <v>0</v>
      </c>
      <c r="F145" s="525">
        <v>0</v>
      </c>
      <c r="G145" s="541">
        <v>0</v>
      </c>
      <c r="H145" s="571">
        <v>60</v>
      </c>
    </row>
    <row r="146" spans="1:8" x14ac:dyDescent="0.2">
      <c r="A146" s="557"/>
      <c r="B146" s="527">
        <v>5167</v>
      </c>
      <c r="C146" s="473" t="s">
        <v>82</v>
      </c>
      <c r="D146" s="545">
        <v>35</v>
      </c>
      <c r="E146" s="545">
        <v>35</v>
      </c>
      <c r="F146" s="545">
        <v>0</v>
      </c>
      <c r="G146" s="530">
        <f t="shared" si="10"/>
        <v>0</v>
      </c>
      <c r="H146" s="531">
        <v>35</v>
      </c>
    </row>
    <row r="147" spans="1:8" x14ac:dyDescent="0.2">
      <c r="A147" s="557"/>
      <c r="B147" s="568">
        <v>5169</v>
      </c>
      <c r="C147" s="195" t="s">
        <v>725</v>
      </c>
      <c r="D147" s="545">
        <v>170</v>
      </c>
      <c r="E147" s="545">
        <v>170</v>
      </c>
      <c r="F147" s="545">
        <v>85</v>
      </c>
      <c r="G147" s="533">
        <f t="shared" si="10"/>
        <v>50</v>
      </c>
      <c r="H147" s="531">
        <v>170</v>
      </c>
    </row>
    <row r="148" spans="1:8" hidden="1" x14ac:dyDescent="0.2">
      <c r="A148" s="557"/>
      <c r="B148" s="568">
        <v>5169</v>
      </c>
      <c r="C148" s="473" t="s">
        <v>97</v>
      </c>
      <c r="D148" s="545">
        <v>0</v>
      </c>
      <c r="E148" s="545">
        <v>0</v>
      </c>
      <c r="F148" s="545">
        <v>0</v>
      </c>
      <c r="G148" s="533" t="e">
        <f t="shared" si="10"/>
        <v>#DIV/0!</v>
      </c>
      <c r="H148" s="531">
        <v>0</v>
      </c>
    </row>
    <row r="149" spans="1:8" x14ac:dyDescent="0.2">
      <c r="A149" s="557"/>
      <c r="B149" s="568">
        <v>5169</v>
      </c>
      <c r="C149" s="473" t="s">
        <v>98</v>
      </c>
      <c r="D149" s="545">
        <v>0</v>
      </c>
      <c r="E149" s="545">
        <v>70</v>
      </c>
      <c r="F149" s="545">
        <v>66</v>
      </c>
      <c r="G149" s="533">
        <f t="shared" si="10"/>
        <v>94.285714285714278</v>
      </c>
      <c r="H149" s="531">
        <v>0</v>
      </c>
    </row>
    <row r="150" spans="1:8" x14ac:dyDescent="0.2">
      <c r="A150" s="557"/>
      <c r="B150" s="527">
        <v>5175</v>
      </c>
      <c r="C150" s="51" t="s">
        <v>849</v>
      </c>
      <c r="D150" s="545">
        <v>15</v>
      </c>
      <c r="E150" s="545">
        <v>15</v>
      </c>
      <c r="F150" s="545">
        <v>1</v>
      </c>
      <c r="G150" s="530">
        <f t="shared" si="10"/>
        <v>6.666666666666667</v>
      </c>
      <c r="H150" s="531">
        <v>15</v>
      </c>
    </row>
    <row r="151" spans="1:8" x14ac:dyDescent="0.2">
      <c r="A151" s="557"/>
      <c r="B151" s="956">
        <v>5492</v>
      </c>
      <c r="C151" s="51" t="s">
        <v>99</v>
      </c>
      <c r="D151" s="545">
        <v>200</v>
      </c>
      <c r="E151" s="545">
        <v>200</v>
      </c>
      <c r="F151" s="545">
        <v>0</v>
      </c>
      <c r="G151" s="530">
        <f t="shared" si="10"/>
        <v>0</v>
      </c>
      <c r="H151" s="531">
        <v>200</v>
      </c>
    </row>
    <row r="152" spans="1:8" ht="13.5" thickBot="1" x14ac:dyDescent="0.25">
      <c r="A152" s="132"/>
      <c r="B152" s="534" t="s">
        <v>656</v>
      </c>
      <c r="C152" s="535"/>
      <c r="D152" s="583">
        <f>SUM(D145:D151)</f>
        <v>420</v>
      </c>
      <c r="E152" s="583">
        <f>SUM(E145:E151)</f>
        <v>490</v>
      </c>
      <c r="F152" s="583">
        <f>SUM(F145:F151)</f>
        <v>152</v>
      </c>
      <c r="G152" s="544">
        <f t="shared" si="10"/>
        <v>31.020408163265305</v>
      </c>
      <c r="H152" s="538">
        <f>SUM(H145:H151)</f>
        <v>480</v>
      </c>
    </row>
    <row r="153" spans="1:8" x14ac:dyDescent="0.2">
      <c r="A153" s="131">
        <v>4399</v>
      </c>
      <c r="B153" s="572">
        <v>5136</v>
      </c>
      <c r="C153" s="565" t="s">
        <v>100</v>
      </c>
      <c r="D153" s="545">
        <v>100</v>
      </c>
      <c r="E153" s="545">
        <v>100</v>
      </c>
      <c r="F153" s="545">
        <v>0</v>
      </c>
      <c r="G153" s="530">
        <f t="shared" si="10"/>
        <v>0</v>
      </c>
      <c r="H153" s="531">
        <v>100</v>
      </c>
    </row>
    <row r="154" spans="1:8" x14ac:dyDescent="0.2">
      <c r="A154" s="557"/>
      <c r="B154" s="527">
        <v>5166</v>
      </c>
      <c r="C154" s="473" t="s">
        <v>79</v>
      </c>
      <c r="D154" s="545">
        <v>290</v>
      </c>
      <c r="E154" s="545">
        <v>290</v>
      </c>
      <c r="F154" s="545">
        <v>0</v>
      </c>
      <c r="G154" s="530">
        <f t="shared" si="10"/>
        <v>0</v>
      </c>
      <c r="H154" s="531">
        <v>110</v>
      </c>
    </row>
    <row r="155" spans="1:8" hidden="1" x14ac:dyDescent="0.2">
      <c r="A155" s="557"/>
      <c r="B155" s="527">
        <v>5166</v>
      </c>
      <c r="C155" s="473" t="s">
        <v>97</v>
      </c>
      <c r="D155" s="545">
        <v>0</v>
      </c>
      <c r="E155" s="545">
        <v>0</v>
      </c>
      <c r="F155" s="545">
        <v>0</v>
      </c>
      <c r="G155" s="530">
        <v>0</v>
      </c>
      <c r="H155" s="531">
        <v>0</v>
      </c>
    </row>
    <row r="156" spans="1:8" hidden="1" x14ac:dyDescent="0.2">
      <c r="A156" s="557"/>
      <c r="B156" s="527">
        <v>5166</v>
      </c>
      <c r="C156" s="473" t="s">
        <v>101</v>
      </c>
      <c r="D156" s="545">
        <v>0</v>
      </c>
      <c r="E156" s="545">
        <v>0</v>
      </c>
      <c r="F156" s="545">
        <v>0</v>
      </c>
      <c r="G156" s="530">
        <v>0</v>
      </c>
      <c r="H156" s="531">
        <v>0</v>
      </c>
    </row>
    <row r="157" spans="1:8" x14ac:dyDescent="0.2">
      <c r="A157" s="557"/>
      <c r="B157" s="527">
        <v>5167</v>
      </c>
      <c r="C157" s="473" t="s">
        <v>82</v>
      </c>
      <c r="D157" s="545">
        <v>0</v>
      </c>
      <c r="E157" s="545">
        <v>0</v>
      </c>
      <c r="F157" s="545">
        <v>0</v>
      </c>
      <c r="G157" s="530">
        <v>0</v>
      </c>
      <c r="H157" s="531">
        <v>238</v>
      </c>
    </row>
    <row r="158" spans="1:8" hidden="1" x14ac:dyDescent="0.2">
      <c r="A158" s="557"/>
      <c r="B158" s="568">
        <v>5167</v>
      </c>
      <c r="C158" s="473" t="s">
        <v>102</v>
      </c>
      <c r="D158" s="545">
        <v>0</v>
      </c>
      <c r="E158" s="545">
        <v>0</v>
      </c>
      <c r="F158" s="545">
        <v>0</v>
      </c>
      <c r="G158" s="530">
        <v>0</v>
      </c>
      <c r="H158" s="531">
        <v>0</v>
      </c>
    </row>
    <row r="159" spans="1:8" x14ac:dyDescent="0.2">
      <c r="A159" s="557"/>
      <c r="B159" s="568">
        <v>5169</v>
      </c>
      <c r="C159" s="473" t="s">
        <v>840</v>
      </c>
      <c r="D159" s="545">
        <v>98</v>
      </c>
      <c r="E159" s="545">
        <v>92</v>
      </c>
      <c r="F159" s="545">
        <v>24</v>
      </c>
      <c r="G159" s="530">
        <f t="shared" si="10"/>
        <v>26.086956521739129</v>
      </c>
      <c r="H159" s="531">
        <v>0</v>
      </c>
    </row>
    <row r="160" spans="1:8" x14ac:dyDescent="0.2">
      <c r="A160" s="557"/>
      <c r="B160" s="568">
        <v>5175</v>
      </c>
      <c r="C160" s="473" t="s">
        <v>849</v>
      </c>
      <c r="D160" s="545">
        <v>30</v>
      </c>
      <c r="E160" s="545">
        <v>30</v>
      </c>
      <c r="F160" s="545">
        <v>0</v>
      </c>
      <c r="G160" s="530">
        <f t="shared" si="10"/>
        <v>0</v>
      </c>
      <c r="H160" s="531">
        <v>30</v>
      </c>
    </row>
    <row r="161" spans="1:8" x14ac:dyDescent="0.2">
      <c r="A161" s="557"/>
      <c r="B161" s="109">
        <v>5194</v>
      </c>
      <c r="C161" s="200" t="s">
        <v>843</v>
      </c>
      <c r="D161" s="545">
        <v>65</v>
      </c>
      <c r="E161" s="545">
        <v>139</v>
      </c>
      <c r="F161" s="545">
        <v>12</v>
      </c>
      <c r="G161" s="530">
        <f t="shared" si="10"/>
        <v>8.6330935251798557</v>
      </c>
      <c r="H161" s="531">
        <v>139</v>
      </c>
    </row>
    <row r="162" spans="1:8" ht="13.5" customHeight="1" x14ac:dyDescent="0.2">
      <c r="A162" s="557"/>
      <c r="B162" s="109">
        <v>5492</v>
      </c>
      <c r="C162" s="200" t="s">
        <v>99</v>
      </c>
      <c r="D162" s="545">
        <v>74</v>
      </c>
      <c r="E162" s="545">
        <v>0</v>
      </c>
      <c r="F162" s="545">
        <v>0</v>
      </c>
      <c r="G162" s="530">
        <v>0</v>
      </c>
      <c r="H162" s="531">
        <v>0</v>
      </c>
    </row>
    <row r="163" spans="1:8" ht="13.5" thickBot="1" x14ac:dyDescent="0.25">
      <c r="A163" s="132"/>
      <c r="B163" s="534" t="s">
        <v>656</v>
      </c>
      <c r="C163" s="535"/>
      <c r="D163" s="583">
        <f>SUM(D153:D162)</f>
        <v>657</v>
      </c>
      <c r="E163" s="583">
        <f>SUM(E153:E162)</f>
        <v>651</v>
      </c>
      <c r="F163" s="583">
        <f>SUM(F153:F162)</f>
        <v>36</v>
      </c>
      <c r="G163" s="544">
        <f t="shared" si="10"/>
        <v>5.5299539170506913</v>
      </c>
      <c r="H163" s="538">
        <f>SUM(H153:H162)</f>
        <v>617</v>
      </c>
    </row>
    <row r="164" spans="1:8" ht="13.5" hidden="1" thickBot="1" x14ac:dyDescent="0.25">
      <c r="A164" s="370">
        <v>6330</v>
      </c>
      <c r="B164" s="302">
        <v>5347</v>
      </c>
      <c r="C164" s="393" t="s">
        <v>103</v>
      </c>
      <c r="D164" s="197"/>
      <c r="E164" s="197"/>
      <c r="F164" s="197"/>
      <c r="G164" s="161"/>
      <c r="H164" s="198"/>
    </row>
    <row r="165" spans="1:8" ht="13.5" hidden="1" thickBot="1" x14ac:dyDescent="0.25">
      <c r="A165" s="953" t="s">
        <v>928</v>
      </c>
      <c r="B165" s="954"/>
      <c r="C165" s="51" t="s">
        <v>104</v>
      </c>
      <c r="D165" s="33">
        <v>0</v>
      </c>
      <c r="E165" s="33">
        <v>0</v>
      </c>
      <c r="F165" s="33">
        <v>0</v>
      </c>
      <c r="G165" s="34">
        <v>0</v>
      </c>
      <c r="H165" s="202">
        <v>0</v>
      </c>
    </row>
    <row r="166" spans="1:8" ht="13.5" hidden="1" thickBot="1" x14ac:dyDescent="0.25">
      <c r="A166" s="953" t="s">
        <v>105</v>
      </c>
      <c r="B166" s="954"/>
      <c r="C166" s="51" t="s">
        <v>106</v>
      </c>
      <c r="D166" s="33">
        <v>0</v>
      </c>
      <c r="E166" s="33">
        <v>0</v>
      </c>
      <c r="F166" s="33">
        <v>0</v>
      </c>
      <c r="G166" s="34">
        <v>0</v>
      </c>
      <c r="H166" s="202">
        <v>0</v>
      </c>
    </row>
    <row r="167" spans="1:8" ht="13.5" hidden="1" thickBot="1" x14ac:dyDescent="0.25">
      <c r="A167" s="255"/>
      <c r="B167" s="566" t="s">
        <v>656</v>
      </c>
      <c r="C167" s="386"/>
      <c r="D167" s="574">
        <f>SUM(D164:D166)</f>
        <v>0</v>
      </c>
      <c r="E167" s="574">
        <f>SUM(E164:E166)</f>
        <v>0</v>
      </c>
      <c r="F167" s="574">
        <f>SUM(F164:F166)</f>
        <v>0</v>
      </c>
      <c r="G167" s="544">
        <v>0</v>
      </c>
      <c r="H167" s="556">
        <v>0</v>
      </c>
    </row>
    <row r="168" spans="1:8" x14ac:dyDescent="0.2">
      <c r="A168" s="131">
        <v>6330</v>
      </c>
      <c r="B168" s="428">
        <v>5347</v>
      </c>
      <c r="C168" s="13" t="s">
        <v>1270</v>
      </c>
      <c r="D168" s="525"/>
      <c r="E168" s="525"/>
      <c r="F168" s="525"/>
      <c r="G168" s="541"/>
      <c r="H168" s="571"/>
    </row>
    <row r="169" spans="1:8" x14ac:dyDescent="0.2">
      <c r="A169" s="1373" t="s">
        <v>105</v>
      </c>
      <c r="B169" s="1374"/>
      <c r="C169" s="1062" t="s">
        <v>1006</v>
      </c>
      <c r="D169" s="545">
        <v>0</v>
      </c>
      <c r="E169" s="545">
        <v>64</v>
      </c>
      <c r="F169" s="545">
        <v>64</v>
      </c>
      <c r="G169" s="530">
        <f>F169/E169*100</f>
        <v>100</v>
      </c>
      <c r="H169" s="531">
        <v>0</v>
      </c>
    </row>
    <row r="170" spans="1:8" ht="13.5" thickBot="1" x14ac:dyDescent="0.25">
      <c r="A170" s="132"/>
      <c r="B170" s="534" t="s">
        <v>656</v>
      </c>
      <c r="C170" s="535"/>
      <c r="D170" s="583">
        <f>SUM(D168:D169)</f>
        <v>0</v>
      </c>
      <c r="E170" s="583">
        <f>SUM(E168:E169)</f>
        <v>64</v>
      </c>
      <c r="F170" s="583">
        <f>SUM(F168:F169)</f>
        <v>64</v>
      </c>
      <c r="G170" s="544">
        <f t="shared" ref="G170" si="11">F170/E170*100</f>
        <v>100</v>
      </c>
      <c r="H170" s="538">
        <f>SUM(H164:H169)</f>
        <v>0</v>
      </c>
    </row>
    <row r="171" spans="1:8" x14ac:dyDescent="0.2">
      <c r="A171" s="131">
        <v>6409</v>
      </c>
      <c r="B171" s="428">
        <v>5901</v>
      </c>
      <c r="C171" s="13"/>
      <c r="D171" s="525"/>
      <c r="E171" s="525"/>
      <c r="F171" s="525"/>
      <c r="G171" s="541"/>
      <c r="H171" s="571"/>
    </row>
    <row r="172" spans="1:8" x14ac:dyDescent="0.2">
      <c r="A172" s="1375" t="s">
        <v>1223</v>
      </c>
      <c r="B172" s="1376"/>
      <c r="C172" s="1062" t="s">
        <v>1317</v>
      </c>
      <c r="D172" s="545">
        <v>0</v>
      </c>
      <c r="E172" s="545">
        <v>200</v>
      </c>
      <c r="F172" s="545">
        <v>0</v>
      </c>
      <c r="G172" s="530">
        <v>0</v>
      </c>
      <c r="H172" s="531">
        <v>0</v>
      </c>
    </row>
    <row r="173" spans="1:8" x14ac:dyDescent="0.2">
      <c r="A173" s="1375" t="s">
        <v>108</v>
      </c>
      <c r="B173" s="1376"/>
      <c r="C173" s="1062" t="s">
        <v>1273</v>
      </c>
      <c r="D173" s="545">
        <v>0</v>
      </c>
      <c r="E173" s="545">
        <v>19366</v>
      </c>
      <c r="F173" s="545">
        <v>0</v>
      </c>
      <c r="G173" s="530">
        <v>0</v>
      </c>
      <c r="H173" s="531">
        <v>0</v>
      </c>
    </row>
    <row r="174" spans="1:8" x14ac:dyDescent="0.2">
      <c r="A174" s="1375" t="s">
        <v>1271</v>
      </c>
      <c r="B174" s="1376"/>
      <c r="C174" s="1062" t="s">
        <v>1272</v>
      </c>
      <c r="D174" s="545">
        <v>0</v>
      </c>
      <c r="E174" s="545">
        <v>-895</v>
      </c>
      <c r="F174" s="545">
        <v>0</v>
      </c>
      <c r="G174" s="530">
        <v>0</v>
      </c>
      <c r="H174" s="531">
        <v>0</v>
      </c>
    </row>
    <row r="175" spans="1:8" s="590" customFormat="1" ht="16.5" thickBot="1" x14ac:dyDescent="0.3">
      <c r="A175" s="132"/>
      <c r="B175" s="558" t="s">
        <v>656</v>
      </c>
      <c r="C175" s="535"/>
      <c r="D175" s="583">
        <f>SUM(D172:D174)</f>
        <v>0</v>
      </c>
      <c r="E175" s="583">
        <f>SUM(E172:E174)</f>
        <v>18671</v>
      </c>
      <c r="F175" s="583">
        <f>SUM(F172:F174)</f>
        <v>0</v>
      </c>
      <c r="G175" s="537">
        <f>F175/E175*100</f>
        <v>0</v>
      </c>
      <c r="H175" s="538">
        <f>SUM(H172:H174)</f>
        <v>0</v>
      </c>
    </row>
    <row r="176" spans="1:8" s="590" customFormat="1" ht="16.5" thickBot="1" x14ac:dyDescent="0.3">
      <c r="A176" s="585" t="s">
        <v>692</v>
      </c>
      <c r="B176" s="586"/>
      <c r="C176" s="587"/>
      <c r="D176" s="588">
        <f>D175+D167+D97+D163+D152+D144+D141+D133+D116+D103+D99+D93+D88+D79+D70+D65+D63+D60+D57+D54+D51+D121+D73+D67+D139+D136+D124+D46+D170</f>
        <v>133488</v>
      </c>
      <c r="E176" s="588">
        <f t="shared" ref="E176:F176" si="12">E175+E167+E97+E163+E152+E144+E141+E133+E116+E103+E99+E93+E88+E79+E70+E65+E63+E60+E57+E54+E51+E121+E73+E67+E139+E136+E124+E46+E170</f>
        <v>191688.3</v>
      </c>
      <c r="F176" s="588">
        <f t="shared" si="12"/>
        <v>127926.3311</v>
      </c>
      <c r="G176" s="589">
        <f>F176/E176*100</f>
        <v>66.736640212261264</v>
      </c>
      <c r="H176" s="1307">
        <f>H175+H167+H97+H163+H152+H144+H141+H133+H116+H103+H99+H93+H88+H79+H70+H65+H63+H60+H57+H54+H51+H121+H73+H67+H139+H136+H124+H46+H48+H170</f>
        <v>107627</v>
      </c>
    </row>
    <row r="177" spans="1:8" ht="13.5" thickBot="1" x14ac:dyDescent="0.25"/>
    <row r="178" spans="1:8" ht="15" x14ac:dyDescent="0.25">
      <c r="A178" s="220" t="s">
        <v>655</v>
      </c>
      <c r="B178" s="389"/>
      <c r="C178" s="222"/>
      <c r="D178" s="14" t="s">
        <v>560</v>
      </c>
      <c r="E178" s="14" t="s">
        <v>561</v>
      </c>
      <c r="F178" s="14" t="s">
        <v>562</v>
      </c>
      <c r="G178" s="14" t="s">
        <v>563</v>
      </c>
      <c r="H178" s="15" t="s">
        <v>560</v>
      </c>
    </row>
    <row r="179" spans="1:8" ht="14.25" thickBot="1" x14ac:dyDescent="0.3">
      <c r="A179" s="591"/>
      <c r="B179" s="466"/>
      <c r="C179" s="225"/>
      <c r="D179" s="122">
        <v>2019</v>
      </c>
      <c r="E179" s="122">
        <v>2019</v>
      </c>
      <c r="F179" s="122" t="s">
        <v>1209</v>
      </c>
      <c r="G179" s="122" t="s">
        <v>565</v>
      </c>
      <c r="H179" s="123">
        <v>2020</v>
      </c>
    </row>
    <row r="180" spans="1:8" ht="13.5" thickBot="1" x14ac:dyDescent="0.25">
      <c r="A180" s="488">
        <v>0</v>
      </c>
      <c r="B180" s="592">
        <v>0</v>
      </c>
      <c r="C180" s="386"/>
      <c r="D180" s="56">
        <v>0</v>
      </c>
      <c r="E180" s="56">
        <v>0</v>
      </c>
      <c r="F180" s="56">
        <v>0</v>
      </c>
      <c r="G180" s="94">
        <v>0</v>
      </c>
      <c r="H180" s="593">
        <v>0</v>
      </c>
    </row>
    <row r="181" spans="1:8" ht="18.75" customHeight="1" thickBot="1" x14ac:dyDescent="0.3">
      <c r="A181" s="487" t="s">
        <v>696</v>
      </c>
      <c r="B181" s="594"/>
      <c r="C181" s="595"/>
      <c r="D181" s="596">
        <f>SUM(D180:D180)</f>
        <v>0</v>
      </c>
      <c r="E181" s="596">
        <f>SUM(E180:E180)</f>
        <v>0</v>
      </c>
      <c r="F181" s="596">
        <f>SUM(F180:F180)</f>
        <v>0</v>
      </c>
      <c r="G181" s="218">
        <v>0</v>
      </c>
      <c r="H181" s="597">
        <f>SUM(H180:H180)</f>
        <v>0</v>
      </c>
    </row>
    <row r="182" spans="1:8" ht="12.75" customHeight="1" x14ac:dyDescent="0.25">
      <c r="A182" s="275"/>
      <c r="B182" s="598"/>
      <c r="C182" s="362"/>
      <c r="D182" s="276"/>
      <c r="E182" s="276"/>
      <c r="F182" s="276"/>
      <c r="G182" s="365"/>
      <c r="H182" s="276"/>
    </row>
    <row r="183" spans="1:8" ht="16.5" hidden="1" thickBot="1" x14ac:dyDescent="0.3">
      <c r="A183" s="599" t="s">
        <v>697</v>
      </c>
      <c r="B183" s="594"/>
      <c r="C183" s="595"/>
      <c r="D183" s="472"/>
      <c r="E183" s="472"/>
      <c r="F183" s="472"/>
      <c r="G183" s="600"/>
      <c r="H183" s="472"/>
    </row>
    <row r="184" spans="1:8" ht="13.5" hidden="1" x14ac:dyDescent="0.25">
      <c r="A184" s="337" t="s">
        <v>698</v>
      </c>
      <c r="B184" s="23"/>
      <c r="C184" s="233" t="s">
        <v>699</v>
      </c>
      <c r="D184" s="14" t="s">
        <v>560</v>
      </c>
      <c r="E184" s="14" t="s">
        <v>561</v>
      </c>
      <c r="F184" s="14" t="s">
        <v>562</v>
      </c>
      <c r="G184" s="1052" t="s">
        <v>563</v>
      </c>
      <c r="H184" s="1054" t="s">
        <v>560</v>
      </c>
    </row>
    <row r="185" spans="1:8" ht="14.25" hidden="1" thickBot="1" x14ac:dyDescent="0.3">
      <c r="A185" s="234"/>
      <c r="B185" s="601" t="s">
        <v>700</v>
      </c>
      <c r="C185" s="236"/>
      <c r="D185" s="122">
        <v>2019</v>
      </c>
      <c r="E185" s="122">
        <v>2019</v>
      </c>
      <c r="F185" s="122" t="s">
        <v>1209</v>
      </c>
      <c r="G185" s="1053" t="s">
        <v>565</v>
      </c>
      <c r="H185" s="1055">
        <v>2020</v>
      </c>
    </row>
    <row r="186" spans="1:8" ht="15.75" hidden="1" thickBot="1" x14ac:dyDescent="0.3">
      <c r="A186" s="602"/>
      <c r="B186" s="603"/>
      <c r="C186" s="604" t="s">
        <v>529</v>
      </c>
      <c r="D186" s="250">
        <v>0</v>
      </c>
      <c r="E186" s="250">
        <v>0</v>
      </c>
      <c r="F186" s="243">
        <v>0</v>
      </c>
      <c r="G186" s="245">
        <v>0</v>
      </c>
      <c r="H186" s="605">
        <v>0</v>
      </c>
    </row>
    <row r="187" spans="1:8" ht="16.5" hidden="1" thickBot="1" x14ac:dyDescent="0.3">
      <c r="A187" s="606"/>
      <c r="B187" s="252"/>
      <c r="C187" s="607" t="s">
        <v>656</v>
      </c>
      <c r="D187" s="187">
        <f>SUM(D186)</f>
        <v>0</v>
      </c>
      <c r="E187" s="187">
        <f>SUM(E186)</f>
        <v>0</v>
      </c>
      <c r="F187" s="187">
        <f>SUM(F186)</f>
        <v>0</v>
      </c>
      <c r="G187" s="218">
        <v>0</v>
      </c>
      <c r="H187" s="188">
        <f>SUM(H186)</f>
        <v>0</v>
      </c>
    </row>
    <row r="188" spans="1:8" x14ac:dyDescent="0.2">
      <c r="A188" s="111"/>
      <c r="B188" s="111"/>
      <c r="C188" s="227"/>
      <c r="D188" s="228"/>
      <c r="E188" s="228"/>
      <c r="F188" s="228"/>
      <c r="G188" s="327"/>
      <c r="H188" s="228"/>
    </row>
    <row r="189" spans="1:8" ht="19.5" thickBot="1" x14ac:dyDescent="0.35">
      <c r="A189" s="6" t="s">
        <v>109</v>
      </c>
      <c r="B189" s="7"/>
      <c r="C189" s="4"/>
      <c r="D189" s="8"/>
      <c r="E189" s="8"/>
      <c r="F189" s="8"/>
      <c r="G189" s="9"/>
      <c r="H189" s="8"/>
    </row>
    <row r="190" spans="1:8" ht="15" x14ac:dyDescent="0.25">
      <c r="A190" s="608"/>
      <c r="B190" s="105"/>
      <c r="C190" s="24"/>
      <c r="D190" s="14" t="s">
        <v>560</v>
      </c>
      <c r="E190" s="14" t="s">
        <v>561</v>
      </c>
      <c r="F190" s="14" t="s">
        <v>562</v>
      </c>
      <c r="G190" s="14" t="s">
        <v>563</v>
      </c>
      <c r="H190" s="15" t="s">
        <v>560</v>
      </c>
    </row>
    <row r="191" spans="1:8" ht="14.25" thickBot="1" x14ac:dyDescent="0.3">
      <c r="A191" s="609"/>
      <c r="B191" s="224"/>
      <c r="C191" s="256"/>
      <c r="D191" s="122">
        <v>2019</v>
      </c>
      <c r="E191" s="122">
        <v>2019</v>
      </c>
      <c r="F191" s="122" t="s">
        <v>1209</v>
      </c>
      <c r="G191" s="122" t="s">
        <v>565</v>
      </c>
      <c r="H191" s="123">
        <v>2020</v>
      </c>
    </row>
    <row r="192" spans="1:8" x14ac:dyDescent="0.2">
      <c r="A192" s="370" t="s">
        <v>654</v>
      </c>
      <c r="B192" s="12"/>
      <c r="C192" s="610"/>
      <c r="D192" s="67">
        <f>D176-D193</f>
        <v>19578</v>
      </c>
      <c r="E192" s="67">
        <f>E176-E193+E48</f>
        <v>38871</v>
      </c>
      <c r="F192" s="67">
        <f>F176-F193+F48</f>
        <v>11002</v>
      </c>
      <c r="G192" s="445">
        <f>F192/E192*100</f>
        <v>28.303876926243216</v>
      </c>
      <c r="H192" s="373">
        <f>H176-H193</f>
        <v>11152</v>
      </c>
    </row>
    <row r="193" spans="1:8" x14ac:dyDescent="0.2">
      <c r="A193" s="441" t="s">
        <v>975</v>
      </c>
      <c r="B193" s="116"/>
      <c r="C193" s="115"/>
      <c r="D193" s="939">
        <f>D70+D133+D46+D136+D139+D124</f>
        <v>113910</v>
      </c>
      <c r="E193" s="939">
        <f>E70+E133+E46+E136+E139+E124+E48</f>
        <v>152857.29999999999</v>
      </c>
      <c r="F193" s="939">
        <f>F70+F133+F46+F136+F139+F124+F48</f>
        <v>116964.3311</v>
      </c>
      <c r="G193" s="445">
        <f>F193/E193*100</f>
        <v>76.518642616348714</v>
      </c>
      <c r="H193" s="942">
        <f>H70+H133</f>
        <v>96475</v>
      </c>
    </row>
    <row r="194" spans="1:8" ht="13.5" thickBot="1" x14ac:dyDescent="0.25">
      <c r="A194" s="808" t="s">
        <v>110</v>
      </c>
      <c r="B194" s="119"/>
      <c r="C194" s="120"/>
      <c r="D194" s="262">
        <f>D187</f>
        <v>0</v>
      </c>
      <c r="E194" s="262">
        <f>E187</f>
        <v>0</v>
      </c>
      <c r="F194" s="262">
        <f>F187</f>
        <v>0</v>
      </c>
      <c r="G194" s="445">
        <v>0</v>
      </c>
      <c r="H194" s="264">
        <f>H187</f>
        <v>0</v>
      </c>
    </row>
    <row r="195" spans="1:8" ht="16.5" thickBot="1" x14ac:dyDescent="0.3">
      <c r="A195" s="215" t="s">
        <v>708</v>
      </c>
      <c r="B195" s="606"/>
      <c r="C195" s="611"/>
      <c r="D195" s="187">
        <f>SUM(D192:D194)</f>
        <v>133488</v>
      </c>
      <c r="E195" s="187">
        <f>SUM(E192:E194)</f>
        <v>191728.3</v>
      </c>
      <c r="F195" s="187">
        <f>SUM(F192:F194)</f>
        <v>127966.3311</v>
      </c>
      <c r="G195" s="218">
        <f>F195/E195*100</f>
        <v>66.743579899263693</v>
      </c>
      <c r="H195" s="188">
        <f>SUM(H192:H194)</f>
        <v>107627</v>
      </c>
    </row>
    <row r="197" spans="1:8" ht="15" x14ac:dyDescent="0.25">
      <c r="A197" s="1346" t="s">
        <v>1154</v>
      </c>
      <c r="B197" s="1346"/>
      <c r="C197" s="1346"/>
      <c r="D197" s="1346"/>
      <c r="E197" s="1346"/>
      <c r="F197" s="1346"/>
      <c r="G197" s="1346"/>
      <c r="H197" s="1346"/>
    </row>
  </sheetData>
  <mergeCells count="7">
    <mergeCell ref="A55:H55"/>
    <mergeCell ref="A125:H125"/>
    <mergeCell ref="A197:H197"/>
    <mergeCell ref="A169:B169"/>
    <mergeCell ref="A172:B172"/>
    <mergeCell ref="A173:B173"/>
    <mergeCell ref="A174:B174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5"/>
  <sheetViews>
    <sheetView zoomScaleNormal="100" workbookViewId="0"/>
  </sheetViews>
  <sheetFormatPr defaultColWidth="9.28515625" defaultRowHeight="12.75" x14ac:dyDescent="0.2"/>
  <cols>
    <col min="1" max="1" width="4.7109375" style="4" customWidth="1"/>
    <col min="2" max="2" width="6.42578125" style="4" customWidth="1"/>
    <col min="3" max="3" width="31.7109375" style="4" customWidth="1"/>
    <col min="4" max="4" width="5.5703125" style="4" bestFit="1" customWidth="1"/>
    <col min="5" max="5" width="7.28515625" style="4" customWidth="1"/>
    <col min="6" max="6" width="10.28515625" style="4" bestFit="1" customWidth="1"/>
    <col min="7" max="7" width="10" style="4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5" x14ac:dyDescent="0.25">
      <c r="H1" s="189" t="s">
        <v>111</v>
      </c>
    </row>
    <row r="2" spans="1:8" ht="18.75" x14ac:dyDescent="0.3">
      <c r="A2" s="6" t="s">
        <v>112</v>
      </c>
      <c r="C2" s="142"/>
      <c r="D2" s="413"/>
      <c r="E2" s="413"/>
      <c r="F2" s="413"/>
      <c r="G2" s="142"/>
      <c r="H2" s="413"/>
    </row>
    <row r="3" spans="1:8" x14ac:dyDescent="0.2">
      <c r="D3" s="413"/>
      <c r="E3" s="413"/>
      <c r="F3" s="413"/>
      <c r="H3" s="413"/>
    </row>
    <row r="4" spans="1:8" ht="15" thickBot="1" x14ac:dyDescent="0.25">
      <c r="A4" s="192" t="s">
        <v>670</v>
      </c>
      <c r="B4" s="7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24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94">
        <v>4227</v>
      </c>
      <c r="B6" s="17" t="s">
        <v>639</v>
      </c>
      <c r="C6" s="212"/>
      <c r="D6" s="20"/>
      <c r="E6" s="20"/>
      <c r="F6" s="20"/>
      <c r="G6" s="20"/>
      <c r="H6" s="21"/>
    </row>
    <row r="7" spans="1:8" ht="14.25" thickBot="1" x14ac:dyDescent="0.3">
      <c r="A7" s="194">
        <v>6330</v>
      </c>
      <c r="B7" s="17" t="s">
        <v>1307</v>
      </c>
      <c r="C7" s="212"/>
      <c r="D7" s="20">
        <v>2019</v>
      </c>
      <c r="E7" s="20">
        <v>2019</v>
      </c>
      <c r="F7" s="20" t="s">
        <v>1209</v>
      </c>
      <c r="G7" s="20" t="s">
        <v>565</v>
      </c>
      <c r="H7" s="123">
        <v>2020</v>
      </c>
    </row>
    <row r="8" spans="1:8" ht="13.5" x14ac:dyDescent="0.25">
      <c r="A8" s="612"/>
      <c r="B8" s="23" t="s">
        <v>566</v>
      </c>
      <c r="C8" s="24"/>
      <c r="D8" s="107"/>
      <c r="E8" s="107"/>
      <c r="F8" s="107"/>
      <c r="G8" s="314"/>
      <c r="H8" s="149"/>
    </row>
    <row r="9" spans="1:8" x14ac:dyDescent="0.2">
      <c r="A9" s="441">
        <v>4227</v>
      </c>
      <c r="B9" s="304">
        <v>5021</v>
      </c>
      <c r="C9" s="491" t="s">
        <v>36</v>
      </c>
      <c r="D9" s="439">
        <v>0</v>
      </c>
      <c r="E9" s="439">
        <v>0</v>
      </c>
      <c r="F9" s="439">
        <v>0</v>
      </c>
      <c r="G9" s="490">
        <v>0</v>
      </c>
      <c r="H9" s="492">
        <v>0</v>
      </c>
    </row>
    <row r="10" spans="1:8" x14ac:dyDescent="0.2">
      <c r="A10" s="613"/>
      <c r="B10" s="304">
        <v>5031</v>
      </c>
      <c r="C10" s="491" t="s">
        <v>113</v>
      </c>
      <c r="D10" s="439">
        <v>0</v>
      </c>
      <c r="E10" s="439">
        <v>0</v>
      </c>
      <c r="F10" s="439">
        <v>0</v>
      </c>
      <c r="G10" s="490">
        <v>0</v>
      </c>
      <c r="H10" s="492">
        <v>0</v>
      </c>
    </row>
    <row r="11" spans="1:8" x14ac:dyDescent="0.2">
      <c r="A11" s="614"/>
      <c r="B11" s="304">
        <v>5032</v>
      </c>
      <c r="C11" s="491" t="s">
        <v>114</v>
      </c>
      <c r="D11" s="439">
        <v>0</v>
      </c>
      <c r="E11" s="439">
        <v>0</v>
      </c>
      <c r="F11" s="439">
        <v>0</v>
      </c>
      <c r="G11" s="490">
        <v>0</v>
      </c>
      <c r="H11" s="492">
        <v>0</v>
      </c>
    </row>
    <row r="12" spans="1:8" ht="12.75" hidden="1" customHeight="1" x14ac:dyDescent="0.2">
      <c r="A12" s="614"/>
      <c r="B12" s="304">
        <v>5139</v>
      </c>
      <c r="C12" s="491" t="s">
        <v>38</v>
      </c>
      <c r="D12" s="439">
        <v>0</v>
      </c>
      <c r="E12" s="439">
        <v>0</v>
      </c>
      <c r="F12" s="439">
        <v>0</v>
      </c>
      <c r="G12" s="490">
        <v>0</v>
      </c>
      <c r="H12" s="492">
        <v>0</v>
      </c>
    </row>
    <row r="13" spans="1:8" x14ac:dyDescent="0.2">
      <c r="A13" s="614"/>
      <c r="B13" s="304">
        <v>5166</v>
      </c>
      <c r="C13" s="212" t="s">
        <v>40</v>
      </c>
      <c r="D13" s="33">
        <v>0</v>
      </c>
      <c r="E13" s="33">
        <v>0</v>
      </c>
      <c r="F13" s="33">
        <v>0</v>
      </c>
      <c r="G13" s="490">
        <v>0</v>
      </c>
      <c r="H13" s="202">
        <v>0</v>
      </c>
    </row>
    <row r="14" spans="1:8" x14ac:dyDescent="0.2">
      <c r="A14" s="614"/>
      <c r="B14" s="304">
        <v>5167</v>
      </c>
      <c r="C14" s="212" t="s">
        <v>61</v>
      </c>
      <c r="D14" s="33">
        <v>0</v>
      </c>
      <c r="E14" s="33">
        <v>0</v>
      </c>
      <c r="F14" s="33">
        <v>0</v>
      </c>
      <c r="G14" s="530">
        <v>0</v>
      </c>
      <c r="H14" s="202">
        <v>0</v>
      </c>
    </row>
    <row r="15" spans="1:8" x14ac:dyDescent="0.2">
      <c r="A15" s="614"/>
      <c r="B15" s="304">
        <v>5169</v>
      </c>
      <c r="C15" s="212" t="s">
        <v>840</v>
      </c>
      <c r="D15" s="33">
        <v>0</v>
      </c>
      <c r="E15" s="33">
        <v>0</v>
      </c>
      <c r="F15" s="33">
        <v>0</v>
      </c>
      <c r="G15" s="490">
        <v>0</v>
      </c>
      <c r="H15" s="202">
        <v>0</v>
      </c>
    </row>
    <row r="16" spans="1:8" x14ac:dyDescent="0.2">
      <c r="A16" s="614"/>
      <c r="B16" s="615">
        <v>5424</v>
      </c>
      <c r="C16" s="382" t="s">
        <v>115</v>
      </c>
      <c r="D16" s="126">
        <v>0</v>
      </c>
      <c r="E16" s="126">
        <v>0</v>
      </c>
      <c r="F16" s="126">
        <v>0</v>
      </c>
      <c r="G16" s="616">
        <v>0</v>
      </c>
      <c r="H16" s="383">
        <v>0</v>
      </c>
    </row>
    <row r="17" spans="1:8" x14ac:dyDescent="0.2">
      <c r="A17" s="441">
        <v>6330</v>
      </c>
      <c r="B17" s="304">
        <v>5347</v>
      </c>
      <c r="C17" s="491" t="s">
        <v>1274</v>
      </c>
      <c r="D17" s="439">
        <v>0</v>
      </c>
      <c r="E17" s="439">
        <v>825</v>
      </c>
      <c r="F17" s="439">
        <v>825</v>
      </c>
      <c r="G17" s="490">
        <f>F17/E17*100</f>
        <v>100</v>
      </c>
      <c r="H17" s="492">
        <v>0</v>
      </c>
    </row>
    <row r="18" spans="1:8" ht="15" thickBot="1" x14ac:dyDescent="0.25">
      <c r="A18" s="424"/>
      <c r="B18" s="995"/>
      <c r="C18" s="994" t="s">
        <v>656</v>
      </c>
      <c r="D18" s="296">
        <f>SUM(D9:D17)</f>
        <v>0</v>
      </c>
      <c r="E18" s="296">
        <f>SUM(E9:E17)</f>
        <v>825</v>
      </c>
      <c r="F18" s="296">
        <f>SUM(F9:F17)</f>
        <v>825</v>
      </c>
      <c r="G18" s="296">
        <f>F18/E18*100</f>
        <v>100</v>
      </c>
      <c r="H18" s="299">
        <f>SUM(H9:H17)</f>
        <v>0</v>
      </c>
    </row>
    <row r="19" spans="1:8" ht="16.5" thickBot="1" x14ac:dyDescent="0.3">
      <c r="A19" s="487" t="s">
        <v>692</v>
      </c>
      <c r="B19" s="487"/>
      <c r="C19" s="599"/>
      <c r="D19" s="596">
        <f>D18</f>
        <v>0</v>
      </c>
      <c r="E19" s="596">
        <f>E18</f>
        <v>825</v>
      </c>
      <c r="F19" s="596">
        <f>F18</f>
        <v>825</v>
      </c>
      <c r="G19" s="618">
        <f>F19/E19*100</f>
        <v>100</v>
      </c>
      <c r="H19" s="597">
        <f>H18</f>
        <v>0</v>
      </c>
    </row>
    <row r="21" spans="1:8" ht="15.75" x14ac:dyDescent="0.25">
      <c r="A21" s="275"/>
      <c r="B21" s="275"/>
      <c r="C21" s="364"/>
      <c r="D21" s="619"/>
      <c r="E21" s="619"/>
      <c r="F21" s="619"/>
      <c r="G21" s="365"/>
      <c r="H21" s="619"/>
    </row>
    <row r="27" spans="1:8" s="130" customFormat="1" x14ac:dyDescent="0.2"/>
    <row r="31" spans="1:8" x14ac:dyDescent="0.2">
      <c r="A31" s="464"/>
      <c r="D31" s="228"/>
      <c r="E31" s="228"/>
      <c r="F31" s="228"/>
      <c r="H31" s="228"/>
    </row>
    <row r="55" spans="1:8" ht="15" x14ac:dyDescent="0.25">
      <c r="A55" s="1336" t="s">
        <v>1155</v>
      </c>
      <c r="B55" s="1336"/>
      <c r="C55" s="1336"/>
      <c r="D55" s="1336"/>
      <c r="E55" s="1336"/>
      <c r="F55" s="1336"/>
      <c r="G55" s="1336"/>
      <c r="H55" s="1336"/>
    </row>
  </sheetData>
  <mergeCells count="1">
    <mergeCell ref="A55:H5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12"/>
  <sheetViews>
    <sheetView zoomScaleNormal="100" workbookViewId="0"/>
  </sheetViews>
  <sheetFormatPr defaultColWidth="9.28515625" defaultRowHeight="12.75" x14ac:dyDescent="0.2"/>
  <cols>
    <col min="1" max="1" width="4.7109375" style="4" customWidth="1"/>
    <col min="2" max="2" width="6.42578125" style="4" customWidth="1"/>
    <col min="3" max="3" width="33.28515625" style="4" customWidth="1"/>
    <col min="4" max="4" width="7.28515625" style="4" bestFit="1" customWidth="1"/>
    <col min="5" max="5" width="9" style="4" customWidth="1"/>
    <col min="6" max="6" width="10.28515625" style="4" bestFit="1" customWidth="1"/>
    <col min="7" max="7" width="7.28515625" style="4" customWidth="1"/>
    <col min="8" max="8" width="9.5703125" style="4" customWidth="1"/>
    <col min="9" max="16384" width="9.28515625" style="4"/>
  </cols>
  <sheetData>
    <row r="1" spans="1:8" ht="15" x14ac:dyDescent="0.25">
      <c r="H1" s="189" t="s">
        <v>116</v>
      </c>
    </row>
    <row r="2" spans="1:8" ht="18.75" x14ac:dyDescent="0.3">
      <c r="A2" s="6" t="s">
        <v>117</v>
      </c>
      <c r="B2" s="190"/>
      <c r="C2" s="142"/>
      <c r="F2" s="620"/>
      <c r="G2" s="142"/>
    </row>
    <row r="3" spans="1:8" x14ac:dyDescent="0.2">
      <c r="A3" s="191"/>
      <c r="B3" s="7"/>
      <c r="F3" s="130"/>
    </row>
    <row r="4" spans="1:8" ht="15" thickBot="1" x14ac:dyDescent="0.25">
      <c r="A4" s="192" t="s">
        <v>670</v>
      </c>
      <c r="B4" s="7"/>
      <c r="F4" s="316"/>
      <c r="G4" s="317"/>
      <c r="H4" s="10" t="s">
        <v>558</v>
      </c>
    </row>
    <row r="5" spans="1:8" ht="13.5" x14ac:dyDescent="0.25">
      <c r="A5" s="621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2.75" customHeight="1" x14ac:dyDescent="0.25">
      <c r="A6" s="194">
        <v>3314</v>
      </c>
      <c r="B6" s="17" t="s">
        <v>836</v>
      </c>
      <c r="C6" s="473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2.75" customHeight="1" x14ac:dyDescent="0.25">
      <c r="A7" s="194">
        <v>3317</v>
      </c>
      <c r="B7" s="17" t="s">
        <v>118</v>
      </c>
      <c r="C7" s="473"/>
      <c r="D7" s="20"/>
      <c r="E7" s="20"/>
      <c r="F7" s="20"/>
      <c r="G7" s="20"/>
      <c r="H7" s="21"/>
    </row>
    <row r="8" spans="1:8" ht="12.75" customHeight="1" x14ac:dyDescent="0.25">
      <c r="A8" s="194">
        <v>3319</v>
      </c>
      <c r="B8" s="17" t="s">
        <v>837</v>
      </c>
      <c r="C8" s="195"/>
      <c r="D8" s="20"/>
      <c r="E8" s="20"/>
      <c r="F8" s="20"/>
      <c r="G8" s="20"/>
      <c r="H8" s="21"/>
    </row>
    <row r="9" spans="1:8" ht="12.75" customHeight="1" x14ac:dyDescent="0.2">
      <c r="A9" s="199">
        <v>3349</v>
      </c>
      <c r="B9" s="52" t="s">
        <v>838</v>
      </c>
      <c r="C9" s="195"/>
      <c r="D9" s="55"/>
      <c r="E9" s="55"/>
      <c r="F9" s="55"/>
      <c r="G9" s="55"/>
      <c r="H9" s="117"/>
    </row>
    <row r="10" spans="1:8" ht="12.75" customHeight="1" x14ac:dyDescent="0.25">
      <c r="A10" s="194">
        <v>3399</v>
      </c>
      <c r="B10" s="17" t="s">
        <v>119</v>
      </c>
      <c r="C10" s="195"/>
      <c r="D10" s="20"/>
      <c r="E10" s="20"/>
      <c r="F10" s="20"/>
      <c r="G10" s="20"/>
      <c r="H10" s="21"/>
    </row>
    <row r="11" spans="1:8" ht="12.75" customHeight="1" x14ac:dyDescent="0.25">
      <c r="A11" s="194">
        <v>3429</v>
      </c>
      <c r="B11" s="109" t="s">
        <v>120</v>
      </c>
      <c r="C11" s="195"/>
      <c r="D11" s="20"/>
      <c r="E11" s="20"/>
      <c r="F11" s="20"/>
      <c r="G11" s="20"/>
      <c r="H11" s="21"/>
    </row>
    <row r="12" spans="1:8" ht="12.75" customHeight="1" x14ac:dyDescent="0.25">
      <c r="A12" s="1269">
        <v>4379</v>
      </c>
      <c r="B12" s="17" t="s">
        <v>1277</v>
      </c>
      <c r="C12" s="195"/>
      <c r="D12" s="20"/>
      <c r="E12" s="20"/>
      <c r="F12" s="20"/>
      <c r="G12" s="20"/>
      <c r="H12" s="21"/>
    </row>
    <row r="13" spans="1:8" ht="12.75" customHeight="1" thickBot="1" x14ac:dyDescent="0.25">
      <c r="A13" s="209">
        <v>6223</v>
      </c>
      <c r="B13" s="17" t="s">
        <v>121</v>
      </c>
      <c r="C13" s="195"/>
      <c r="D13" s="55"/>
      <c r="E13" s="55"/>
      <c r="F13" s="55"/>
      <c r="G13" s="55"/>
      <c r="H13" s="117"/>
    </row>
    <row r="14" spans="1:8" x14ac:dyDescent="0.2">
      <c r="A14" s="392">
        <v>3314</v>
      </c>
      <c r="B14" s="302">
        <v>5339</v>
      </c>
      <c r="C14" s="379" t="s">
        <v>1183</v>
      </c>
      <c r="D14" s="197">
        <v>0</v>
      </c>
      <c r="E14" s="197">
        <v>0</v>
      </c>
      <c r="F14" s="197">
        <v>0</v>
      </c>
      <c r="G14" s="161">
        <v>0</v>
      </c>
      <c r="H14" s="198">
        <v>1500</v>
      </c>
    </row>
    <row r="15" spans="1:8" ht="13.5" thickBot="1" x14ac:dyDescent="0.25">
      <c r="A15" s="418"/>
      <c r="B15" s="375" t="s">
        <v>656</v>
      </c>
      <c r="C15" s="256"/>
      <c r="D15" s="376">
        <f>SUM(D14:D14)</f>
        <v>0</v>
      </c>
      <c r="E15" s="376">
        <f>SUM(E14:E14)</f>
        <v>0</v>
      </c>
      <c r="F15" s="376">
        <f>SUM(F14:F14)</f>
        <v>0</v>
      </c>
      <c r="G15" s="412">
        <v>0</v>
      </c>
      <c r="H15" s="377">
        <f>SUM(H14:H14)</f>
        <v>1500</v>
      </c>
    </row>
    <row r="16" spans="1:8" x14ac:dyDescent="0.2">
      <c r="A16" s="392">
        <v>3317</v>
      </c>
      <c r="B16" s="302">
        <v>5139</v>
      </c>
      <c r="C16" s="393" t="s">
        <v>122</v>
      </c>
      <c r="D16" s="622">
        <v>45</v>
      </c>
      <c r="E16" s="622">
        <v>45</v>
      </c>
      <c r="F16" s="622">
        <v>0</v>
      </c>
      <c r="G16" s="161">
        <f>F16/E16*100</f>
        <v>0</v>
      </c>
      <c r="H16" s="623">
        <v>50</v>
      </c>
    </row>
    <row r="17" spans="1:8" x14ac:dyDescent="0.2">
      <c r="A17" s="209"/>
      <c r="B17" s="956">
        <v>5169</v>
      </c>
      <c r="C17" s="51" t="s">
        <v>839</v>
      </c>
      <c r="D17" s="624">
        <v>326</v>
      </c>
      <c r="E17" s="624">
        <v>326</v>
      </c>
      <c r="F17" s="624">
        <v>95</v>
      </c>
      <c r="G17" s="34">
        <f>F17/E17*100</f>
        <v>29.141104294478527</v>
      </c>
      <c r="H17" s="625">
        <v>150</v>
      </c>
    </row>
    <row r="18" spans="1:8" x14ac:dyDescent="0.2">
      <c r="A18" s="425"/>
      <c r="B18" s="956">
        <v>5175</v>
      </c>
      <c r="C18" s="51" t="s">
        <v>849</v>
      </c>
      <c r="D18" s="626">
        <v>90</v>
      </c>
      <c r="E18" s="626">
        <v>90</v>
      </c>
      <c r="F18" s="626">
        <v>7</v>
      </c>
      <c r="G18" s="34">
        <f>F18/E18*100</f>
        <v>7.7777777777777777</v>
      </c>
      <c r="H18" s="627">
        <v>50</v>
      </c>
    </row>
    <row r="19" spans="1:8" x14ac:dyDescent="0.2">
      <c r="A19" s="209"/>
      <c r="B19" s="50">
        <v>5194</v>
      </c>
      <c r="C19" s="195" t="s">
        <v>843</v>
      </c>
      <c r="D19" s="624">
        <v>0</v>
      </c>
      <c r="E19" s="624">
        <v>45</v>
      </c>
      <c r="F19" s="624">
        <v>0</v>
      </c>
      <c r="G19" s="34">
        <f>F19/E19*100</f>
        <v>0</v>
      </c>
      <c r="H19" s="625">
        <v>50</v>
      </c>
    </row>
    <row r="20" spans="1:8" x14ac:dyDescent="0.2">
      <c r="A20" s="425"/>
      <c r="B20" s="956">
        <v>5492</v>
      </c>
      <c r="C20" s="51" t="s">
        <v>848</v>
      </c>
      <c r="D20" s="626">
        <v>45</v>
      </c>
      <c r="E20" s="626">
        <v>0</v>
      </c>
      <c r="F20" s="626">
        <v>0</v>
      </c>
      <c r="G20" s="34">
        <v>0</v>
      </c>
      <c r="H20" s="627">
        <v>0</v>
      </c>
    </row>
    <row r="21" spans="1:8" ht="13.5" thickBot="1" x14ac:dyDescent="0.25">
      <c r="A21" s="628"/>
      <c r="B21" s="235" t="s">
        <v>656</v>
      </c>
      <c r="C21" s="256"/>
      <c r="D21" s="629">
        <f>SUM(D16:D20)</f>
        <v>506</v>
      </c>
      <c r="E21" s="629">
        <f>SUM(E16:E20)</f>
        <v>506</v>
      </c>
      <c r="F21" s="629">
        <f>SUM(F16:F18)</f>
        <v>102</v>
      </c>
      <c r="G21" s="412">
        <f>F21/E21*100</f>
        <v>20.158102766798418</v>
      </c>
      <c r="H21" s="377">
        <f>SUM(H16:H20)</f>
        <v>300</v>
      </c>
    </row>
    <row r="22" spans="1:8" x14ac:dyDescent="0.2">
      <c r="A22" s="392">
        <v>3319</v>
      </c>
      <c r="B22" s="956">
        <v>5139</v>
      </c>
      <c r="C22" s="115" t="s">
        <v>682</v>
      </c>
      <c r="D22" s="630">
        <v>90</v>
      </c>
      <c r="E22" s="630">
        <v>90</v>
      </c>
      <c r="F22" s="630">
        <v>87</v>
      </c>
      <c r="G22" s="34">
        <f>F22/E22*100</f>
        <v>96.666666666666671</v>
      </c>
      <c r="H22" s="631">
        <v>124</v>
      </c>
    </row>
    <row r="23" spans="1:8" x14ac:dyDescent="0.2">
      <c r="A23" s="425"/>
      <c r="B23" s="632">
        <v>5164</v>
      </c>
      <c r="C23" s="626" t="s">
        <v>86</v>
      </c>
      <c r="D23" s="624">
        <v>5</v>
      </c>
      <c r="E23" s="624">
        <v>5</v>
      </c>
      <c r="F23" s="624">
        <v>0</v>
      </c>
      <c r="G23" s="34">
        <v>0</v>
      </c>
      <c r="H23" s="625">
        <v>5</v>
      </c>
    </row>
    <row r="24" spans="1:8" ht="13.5" hidden="1" customHeight="1" x14ac:dyDescent="0.2">
      <c r="A24" s="425"/>
      <c r="B24" s="956">
        <v>5166</v>
      </c>
      <c r="C24" s="51" t="s">
        <v>683</v>
      </c>
      <c r="D24" s="624">
        <v>0</v>
      </c>
      <c r="E24" s="624">
        <v>0</v>
      </c>
      <c r="F24" s="624">
        <v>0</v>
      </c>
      <c r="G24" s="34">
        <v>0</v>
      </c>
      <c r="H24" s="625">
        <v>0</v>
      </c>
    </row>
    <row r="25" spans="1:8" x14ac:dyDescent="0.2">
      <c r="A25" s="425"/>
      <c r="B25" s="956">
        <v>5169</v>
      </c>
      <c r="C25" s="115" t="s">
        <v>840</v>
      </c>
      <c r="D25" s="624">
        <v>590</v>
      </c>
      <c r="E25" s="624">
        <v>590</v>
      </c>
      <c r="F25" s="624">
        <v>251</v>
      </c>
      <c r="G25" s="34">
        <f>F25/E25*100</f>
        <v>42.542372881355931</v>
      </c>
      <c r="H25" s="625">
        <v>800</v>
      </c>
    </row>
    <row r="26" spans="1:8" x14ac:dyDescent="0.2">
      <c r="A26" s="209"/>
      <c r="B26" s="954">
        <v>5175</v>
      </c>
      <c r="C26" s="212" t="s">
        <v>849</v>
      </c>
      <c r="D26" s="624">
        <v>50</v>
      </c>
      <c r="E26" s="624">
        <v>50</v>
      </c>
      <c r="F26" s="624">
        <v>10</v>
      </c>
      <c r="G26" s="34">
        <f>F26/E26*100</f>
        <v>20</v>
      </c>
      <c r="H26" s="625">
        <v>50</v>
      </c>
    </row>
    <row r="27" spans="1:8" x14ac:dyDescent="0.2">
      <c r="A27" s="209"/>
      <c r="B27" s="50">
        <v>5194</v>
      </c>
      <c r="C27" s="195" t="s">
        <v>843</v>
      </c>
      <c r="D27" s="624">
        <v>530</v>
      </c>
      <c r="E27" s="624">
        <v>710</v>
      </c>
      <c r="F27" s="624">
        <v>547</v>
      </c>
      <c r="G27" s="34">
        <f>F27/E27*100</f>
        <v>77.042253521126753</v>
      </c>
      <c r="H27" s="625">
        <v>404</v>
      </c>
    </row>
    <row r="28" spans="1:8" x14ac:dyDescent="0.2">
      <c r="A28" s="421"/>
      <c r="B28" s="956">
        <v>5492</v>
      </c>
      <c r="C28" s="115" t="s">
        <v>848</v>
      </c>
      <c r="D28" s="624">
        <v>180</v>
      </c>
      <c r="E28" s="624">
        <v>0</v>
      </c>
      <c r="F28" s="624">
        <v>0</v>
      </c>
      <c r="G28" s="34">
        <v>0</v>
      </c>
      <c r="H28" s="625">
        <v>0</v>
      </c>
    </row>
    <row r="29" spans="1:8" ht="13.5" thickBot="1" x14ac:dyDescent="0.25">
      <c r="A29" s="418"/>
      <c r="B29" s="375" t="s">
        <v>656</v>
      </c>
      <c r="C29" s="256"/>
      <c r="D29" s="629">
        <f>SUM(D22:D28)</f>
        <v>1445</v>
      </c>
      <c r="E29" s="629">
        <f>SUM(E22:E28)</f>
        <v>1445</v>
      </c>
      <c r="F29" s="629">
        <f>SUM(F22:F28)</f>
        <v>895</v>
      </c>
      <c r="G29" s="412">
        <f>F29/E29*100</f>
        <v>61.937716262975783</v>
      </c>
      <c r="H29" s="377">
        <f>SUM(H22:H28)</f>
        <v>1383</v>
      </c>
    </row>
    <row r="30" spans="1:8" x14ac:dyDescent="0.2">
      <c r="A30" s="633">
        <v>3349</v>
      </c>
      <c r="B30" s="634">
        <v>5169</v>
      </c>
      <c r="C30" s="343" t="s">
        <v>123</v>
      </c>
      <c r="D30" s="622">
        <v>0</v>
      </c>
      <c r="E30" s="622">
        <v>0</v>
      </c>
      <c r="F30" s="622">
        <v>0</v>
      </c>
      <c r="G30" s="161">
        <v>0</v>
      </c>
      <c r="H30" s="623">
        <v>0</v>
      </c>
    </row>
    <row r="31" spans="1:8" x14ac:dyDescent="0.2">
      <c r="A31" s="943" t="s">
        <v>700</v>
      </c>
      <c r="B31" s="304">
        <v>601</v>
      </c>
      <c r="C31" s="343" t="s">
        <v>123</v>
      </c>
      <c r="D31" s="624">
        <v>4000</v>
      </c>
      <c r="E31" s="624">
        <v>2500</v>
      </c>
      <c r="F31" s="624">
        <v>1957</v>
      </c>
      <c r="G31" s="34">
        <f>F31/E31*100</f>
        <v>78.28</v>
      </c>
      <c r="H31" s="625">
        <v>0</v>
      </c>
    </row>
    <row r="32" spans="1:8" ht="13.5" thickBot="1" x14ac:dyDescent="0.25">
      <c r="A32" s="418"/>
      <c r="B32" s="375" t="s">
        <v>656</v>
      </c>
      <c r="C32" s="635"/>
      <c r="D32" s="636">
        <f>SUM(D30:D31)</f>
        <v>4000</v>
      </c>
      <c r="E32" s="636">
        <f>SUM(E30:E31)</f>
        <v>2500</v>
      </c>
      <c r="F32" s="636">
        <f>SUM(F30:F31)</f>
        <v>1957</v>
      </c>
      <c r="G32" s="412">
        <f>F32/E32*100</f>
        <v>78.28</v>
      </c>
      <c r="H32" s="264">
        <f>SUM(H30:H31)</f>
        <v>0</v>
      </c>
    </row>
    <row r="33" spans="1:8" x14ac:dyDescent="0.2">
      <c r="A33" s="392">
        <v>3399</v>
      </c>
      <c r="B33" s="302">
        <v>5041</v>
      </c>
      <c r="C33" s="379" t="s">
        <v>124</v>
      </c>
      <c r="D33" s="637">
        <v>45</v>
      </c>
      <c r="E33" s="637">
        <v>45</v>
      </c>
      <c r="F33" s="637">
        <v>0</v>
      </c>
      <c r="G33" s="108">
        <v>0</v>
      </c>
      <c r="H33" s="638">
        <v>20</v>
      </c>
    </row>
    <row r="34" spans="1:8" x14ac:dyDescent="0.2">
      <c r="A34" s="425"/>
      <c r="B34" s="50">
        <v>5139</v>
      </c>
      <c r="C34" s="195" t="s">
        <v>682</v>
      </c>
      <c r="D34" s="624">
        <v>135</v>
      </c>
      <c r="E34" s="624">
        <v>135</v>
      </c>
      <c r="F34" s="624">
        <v>87</v>
      </c>
      <c r="G34" s="34">
        <f>F34/E34*100</f>
        <v>64.444444444444443</v>
      </c>
      <c r="H34" s="625">
        <v>110</v>
      </c>
    </row>
    <row r="35" spans="1:8" x14ac:dyDescent="0.2">
      <c r="A35" s="421"/>
      <c r="B35" s="954">
        <v>5164</v>
      </c>
      <c r="C35" s="212" t="s">
        <v>86</v>
      </c>
      <c r="D35" s="639">
        <v>5</v>
      </c>
      <c r="E35" s="639">
        <v>30</v>
      </c>
      <c r="F35" s="639">
        <v>0</v>
      </c>
      <c r="G35" s="34">
        <f>F35/E35*100</f>
        <v>0</v>
      </c>
      <c r="H35" s="640">
        <v>30</v>
      </c>
    </row>
    <row r="36" spans="1:8" s="919" customFormat="1" x14ac:dyDescent="0.2">
      <c r="A36" s="914"/>
      <c r="B36" s="915">
        <v>5166</v>
      </c>
      <c r="C36" s="916" t="s">
        <v>438</v>
      </c>
      <c r="D36" s="917">
        <v>300</v>
      </c>
      <c r="E36" s="917">
        <v>300</v>
      </c>
      <c r="F36" s="917">
        <v>189</v>
      </c>
      <c r="G36" s="34">
        <f>F36/E36*100</f>
        <v>63</v>
      </c>
      <c r="H36" s="918">
        <v>150</v>
      </c>
    </row>
    <row r="37" spans="1:8" x14ac:dyDescent="0.2">
      <c r="A37" s="425"/>
      <c r="B37" s="956">
        <v>5169</v>
      </c>
      <c r="C37" s="115" t="s">
        <v>840</v>
      </c>
      <c r="D37" s="639">
        <v>6005</v>
      </c>
      <c r="E37" s="639">
        <v>5980</v>
      </c>
      <c r="F37" s="639">
        <v>1877</v>
      </c>
      <c r="G37" s="34">
        <f>F37/E37*100</f>
        <v>31.38795986622074</v>
      </c>
      <c r="H37" s="640">
        <v>3942</v>
      </c>
    </row>
    <row r="38" spans="1:8" hidden="1" x14ac:dyDescent="0.2">
      <c r="A38" s="641" t="s">
        <v>125</v>
      </c>
      <c r="B38" s="642">
        <v>98</v>
      </c>
      <c r="C38" s="213" t="s">
        <v>126</v>
      </c>
      <c r="D38" s="643">
        <v>0</v>
      </c>
      <c r="E38" s="643">
        <v>0</v>
      </c>
      <c r="F38" s="643">
        <v>0</v>
      </c>
      <c r="G38" s="81">
        <v>0</v>
      </c>
      <c r="H38" s="644">
        <v>0</v>
      </c>
    </row>
    <row r="39" spans="1:8" x14ac:dyDescent="0.2">
      <c r="A39" s="425"/>
      <c r="B39" s="50">
        <v>5175</v>
      </c>
      <c r="C39" s="195" t="s">
        <v>849</v>
      </c>
      <c r="D39" s="639">
        <v>450</v>
      </c>
      <c r="E39" s="639">
        <v>450</v>
      </c>
      <c r="F39" s="639">
        <v>228</v>
      </c>
      <c r="G39" s="34">
        <f>F39/E39*100</f>
        <v>50.666666666666671</v>
      </c>
      <c r="H39" s="640">
        <v>350</v>
      </c>
    </row>
    <row r="40" spans="1:8" x14ac:dyDescent="0.2">
      <c r="A40" s="425"/>
      <c r="B40" s="954">
        <v>5189</v>
      </c>
      <c r="C40" s="212" t="s">
        <v>127</v>
      </c>
      <c r="D40" s="624">
        <v>0</v>
      </c>
      <c r="E40" s="624">
        <v>0</v>
      </c>
      <c r="F40" s="624">
        <v>32</v>
      </c>
      <c r="G40" s="34"/>
      <c r="H40" s="625">
        <v>0</v>
      </c>
    </row>
    <row r="41" spans="1:8" hidden="1" x14ac:dyDescent="0.2">
      <c r="A41" s="421"/>
      <c r="B41" s="50">
        <v>5192</v>
      </c>
      <c r="C41" s="195" t="s">
        <v>128</v>
      </c>
      <c r="D41" s="639">
        <v>0</v>
      </c>
      <c r="E41" s="639">
        <v>0</v>
      </c>
      <c r="F41" s="639">
        <v>0</v>
      </c>
      <c r="G41" s="34">
        <v>0</v>
      </c>
      <c r="H41" s="640">
        <v>0</v>
      </c>
    </row>
    <row r="42" spans="1:8" x14ac:dyDescent="0.2">
      <c r="A42" s="421"/>
      <c r="B42" s="50">
        <v>5194</v>
      </c>
      <c r="C42" s="195" t="s">
        <v>843</v>
      </c>
      <c r="D42" s="639">
        <v>530</v>
      </c>
      <c r="E42" s="639">
        <v>620</v>
      </c>
      <c r="F42" s="639">
        <v>168</v>
      </c>
      <c r="G42" s="34">
        <f t="shared" ref="G42:G47" si="0">F42/E42*100</f>
        <v>27.096774193548391</v>
      </c>
      <c r="H42" s="640">
        <v>350</v>
      </c>
    </row>
    <row r="43" spans="1:8" hidden="1" x14ac:dyDescent="0.2">
      <c r="A43" s="641" t="s">
        <v>125</v>
      </c>
      <c r="B43" s="642">
        <v>98</v>
      </c>
      <c r="C43" s="213" t="s">
        <v>126</v>
      </c>
      <c r="D43" s="643">
        <v>0</v>
      </c>
      <c r="E43" s="643">
        <v>0</v>
      </c>
      <c r="F43" s="643">
        <v>0</v>
      </c>
      <c r="G43" s="81">
        <v>0</v>
      </c>
      <c r="H43" s="644">
        <v>0</v>
      </c>
    </row>
    <row r="44" spans="1:8" x14ac:dyDescent="0.2">
      <c r="A44" s="421"/>
      <c r="B44" s="50">
        <v>5492</v>
      </c>
      <c r="C44" s="195" t="s">
        <v>848</v>
      </c>
      <c r="D44" s="639">
        <v>90</v>
      </c>
      <c r="E44" s="639">
        <v>0</v>
      </c>
      <c r="F44" s="639">
        <v>0</v>
      </c>
      <c r="G44" s="34">
        <v>0</v>
      </c>
      <c r="H44" s="640">
        <v>0</v>
      </c>
    </row>
    <row r="45" spans="1:8" ht="13.5" thickBot="1" x14ac:dyDescent="0.25">
      <c r="A45" s="628"/>
      <c r="B45" s="375" t="s">
        <v>656</v>
      </c>
      <c r="C45" s="256"/>
      <c r="D45" s="636">
        <f>SUM(D33:D44)</f>
        <v>7560</v>
      </c>
      <c r="E45" s="636">
        <f>SUM(E33:E44)</f>
        <v>7560</v>
      </c>
      <c r="F45" s="636">
        <f>SUM(F33:F44)</f>
        <v>2581</v>
      </c>
      <c r="G45" s="412">
        <f t="shared" si="0"/>
        <v>34.140211640211646</v>
      </c>
      <c r="H45" s="920">
        <f>SUM(H33:H44)</f>
        <v>4952</v>
      </c>
    </row>
    <row r="46" spans="1:8" x14ac:dyDescent="0.2">
      <c r="A46" s="370">
        <v>3429</v>
      </c>
      <c r="B46" s="302">
        <v>5133</v>
      </c>
      <c r="C46" s="393" t="s">
        <v>129</v>
      </c>
      <c r="D46" s="622">
        <v>55</v>
      </c>
      <c r="E46" s="622">
        <v>55</v>
      </c>
      <c r="F46" s="622">
        <v>29</v>
      </c>
      <c r="G46" s="161">
        <f t="shared" si="0"/>
        <v>52.72727272727272</v>
      </c>
      <c r="H46" s="623">
        <v>50</v>
      </c>
    </row>
    <row r="47" spans="1:8" x14ac:dyDescent="0.2">
      <c r="A47" s="255"/>
      <c r="B47" s="956">
        <v>5139</v>
      </c>
      <c r="C47" s="195" t="s">
        <v>682</v>
      </c>
      <c r="D47" s="639">
        <v>80</v>
      </c>
      <c r="E47" s="639">
        <v>80</v>
      </c>
      <c r="F47" s="639">
        <v>45</v>
      </c>
      <c r="G47" s="94">
        <f t="shared" si="0"/>
        <v>56.25</v>
      </c>
      <c r="H47" s="640">
        <v>80</v>
      </c>
    </row>
    <row r="48" spans="1:8" x14ac:dyDescent="0.2">
      <c r="A48" s="255"/>
      <c r="B48" s="956">
        <v>5169</v>
      </c>
      <c r="C48" s="51" t="s">
        <v>840</v>
      </c>
      <c r="D48" s="33">
        <v>500</v>
      </c>
      <c r="E48" s="33">
        <v>500</v>
      </c>
      <c r="F48" s="33">
        <v>290</v>
      </c>
      <c r="G48" s="34">
        <f>F48/E48*100</f>
        <v>57.999999999999993</v>
      </c>
      <c r="H48" s="202">
        <v>500</v>
      </c>
    </row>
    <row r="49" spans="1:8" x14ac:dyDescent="0.2">
      <c r="A49" s="255"/>
      <c r="B49" s="956">
        <v>5175</v>
      </c>
      <c r="C49" s="51" t="s">
        <v>849</v>
      </c>
      <c r="D49" s="33">
        <v>80</v>
      </c>
      <c r="E49" s="33">
        <v>80</v>
      </c>
      <c r="F49" s="33">
        <v>23</v>
      </c>
      <c r="G49" s="34">
        <f>F49/E49*100</f>
        <v>28.749999999999996</v>
      </c>
      <c r="H49" s="202">
        <v>80</v>
      </c>
    </row>
    <row r="50" spans="1:8" x14ac:dyDescent="0.2">
      <c r="A50" s="255"/>
      <c r="B50" s="956">
        <v>5194</v>
      </c>
      <c r="C50" s="51" t="s">
        <v>843</v>
      </c>
      <c r="D50" s="33">
        <v>50</v>
      </c>
      <c r="E50" s="33">
        <v>50</v>
      </c>
      <c r="F50" s="33">
        <v>0</v>
      </c>
      <c r="G50" s="34">
        <f>F50/E50*100</f>
        <v>0</v>
      </c>
      <c r="H50" s="202">
        <v>50</v>
      </c>
    </row>
    <row r="51" spans="1:8" ht="13.5" thickBot="1" x14ac:dyDescent="0.25">
      <c r="A51" s="418"/>
      <c r="B51" s="645" t="s">
        <v>656</v>
      </c>
      <c r="C51" s="386"/>
      <c r="D51" s="262">
        <f>SUM(D46:D50)</f>
        <v>765</v>
      </c>
      <c r="E51" s="262">
        <f>SUM(E46:E50)</f>
        <v>765</v>
      </c>
      <c r="F51" s="262">
        <f>SUM(F46:F50)</f>
        <v>387</v>
      </c>
      <c r="G51" s="263">
        <f>F51/E51*100</f>
        <v>50.588235294117645</v>
      </c>
      <c r="H51" s="264">
        <f>SUM(H46:H50)</f>
        <v>760</v>
      </c>
    </row>
    <row r="52" spans="1:8" x14ac:dyDescent="0.2">
      <c r="A52" s="392">
        <v>4379</v>
      </c>
      <c r="B52" s="1051">
        <v>5169</v>
      </c>
      <c r="C52" s="115" t="s">
        <v>840</v>
      </c>
      <c r="D52" s="33">
        <v>0</v>
      </c>
      <c r="E52" s="33">
        <v>0</v>
      </c>
      <c r="F52" s="33">
        <v>0</v>
      </c>
      <c r="G52" s="34">
        <v>0</v>
      </c>
      <c r="H52" s="202">
        <v>50</v>
      </c>
    </row>
    <row r="53" spans="1:8" x14ac:dyDescent="0.2">
      <c r="A53" s="209"/>
      <c r="B53" s="50">
        <v>5175</v>
      </c>
      <c r="C53" s="195" t="s">
        <v>849</v>
      </c>
      <c r="D53" s="33">
        <v>0</v>
      </c>
      <c r="E53" s="33">
        <v>0</v>
      </c>
      <c r="F53" s="33">
        <v>0</v>
      </c>
      <c r="G53" s="34">
        <v>0</v>
      </c>
      <c r="H53" s="202">
        <v>30</v>
      </c>
    </row>
    <row r="54" spans="1:8" x14ac:dyDescent="0.2">
      <c r="A54" s="421"/>
      <c r="B54" s="50">
        <v>5194</v>
      </c>
      <c r="C54" s="195" t="s">
        <v>843</v>
      </c>
      <c r="D54" s="33">
        <v>0</v>
      </c>
      <c r="E54" s="33">
        <v>0</v>
      </c>
      <c r="F54" s="33">
        <v>0</v>
      </c>
      <c r="G54" s="34">
        <v>0</v>
      </c>
      <c r="H54" s="202">
        <v>100</v>
      </c>
    </row>
    <row r="55" spans="1:8" hidden="1" x14ac:dyDescent="0.2">
      <c r="A55" s="421"/>
      <c r="B55" s="1051">
        <v>5492</v>
      </c>
      <c r="C55" s="115" t="s">
        <v>848</v>
      </c>
      <c r="D55" s="33">
        <v>0</v>
      </c>
      <c r="E55" s="33">
        <v>0</v>
      </c>
      <c r="F55" s="33">
        <v>0</v>
      </c>
      <c r="G55" s="34">
        <v>0</v>
      </c>
      <c r="H55" s="202">
        <v>0</v>
      </c>
    </row>
    <row r="56" spans="1:8" ht="13.5" thickBot="1" x14ac:dyDescent="0.25">
      <c r="A56" s="418"/>
      <c r="B56" s="375" t="s">
        <v>656</v>
      </c>
      <c r="C56" s="256"/>
      <c r="D56" s="376">
        <f>SUM(D52:D55)</f>
        <v>0</v>
      </c>
      <c r="E56" s="376">
        <f>SUM(E52:E55)</f>
        <v>0</v>
      </c>
      <c r="F56" s="376">
        <f>SUM(F52:F55)</f>
        <v>0</v>
      </c>
      <c r="G56" s="412">
        <v>0</v>
      </c>
      <c r="H56" s="377">
        <f>SUM(H52:H55)</f>
        <v>180</v>
      </c>
    </row>
    <row r="57" spans="1:8" x14ac:dyDescent="0.2">
      <c r="A57" s="145"/>
      <c r="B57" s="465"/>
      <c r="C57" s="145"/>
      <c r="D57" s="228"/>
      <c r="E57" s="228"/>
      <c r="F57" s="228"/>
      <c r="G57" s="327"/>
      <c r="H57" s="228"/>
    </row>
    <row r="58" spans="1:8" x14ac:dyDescent="0.2">
      <c r="A58" s="145"/>
      <c r="B58" s="465"/>
      <c r="C58" s="145"/>
      <c r="D58" s="228"/>
      <c r="E58" s="228"/>
      <c r="F58" s="228"/>
      <c r="G58" s="327"/>
      <c r="H58" s="228"/>
    </row>
    <row r="59" spans="1:8" x14ac:dyDescent="0.2">
      <c r="A59" s="145"/>
      <c r="B59" s="465"/>
      <c r="C59" s="145"/>
      <c r="D59" s="228"/>
      <c r="E59" s="228"/>
      <c r="F59" s="228"/>
      <c r="G59" s="327"/>
      <c r="H59" s="228"/>
    </row>
    <row r="60" spans="1:8" ht="15.75" thickBot="1" x14ac:dyDescent="0.3">
      <c r="A60" s="1346" t="s">
        <v>1156</v>
      </c>
      <c r="B60" s="1346"/>
      <c r="C60" s="1346"/>
      <c r="D60" s="1346"/>
      <c r="E60" s="1346"/>
      <c r="F60" s="1346"/>
      <c r="G60" s="1346"/>
      <c r="H60" s="1346"/>
    </row>
    <row r="61" spans="1:8" ht="13.5" hidden="1" thickBot="1" x14ac:dyDescent="0.25">
      <c r="B61" s="966">
        <v>5139</v>
      </c>
      <c r="C61" s="24" t="s">
        <v>682</v>
      </c>
      <c r="D61" s="107">
        <v>0</v>
      </c>
      <c r="E61" s="107">
        <v>0</v>
      </c>
      <c r="F61" s="107">
        <v>0</v>
      </c>
      <c r="G61" s="108">
        <v>0</v>
      </c>
      <c r="H61" s="149">
        <v>0</v>
      </c>
    </row>
    <row r="62" spans="1:8" x14ac:dyDescent="0.2">
      <c r="A62" s="392">
        <v>6223</v>
      </c>
      <c r="B62" s="428">
        <v>5142</v>
      </c>
      <c r="C62" s="13" t="s">
        <v>1276</v>
      </c>
      <c r="D62" s="197">
        <v>9</v>
      </c>
      <c r="E62" s="197">
        <v>9</v>
      </c>
      <c r="F62" s="197">
        <v>0</v>
      </c>
      <c r="G62" s="161">
        <f t="shared" ref="G62:G72" si="1">F62/E62*100</f>
        <v>0</v>
      </c>
      <c r="H62" s="198">
        <v>9</v>
      </c>
    </row>
    <row r="63" spans="1:8" x14ac:dyDescent="0.2">
      <c r="A63" s="421"/>
      <c r="B63" s="50">
        <v>5161</v>
      </c>
      <c r="C63" s="195" t="s">
        <v>130</v>
      </c>
      <c r="D63" s="72">
        <v>9</v>
      </c>
      <c r="E63" s="72">
        <v>9</v>
      </c>
      <c r="F63" s="72">
        <v>0</v>
      </c>
      <c r="G63" s="34">
        <f t="shared" si="1"/>
        <v>0</v>
      </c>
      <c r="H63" s="226">
        <v>5</v>
      </c>
    </row>
    <row r="64" spans="1:8" x14ac:dyDescent="0.2">
      <c r="A64" s="421"/>
      <c r="B64" s="50">
        <v>5163</v>
      </c>
      <c r="C64" s="195" t="s">
        <v>39</v>
      </c>
      <c r="D64" s="72">
        <v>9</v>
      </c>
      <c r="E64" s="72">
        <v>9</v>
      </c>
      <c r="F64" s="72">
        <v>0</v>
      </c>
      <c r="G64" s="34">
        <f t="shared" si="1"/>
        <v>0</v>
      </c>
      <c r="H64" s="226">
        <v>9</v>
      </c>
    </row>
    <row r="65" spans="1:8" x14ac:dyDescent="0.2">
      <c r="A65" s="425"/>
      <c r="B65" s="989">
        <v>5164</v>
      </c>
      <c r="C65" s="212" t="s">
        <v>86</v>
      </c>
      <c r="D65" s="72">
        <v>9</v>
      </c>
      <c r="E65" s="72">
        <v>9</v>
      </c>
      <c r="F65" s="72">
        <v>0</v>
      </c>
      <c r="G65" s="34">
        <v>0</v>
      </c>
      <c r="H65" s="226">
        <v>5</v>
      </c>
    </row>
    <row r="66" spans="1:8" x14ac:dyDescent="0.2">
      <c r="A66" s="425"/>
      <c r="B66" s="50">
        <v>5169</v>
      </c>
      <c r="C66" s="195" t="s">
        <v>687</v>
      </c>
      <c r="D66" s="72">
        <v>100</v>
      </c>
      <c r="E66" s="72">
        <v>100</v>
      </c>
      <c r="F66" s="72">
        <v>55</v>
      </c>
      <c r="G66" s="34">
        <f t="shared" si="1"/>
        <v>55.000000000000007</v>
      </c>
      <c r="H66" s="226">
        <v>100</v>
      </c>
    </row>
    <row r="67" spans="1:8" x14ac:dyDescent="0.2">
      <c r="A67" s="425"/>
      <c r="B67" s="50">
        <v>5173</v>
      </c>
      <c r="C67" s="195" t="s">
        <v>131</v>
      </c>
      <c r="D67" s="72">
        <v>135</v>
      </c>
      <c r="E67" s="72">
        <v>135</v>
      </c>
      <c r="F67" s="72">
        <v>0</v>
      </c>
      <c r="G67" s="34">
        <f t="shared" si="1"/>
        <v>0</v>
      </c>
      <c r="H67" s="226">
        <v>50</v>
      </c>
    </row>
    <row r="68" spans="1:8" x14ac:dyDescent="0.2">
      <c r="A68" s="425"/>
      <c r="B68" s="50">
        <v>5175</v>
      </c>
      <c r="C68" s="195" t="s">
        <v>849</v>
      </c>
      <c r="D68" s="72">
        <v>45</v>
      </c>
      <c r="E68" s="72">
        <v>45</v>
      </c>
      <c r="F68" s="72">
        <v>6</v>
      </c>
      <c r="G68" s="34">
        <f t="shared" si="1"/>
        <v>13.333333333333334</v>
      </c>
      <c r="H68" s="226">
        <v>45</v>
      </c>
    </row>
    <row r="69" spans="1:8" x14ac:dyDescent="0.2">
      <c r="A69" s="425"/>
      <c r="B69" s="50">
        <v>5179</v>
      </c>
      <c r="C69" s="195" t="s">
        <v>1275</v>
      </c>
      <c r="D69" s="72">
        <v>9</v>
      </c>
      <c r="E69" s="72">
        <v>9</v>
      </c>
      <c r="F69" s="72">
        <v>0</v>
      </c>
      <c r="G69" s="34">
        <f t="shared" si="1"/>
        <v>0</v>
      </c>
      <c r="H69" s="226">
        <v>10</v>
      </c>
    </row>
    <row r="70" spans="1:8" hidden="1" x14ac:dyDescent="0.2">
      <c r="A70" s="425"/>
      <c r="B70" s="50">
        <v>5182</v>
      </c>
      <c r="C70" s="195" t="s">
        <v>132</v>
      </c>
      <c r="D70" s="72">
        <v>0</v>
      </c>
      <c r="E70" s="72">
        <v>0</v>
      </c>
      <c r="F70" s="72">
        <v>0</v>
      </c>
      <c r="G70" s="34">
        <v>0</v>
      </c>
      <c r="H70" s="226">
        <v>0</v>
      </c>
    </row>
    <row r="71" spans="1:8" x14ac:dyDescent="0.2">
      <c r="A71" s="425"/>
      <c r="B71" s="50">
        <v>5194</v>
      </c>
      <c r="C71" s="195" t="s">
        <v>843</v>
      </c>
      <c r="D71" s="72">
        <v>45</v>
      </c>
      <c r="E71" s="72">
        <v>45</v>
      </c>
      <c r="F71" s="72">
        <v>11</v>
      </c>
      <c r="G71" s="34">
        <f t="shared" si="1"/>
        <v>24.444444444444443</v>
      </c>
      <c r="H71" s="226">
        <v>40</v>
      </c>
    </row>
    <row r="72" spans="1:8" ht="13.5" thickBot="1" x14ac:dyDescent="0.25">
      <c r="A72" s="628"/>
      <c r="B72" s="646" t="s">
        <v>656</v>
      </c>
      <c r="C72" s="256"/>
      <c r="D72" s="262">
        <f>SUM(D61:D71)</f>
        <v>370</v>
      </c>
      <c r="E72" s="262">
        <f>SUM(E61:E71)</f>
        <v>370</v>
      </c>
      <c r="F72" s="262">
        <f>SUM(F61:F71)</f>
        <v>72</v>
      </c>
      <c r="G72" s="263">
        <f t="shared" si="1"/>
        <v>19.45945945945946</v>
      </c>
      <c r="H72" s="264">
        <f>SUM(H61:H71)</f>
        <v>273</v>
      </c>
    </row>
    <row r="73" spans="1:8" ht="16.5" thickBot="1" x14ac:dyDescent="0.3">
      <c r="A73" s="429" t="s">
        <v>692</v>
      </c>
      <c r="B73" s="647"/>
      <c r="C73" s="611"/>
      <c r="D73" s="187">
        <f>D21+D29+D32+D45+D51+D72+D56</f>
        <v>14646</v>
      </c>
      <c r="E73" s="187">
        <f>E21+E29+E32+E45+E51+E72+E56</f>
        <v>13146</v>
      </c>
      <c r="F73" s="187">
        <f>F21+F29+F32+F45+F51+F72+F56</f>
        <v>5994</v>
      </c>
      <c r="G73" s="218">
        <f>F73/E73*100</f>
        <v>45.595618439068922</v>
      </c>
      <c r="H73" s="188">
        <f>H72+H51+H45+H32+H29+H21+H15+H56</f>
        <v>9348</v>
      </c>
    </row>
    <row r="75" spans="1:8" ht="13.5" thickBot="1" x14ac:dyDescent="0.25">
      <c r="A75" s="7"/>
      <c r="B75" s="648"/>
      <c r="F75" s="8"/>
      <c r="G75" s="9"/>
      <c r="H75" s="10" t="s">
        <v>558</v>
      </c>
    </row>
    <row r="76" spans="1:8" ht="15" x14ac:dyDescent="0.25">
      <c r="A76" s="220" t="s">
        <v>655</v>
      </c>
      <c r="B76" s="649"/>
      <c r="C76" s="222"/>
      <c r="D76" s="14" t="s">
        <v>560</v>
      </c>
      <c r="E76" s="14" t="s">
        <v>561</v>
      </c>
      <c r="F76" s="14" t="s">
        <v>562</v>
      </c>
      <c r="G76" s="14" t="s">
        <v>563</v>
      </c>
      <c r="H76" s="15" t="s">
        <v>560</v>
      </c>
    </row>
    <row r="77" spans="1:8" ht="14.25" thickBot="1" x14ac:dyDescent="0.3">
      <c r="A77" s="223"/>
      <c r="B77" s="650"/>
      <c r="C77" s="225"/>
      <c r="D77" s="122">
        <v>2019</v>
      </c>
      <c r="E77" s="122">
        <v>2019</v>
      </c>
      <c r="F77" s="122" t="s">
        <v>1209</v>
      </c>
      <c r="G77" s="122" t="s">
        <v>565</v>
      </c>
      <c r="H77" s="123">
        <v>2020</v>
      </c>
    </row>
    <row r="78" spans="1:8" x14ac:dyDescent="0.2">
      <c r="A78" s="194">
        <v>3399</v>
      </c>
      <c r="B78" s="125">
        <v>6121</v>
      </c>
      <c r="C78" s="195" t="s">
        <v>133</v>
      </c>
      <c r="D78" s="72">
        <v>0</v>
      </c>
      <c r="E78" s="72">
        <v>0</v>
      </c>
      <c r="F78" s="72">
        <v>0</v>
      </c>
      <c r="G78" s="157">
        <v>0</v>
      </c>
      <c r="H78" s="226">
        <v>0</v>
      </c>
    </row>
    <row r="79" spans="1:8" ht="13.5" thickBot="1" x14ac:dyDescent="0.25">
      <c r="A79" s="194"/>
      <c r="B79" s="651">
        <v>6122</v>
      </c>
      <c r="C79" s="195" t="s">
        <v>796</v>
      </c>
      <c r="D79" s="72">
        <v>0</v>
      </c>
      <c r="E79" s="72">
        <v>0</v>
      </c>
      <c r="F79" s="72">
        <v>0</v>
      </c>
      <c r="G79" s="48">
        <v>0</v>
      </c>
      <c r="H79" s="226">
        <v>0</v>
      </c>
    </row>
    <row r="80" spans="1:8" ht="16.5" thickBot="1" x14ac:dyDescent="0.3">
      <c r="A80" s="215" t="s">
        <v>696</v>
      </c>
      <c r="B80" s="652"/>
      <c r="C80" s="217"/>
      <c r="D80" s="187">
        <f>SUM(D78:D79)</f>
        <v>0</v>
      </c>
      <c r="E80" s="187">
        <f>SUM(E78:E79)</f>
        <v>0</v>
      </c>
      <c r="F80" s="187">
        <f>SUM(F78:F79)</f>
        <v>0</v>
      </c>
      <c r="G80" s="618">
        <v>0</v>
      </c>
      <c r="H80" s="188">
        <f>SUM(H78:H79)</f>
        <v>0</v>
      </c>
    </row>
    <row r="81" spans="1:8" x14ac:dyDescent="0.2">
      <c r="A81" s="227"/>
      <c r="B81" s="111"/>
      <c r="C81" s="145"/>
      <c r="D81" s="228"/>
      <c r="E81" s="228"/>
      <c r="F81" s="228"/>
      <c r="G81" s="327"/>
      <c r="H81" s="228"/>
    </row>
    <row r="82" spans="1:8" x14ac:dyDescent="0.2">
      <c r="A82" s="7"/>
      <c r="B82" s="648"/>
      <c r="D82" s="8"/>
      <c r="E82" s="8"/>
      <c r="F82" s="8"/>
      <c r="G82" s="8"/>
      <c r="H82" s="8"/>
    </row>
    <row r="83" spans="1:8" ht="15" thickBot="1" x14ac:dyDescent="0.25">
      <c r="A83" s="229" t="s">
        <v>697</v>
      </c>
      <c r="B83" s="648"/>
      <c r="D83" s="8"/>
      <c r="E83" s="8"/>
      <c r="F83" s="8"/>
      <c r="G83" s="9"/>
      <c r="H83" s="8"/>
    </row>
    <row r="84" spans="1:8" ht="13.5" x14ac:dyDescent="0.25">
      <c r="A84" s="337" t="s">
        <v>698</v>
      </c>
      <c r="B84" s="653"/>
      <c r="C84" s="233" t="s">
        <v>699</v>
      </c>
      <c r="D84" s="14" t="s">
        <v>560</v>
      </c>
      <c r="E84" s="14" t="s">
        <v>561</v>
      </c>
      <c r="F84" s="14" t="s">
        <v>562</v>
      </c>
      <c r="G84" s="14" t="s">
        <v>563</v>
      </c>
      <c r="H84" s="15" t="s">
        <v>560</v>
      </c>
    </row>
    <row r="85" spans="1:8" ht="14.25" thickBot="1" x14ac:dyDescent="0.3">
      <c r="A85" s="234"/>
      <c r="B85" s="654" t="s">
        <v>700</v>
      </c>
      <c r="C85" s="236"/>
      <c r="D85" s="122">
        <v>2019</v>
      </c>
      <c r="E85" s="122">
        <v>2019</v>
      </c>
      <c r="F85" s="122" t="s">
        <v>1209</v>
      </c>
      <c r="G85" s="122" t="s">
        <v>565</v>
      </c>
      <c r="H85" s="123">
        <v>2020</v>
      </c>
    </row>
    <row r="86" spans="1:8" ht="14.25" x14ac:dyDescent="0.2">
      <c r="A86" s="128"/>
      <c r="B86" s="651"/>
      <c r="C86" s="242" t="s">
        <v>134</v>
      </c>
      <c r="D86" s="655">
        <v>0</v>
      </c>
      <c r="E86" s="655">
        <v>0</v>
      </c>
      <c r="F86" s="243">
        <v>0</v>
      </c>
      <c r="G86" s="372">
        <v>0</v>
      </c>
      <c r="H86" s="246">
        <v>0</v>
      </c>
    </row>
    <row r="87" spans="1:8" ht="15" thickBot="1" x14ac:dyDescent="0.25">
      <c r="A87" s="656"/>
      <c r="B87" s="651"/>
      <c r="C87" s="242" t="s">
        <v>135</v>
      </c>
      <c r="D87" s="250">
        <v>0</v>
      </c>
      <c r="E87" s="250">
        <v>0</v>
      </c>
      <c r="F87" s="243">
        <v>0</v>
      </c>
      <c r="G87" s="263">
        <v>0</v>
      </c>
      <c r="H87" s="246">
        <v>0</v>
      </c>
    </row>
    <row r="88" spans="1:8" ht="16.5" thickBot="1" x14ac:dyDescent="0.3">
      <c r="A88" s="657"/>
      <c r="B88" s="658"/>
      <c r="C88" s="659" t="s">
        <v>656</v>
      </c>
      <c r="D88" s="187">
        <f>SUM(D86,D87)</f>
        <v>0</v>
      </c>
      <c r="E88" s="187">
        <f>SUM(E86,E87)</f>
        <v>0</v>
      </c>
      <c r="F88" s="187">
        <f>SUM(F87,F86)</f>
        <v>0</v>
      </c>
      <c r="G88" s="618">
        <v>0</v>
      </c>
      <c r="H88" s="188">
        <v>0</v>
      </c>
    </row>
    <row r="89" spans="1:8" x14ac:dyDescent="0.2">
      <c r="B89" s="648"/>
    </row>
    <row r="90" spans="1:8" x14ac:dyDescent="0.2">
      <c r="B90" s="648"/>
    </row>
    <row r="91" spans="1:8" x14ac:dyDescent="0.2">
      <c r="B91" s="648"/>
    </row>
    <row r="92" spans="1:8" ht="19.5" thickBot="1" x14ac:dyDescent="0.35">
      <c r="A92" s="6" t="s">
        <v>136</v>
      </c>
      <c r="B92" s="648"/>
      <c r="D92" s="8"/>
      <c r="E92" s="8"/>
      <c r="F92" s="8"/>
      <c r="G92" s="9"/>
      <c r="H92" s="8"/>
    </row>
    <row r="93" spans="1:8" ht="13.5" x14ac:dyDescent="0.25">
      <c r="A93" s="254"/>
      <c r="B93" s="649"/>
      <c r="C93" s="24"/>
      <c r="D93" s="14" t="s">
        <v>560</v>
      </c>
      <c r="E93" s="14" t="s">
        <v>561</v>
      </c>
      <c r="F93" s="14" t="s">
        <v>562</v>
      </c>
      <c r="G93" s="14" t="s">
        <v>563</v>
      </c>
      <c r="H93" s="15" t="s">
        <v>560</v>
      </c>
    </row>
    <row r="94" spans="1:8" ht="14.25" thickBot="1" x14ac:dyDescent="0.3">
      <c r="A94" s="255"/>
      <c r="B94" s="660"/>
      <c r="C94" s="145"/>
      <c r="D94" s="122">
        <v>2019</v>
      </c>
      <c r="E94" s="122">
        <v>2019</v>
      </c>
      <c r="F94" s="122" t="s">
        <v>1209</v>
      </c>
      <c r="G94" s="122" t="s">
        <v>565</v>
      </c>
      <c r="H94" s="123">
        <v>2020</v>
      </c>
    </row>
    <row r="95" spans="1:8" x14ac:dyDescent="0.2">
      <c r="A95" s="392" t="s">
        <v>670</v>
      </c>
      <c r="B95" s="661"/>
      <c r="C95" s="66"/>
      <c r="D95" s="67">
        <f>D73</f>
        <v>14646</v>
      </c>
      <c r="E95" s="67">
        <f>E73</f>
        <v>13146</v>
      </c>
      <c r="F95" s="67">
        <f>F73</f>
        <v>5994</v>
      </c>
      <c r="G95" s="372">
        <f>F95/E95*100</f>
        <v>45.595618439068922</v>
      </c>
      <c r="H95" s="373">
        <f>H73</f>
        <v>9348</v>
      </c>
    </row>
    <row r="96" spans="1:8" ht="13.5" thickBot="1" x14ac:dyDescent="0.25">
      <c r="A96" s="334" t="s">
        <v>655</v>
      </c>
      <c r="B96" s="662"/>
      <c r="C96" s="645"/>
      <c r="D96" s="262">
        <f>D88</f>
        <v>0</v>
      </c>
      <c r="E96" s="262">
        <f>E88</f>
        <v>0</v>
      </c>
      <c r="F96" s="262">
        <f>F88</f>
        <v>0</v>
      </c>
      <c r="G96" s="263">
        <v>0</v>
      </c>
      <c r="H96" s="264">
        <f>H88</f>
        <v>0</v>
      </c>
    </row>
    <row r="97" spans="1:8" ht="16.5" thickBot="1" x14ac:dyDescent="0.3">
      <c r="A97" s="215" t="s">
        <v>708</v>
      </c>
      <c r="B97" s="663"/>
      <c r="C97" s="664"/>
      <c r="D97" s="187">
        <f>SUM(D95:D96)</f>
        <v>14646</v>
      </c>
      <c r="E97" s="187">
        <f>SUM(E95:E96)</f>
        <v>13146</v>
      </c>
      <c r="F97" s="187">
        <f>SUM(F95:F96)</f>
        <v>5994</v>
      </c>
      <c r="G97" s="618">
        <f>F97/E97*100</f>
        <v>45.595618439068922</v>
      </c>
      <c r="H97" s="188">
        <f>SUM(H95:H96)</f>
        <v>9348</v>
      </c>
    </row>
    <row r="98" spans="1:8" ht="15.75" x14ac:dyDescent="0.25">
      <c r="A98" s="275"/>
      <c r="B98" s="665"/>
      <c r="C98" s="465"/>
      <c r="D98" s="276"/>
      <c r="E98" s="276"/>
      <c r="F98" s="276"/>
      <c r="G98" s="365"/>
      <c r="H98" s="276"/>
    </row>
    <row r="99" spans="1:8" ht="15.75" x14ac:dyDescent="0.25">
      <c r="A99" s="275"/>
      <c r="B99" s="665"/>
      <c r="C99" s="465"/>
      <c r="D99" s="276"/>
      <c r="E99" s="276"/>
      <c r="F99" s="276"/>
      <c r="G99" s="365"/>
      <c r="H99" s="276"/>
    </row>
    <row r="100" spans="1:8" ht="15.75" x14ac:dyDescent="0.25">
      <c r="A100" s="275"/>
      <c r="B100" s="665"/>
      <c r="C100" s="465"/>
      <c r="D100" s="276"/>
      <c r="E100" s="276"/>
      <c r="F100" s="276"/>
      <c r="G100" s="365"/>
      <c r="H100" s="276"/>
    </row>
    <row r="101" spans="1:8" ht="15.75" x14ac:dyDescent="0.25">
      <c r="A101" s="275"/>
      <c r="B101" s="665"/>
      <c r="C101" s="465"/>
      <c r="D101" s="276"/>
      <c r="E101" s="276"/>
      <c r="F101" s="276"/>
      <c r="G101" s="365"/>
      <c r="H101" s="276"/>
    </row>
    <row r="102" spans="1:8" ht="15.75" x14ac:dyDescent="0.25">
      <c r="A102" s="275"/>
      <c r="B102" s="665"/>
      <c r="C102" s="465"/>
      <c r="D102" s="276"/>
      <c r="E102" s="276"/>
      <c r="F102" s="276"/>
      <c r="G102" s="365"/>
      <c r="H102" s="276"/>
    </row>
    <row r="103" spans="1:8" ht="15.75" x14ac:dyDescent="0.25">
      <c r="A103" s="275"/>
      <c r="B103" s="665"/>
      <c r="C103" s="465"/>
      <c r="D103" s="276"/>
      <c r="E103" s="276"/>
      <c r="F103" s="276"/>
      <c r="G103" s="365"/>
      <c r="H103" s="276"/>
    </row>
    <row r="104" spans="1:8" ht="15.75" x14ac:dyDescent="0.25">
      <c r="A104" s="275"/>
      <c r="B104" s="665"/>
      <c r="C104" s="465"/>
      <c r="D104" s="276"/>
      <c r="E104" s="276"/>
      <c r="F104" s="276"/>
      <c r="G104" s="365"/>
      <c r="H104" s="276"/>
    </row>
    <row r="105" spans="1:8" ht="15.75" x14ac:dyDescent="0.25">
      <c r="A105" s="275"/>
      <c r="B105" s="665"/>
      <c r="C105" s="465"/>
      <c r="D105" s="276"/>
      <c r="E105" s="276"/>
      <c r="F105" s="276"/>
      <c r="G105" s="365"/>
      <c r="H105" s="276"/>
    </row>
    <row r="106" spans="1:8" ht="15.75" x14ac:dyDescent="0.25">
      <c r="A106" s="275"/>
      <c r="B106" s="665"/>
      <c r="C106" s="465"/>
      <c r="D106" s="276"/>
      <c r="E106" s="276"/>
      <c r="F106" s="276"/>
      <c r="G106" s="365"/>
      <c r="H106" s="276"/>
    </row>
    <row r="107" spans="1:8" ht="15.75" x14ac:dyDescent="0.25">
      <c r="A107" s="275"/>
      <c r="B107" s="665"/>
      <c r="C107" s="465"/>
      <c r="D107" s="276"/>
      <c r="E107" s="276"/>
      <c r="F107" s="276"/>
      <c r="G107" s="365"/>
      <c r="H107" s="276"/>
    </row>
    <row r="108" spans="1:8" ht="15.75" x14ac:dyDescent="0.25">
      <c r="A108" s="275"/>
      <c r="B108" s="665"/>
      <c r="C108" s="465"/>
      <c r="D108" s="276"/>
      <c r="E108" s="276"/>
      <c r="F108" s="276"/>
      <c r="G108" s="365"/>
      <c r="H108" s="276"/>
    </row>
    <row r="109" spans="1:8" ht="15.75" x14ac:dyDescent="0.25">
      <c r="A109" s="275"/>
      <c r="B109" s="665"/>
      <c r="C109" s="465"/>
      <c r="D109" s="276"/>
      <c r="E109" s="276"/>
      <c r="F109" s="276"/>
      <c r="G109" s="365"/>
      <c r="H109" s="276"/>
    </row>
    <row r="112" spans="1:8" ht="15" x14ac:dyDescent="0.25">
      <c r="A112" s="1336" t="s">
        <v>1157</v>
      </c>
      <c r="B112" s="1336"/>
      <c r="C112" s="1336"/>
      <c r="D112" s="1336"/>
      <c r="E112" s="1336"/>
      <c r="F112" s="1336"/>
      <c r="G112" s="1336"/>
      <c r="H112" s="1336"/>
    </row>
  </sheetData>
  <mergeCells count="2">
    <mergeCell ref="A60:H60"/>
    <mergeCell ref="A112:H112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4294967292" r:id="rId1"/>
  <headerFooter alignWithMargins="0">
    <oddHeader xml:space="preserve">&amp;R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2"/>
  <sheetViews>
    <sheetView zoomScaleNormal="100" workbookViewId="0"/>
  </sheetViews>
  <sheetFormatPr defaultRowHeight="12.75" x14ac:dyDescent="0.2"/>
  <cols>
    <col min="1" max="1" width="4.7109375" customWidth="1"/>
    <col min="2" max="2" width="6.42578125" customWidth="1"/>
    <col min="3" max="3" width="38.85546875" customWidth="1"/>
    <col min="4" max="4" width="7.28515625" customWidth="1"/>
    <col min="5" max="5" width="9" customWidth="1"/>
    <col min="6" max="6" width="10.28515625" customWidth="1"/>
    <col min="7" max="7" width="7.28515625" customWidth="1"/>
    <col min="8" max="8" width="9.5703125" customWidth="1"/>
  </cols>
  <sheetData>
    <row r="1" spans="1:8" ht="15" x14ac:dyDescent="0.25">
      <c r="H1" s="189" t="s">
        <v>137</v>
      </c>
    </row>
    <row r="2" spans="1:8" ht="18.75" x14ac:dyDescent="0.3">
      <c r="A2" s="6" t="s">
        <v>138</v>
      </c>
      <c r="B2" s="190"/>
      <c r="C2" s="142"/>
      <c r="D2" s="4"/>
      <c r="E2" s="4"/>
      <c r="F2" s="620"/>
      <c r="G2" s="142"/>
      <c r="H2" s="4"/>
    </row>
    <row r="3" spans="1:8" x14ac:dyDescent="0.2">
      <c r="A3" s="191"/>
      <c r="B3" s="7"/>
      <c r="C3" s="4"/>
      <c r="D3" s="4"/>
      <c r="E3" s="4"/>
      <c r="F3" s="130"/>
      <c r="G3" s="4"/>
      <c r="H3" s="4"/>
    </row>
    <row r="4" spans="1:8" ht="15" thickBot="1" x14ac:dyDescent="0.25">
      <c r="A4" s="192" t="s">
        <v>670</v>
      </c>
      <c r="B4" s="7"/>
      <c r="C4" s="4"/>
      <c r="D4" s="4"/>
      <c r="E4" s="4"/>
      <c r="F4" s="316"/>
      <c r="G4" s="317"/>
      <c r="H4" s="10" t="s">
        <v>558</v>
      </c>
    </row>
    <row r="5" spans="1:8" ht="13.5" x14ac:dyDescent="0.25">
      <c r="A5" s="621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1350</v>
      </c>
    </row>
    <row r="6" spans="1:8" ht="13.5" x14ac:dyDescent="0.25">
      <c r="A6" s="199">
        <v>3419</v>
      </c>
      <c r="B6" s="116" t="s">
        <v>1278</v>
      </c>
      <c r="C6" s="11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199">
        <v>3429</v>
      </c>
      <c r="B7" s="51" t="s">
        <v>632</v>
      </c>
      <c r="C7" s="115"/>
      <c r="D7" s="20"/>
      <c r="E7" s="666"/>
      <c r="F7" s="666"/>
      <c r="G7" s="666"/>
      <c r="H7" s="21"/>
    </row>
    <row r="8" spans="1:8" s="1059" customFormat="1" ht="14.25" thickBot="1" x14ac:dyDescent="0.3">
      <c r="A8" s="424">
        <v>4379</v>
      </c>
      <c r="B8" s="256" t="s">
        <v>57</v>
      </c>
      <c r="C8" s="256"/>
      <c r="D8" s="122"/>
      <c r="E8" s="667"/>
      <c r="F8" s="667"/>
      <c r="G8" s="667"/>
      <c r="H8" s="123"/>
    </row>
    <row r="9" spans="1:8" ht="13.5" x14ac:dyDescent="0.25">
      <c r="A9" s="621"/>
      <c r="B9" s="266" t="s">
        <v>566</v>
      </c>
      <c r="C9" s="13"/>
      <c r="D9" s="622"/>
      <c r="E9" s="622"/>
      <c r="F9" s="197"/>
      <c r="G9" s="197"/>
      <c r="H9" s="198"/>
    </row>
    <row r="10" spans="1:8" hidden="1" x14ac:dyDescent="0.2">
      <c r="B10" s="52">
        <v>5139</v>
      </c>
      <c r="C10" s="212" t="s">
        <v>682</v>
      </c>
      <c r="D10" s="624">
        <v>0</v>
      </c>
      <c r="E10" s="624">
        <v>0</v>
      </c>
      <c r="F10" s="624">
        <v>0</v>
      </c>
      <c r="G10" s="34">
        <v>0</v>
      </c>
      <c r="H10" s="625">
        <v>0</v>
      </c>
    </row>
    <row r="11" spans="1:8" hidden="1" x14ac:dyDescent="0.2">
      <c r="B11" s="42">
        <v>5164</v>
      </c>
      <c r="C11" s="212" t="s">
        <v>86</v>
      </c>
      <c r="D11" s="624">
        <v>0</v>
      </c>
      <c r="E11" s="624">
        <v>0</v>
      </c>
      <c r="F11" s="624">
        <v>0</v>
      </c>
      <c r="G11" s="34">
        <v>0</v>
      </c>
      <c r="H11" s="625">
        <v>0</v>
      </c>
    </row>
    <row r="12" spans="1:8" hidden="1" x14ac:dyDescent="0.2">
      <c r="A12" s="440" t="s">
        <v>700</v>
      </c>
      <c r="B12" s="52">
        <v>600</v>
      </c>
      <c r="C12" s="212" t="s">
        <v>86</v>
      </c>
      <c r="D12" s="624">
        <v>0</v>
      </c>
      <c r="E12" s="624">
        <v>0</v>
      </c>
      <c r="F12" s="624">
        <v>0</v>
      </c>
      <c r="G12" s="34">
        <v>0</v>
      </c>
      <c r="H12" s="625">
        <v>0</v>
      </c>
    </row>
    <row r="13" spans="1:8" hidden="1" x14ac:dyDescent="0.2">
      <c r="A13" s="421"/>
      <c r="B13" s="42">
        <v>5166</v>
      </c>
      <c r="C13" s="51" t="s">
        <v>683</v>
      </c>
      <c r="D13" s="624">
        <v>0</v>
      </c>
      <c r="E13" s="624">
        <v>0</v>
      </c>
      <c r="F13" s="624">
        <v>0</v>
      </c>
      <c r="G13" s="34">
        <v>0</v>
      </c>
      <c r="H13" s="625">
        <v>0</v>
      </c>
    </row>
    <row r="14" spans="1:8" x14ac:dyDescent="0.2">
      <c r="A14" s="194">
        <v>3419</v>
      </c>
      <c r="B14" s="52">
        <v>5169</v>
      </c>
      <c r="C14" s="115" t="s">
        <v>840</v>
      </c>
      <c r="D14" s="624">
        <v>715</v>
      </c>
      <c r="E14" s="624">
        <v>715</v>
      </c>
      <c r="F14" s="624">
        <v>343</v>
      </c>
      <c r="G14" s="34">
        <f>F14/E14*100</f>
        <v>47.972027972027966</v>
      </c>
      <c r="H14" s="625">
        <v>988</v>
      </c>
    </row>
    <row r="15" spans="1:8" x14ac:dyDescent="0.2">
      <c r="A15" s="209"/>
      <c r="B15" s="50">
        <v>5175</v>
      </c>
      <c r="C15" s="195" t="s">
        <v>849</v>
      </c>
      <c r="D15" s="639">
        <v>120</v>
      </c>
      <c r="E15" s="639">
        <v>120</v>
      </c>
      <c r="F15" s="639">
        <v>18</v>
      </c>
      <c r="G15" s="94">
        <f>F15/E15*100</f>
        <v>15</v>
      </c>
      <c r="H15" s="640">
        <v>300</v>
      </c>
    </row>
    <row r="16" spans="1:8" hidden="1" x14ac:dyDescent="0.2">
      <c r="A16" s="440" t="s">
        <v>700</v>
      </c>
      <c r="B16" s="50">
        <v>600</v>
      </c>
      <c r="C16" s="195" t="s">
        <v>849</v>
      </c>
      <c r="D16" s="639">
        <v>0</v>
      </c>
      <c r="E16" s="639">
        <v>0</v>
      </c>
      <c r="F16" s="639">
        <v>0</v>
      </c>
      <c r="G16" s="94">
        <v>0</v>
      </c>
      <c r="H16" s="640">
        <v>0</v>
      </c>
    </row>
    <row r="17" spans="1:8" x14ac:dyDescent="0.2">
      <c r="A17" s="209"/>
      <c r="B17" s="50">
        <v>5194</v>
      </c>
      <c r="C17" s="195" t="s">
        <v>843</v>
      </c>
      <c r="D17" s="624">
        <v>120</v>
      </c>
      <c r="E17" s="624">
        <v>120</v>
      </c>
      <c r="F17" s="624">
        <v>40</v>
      </c>
      <c r="G17" s="34">
        <f>F17/E17*100</f>
        <v>33.333333333333329</v>
      </c>
      <c r="H17" s="625">
        <v>160</v>
      </c>
    </row>
    <row r="18" spans="1:8" hidden="1" x14ac:dyDescent="0.2">
      <c r="A18" s="440" t="s">
        <v>700</v>
      </c>
      <c r="B18" s="50">
        <v>600</v>
      </c>
      <c r="C18" s="195" t="s">
        <v>843</v>
      </c>
      <c r="D18" s="624">
        <v>0</v>
      </c>
      <c r="E18" s="624">
        <v>0</v>
      </c>
      <c r="F18" s="624">
        <v>0</v>
      </c>
      <c r="G18" s="34">
        <v>0</v>
      </c>
      <c r="H18" s="625">
        <v>0</v>
      </c>
    </row>
    <row r="19" spans="1:8" ht="12.75" hidden="1" customHeight="1" x14ac:dyDescent="0.2">
      <c r="A19" s="421"/>
      <c r="B19" s="52">
        <v>5492</v>
      </c>
      <c r="C19" s="115" t="s">
        <v>848</v>
      </c>
      <c r="D19" s="624">
        <v>0</v>
      </c>
      <c r="E19" s="624">
        <v>0</v>
      </c>
      <c r="F19" s="624">
        <v>0</v>
      </c>
      <c r="G19" s="34">
        <v>0</v>
      </c>
      <c r="H19" s="625">
        <v>0</v>
      </c>
    </row>
    <row r="20" spans="1:8" ht="13.5" thickBot="1" x14ac:dyDescent="0.25">
      <c r="A20" s="418"/>
      <c r="B20" s="375" t="s">
        <v>656</v>
      </c>
      <c r="C20" s="256"/>
      <c r="D20" s="262">
        <f>SUM(D10:D19)</f>
        <v>955</v>
      </c>
      <c r="E20" s="262">
        <f>SUM(E10:E19)</f>
        <v>955</v>
      </c>
      <c r="F20" s="262">
        <f>SUM(F10:F19)</f>
        <v>401</v>
      </c>
      <c r="G20" s="412">
        <f>F20/E20*100</f>
        <v>41.989528795811523</v>
      </c>
      <c r="H20" s="377">
        <f>SUM(H10:H19)</f>
        <v>1448</v>
      </c>
    </row>
    <row r="21" spans="1:8" x14ac:dyDescent="0.2">
      <c r="A21" s="392">
        <v>3429</v>
      </c>
      <c r="B21" s="634">
        <v>5133</v>
      </c>
      <c r="C21" s="393" t="s">
        <v>139</v>
      </c>
      <c r="D21" s="197">
        <v>4</v>
      </c>
      <c r="E21" s="197">
        <v>4</v>
      </c>
      <c r="F21" s="197">
        <v>0</v>
      </c>
      <c r="G21" s="161">
        <v>0</v>
      </c>
      <c r="H21" s="198">
        <v>2</v>
      </c>
    </row>
    <row r="22" spans="1:8" x14ac:dyDescent="0.2">
      <c r="A22" s="668"/>
      <c r="B22" s="52">
        <v>5139</v>
      </c>
      <c r="C22" s="212" t="s">
        <v>682</v>
      </c>
      <c r="D22" s="33">
        <v>31</v>
      </c>
      <c r="E22" s="33">
        <v>31</v>
      </c>
      <c r="F22" s="33">
        <v>3</v>
      </c>
      <c r="G22" s="34">
        <f>F22/E22*100</f>
        <v>9.67741935483871</v>
      </c>
      <c r="H22" s="202">
        <v>20</v>
      </c>
    </row>
    <row r="23" spans="1:8" x14ac:dyDescent="0.2">
      <c r="A23" s="669"/>
      <c r="B23" s="52">
        <v>5164</v>
      </c>
      <c r="C23" s="212" t="s">
        <v>851</v>
      </c>
      <c r="D23" s="33">
        <v>11</v>
      </c>
      <c r="E23" s="33">
        <v>11</v>
      </c>
      <c r="F23" s="33">
        <v>0</v>
      </c>
      <c r="G23" s="34">
        <v>0</v>
      </c>
      <c r="H23" s="202">
        <v>15</v>
      </c>
    </row>
    <row r="24" spans="1:8" x14ac:dyDescent="0.2">
      <c r="A24" s="209"/>
      <c r="B24" s="52">
        <v>5167</v>
      </c>
      <c r="C24" s="212" t="s">
        <v>61</v>
      </c>
      <c r="D24" s="33">
        <v>220</v>
      </c>
      <c r="E24" s="33">
        <v>220</v>
      </c>
      <c r="F24" s="33">
        <v>58</v>
      </c>
      <c r="G24" s="34">
        <f>F24/E24*100</f>
        <v>26.36363636363636</v>
      </c>
      <c r="H24" s="202">
        <v>205</v>
      </c>
    </row>
    <row r="25" spans="1:8" x14ac:dyDescent="0.2">
      <c r="A25" s="209"/>
      <c r="B25" s="52">
        <v>5169</v>
      </c>
      <c r="C25" s="115" t="s">
        <v>840</v>
      </c>
      <c r="D25" s="33">
        <v>262</v>
      </c>
      <c r="E25" s="33">
        <v>262</v>
      </c>
      <c r="F25" s="33">
        <v>101</v>
      </c>
      <c r="G25" s="34">
        <f>F25/E25*100</f>
        <v>38.549618320610683</v>
      </c>
      <c r="H25" s="202">
        <v>230</v>
      </c>
    </row>
    <row r="26" spans="1:8" x14ac:dyDescent="0.2">
      <c r="A26" s="209"/>
      <c r="B26" s="52">
        <v>5175</v>
      </c>
      <c r="C26" s="115" t="s">
        <v>849</v>
      </c>
      <c r="D26" s="33">
        <v>120</v>
      </c>
      <c r="E26" s="33">
        <v>120</v>
      </c>
      <c r="F26" s="33">
        <v>55</v>
      </c>
      <c r="G26" s="34">
        <f>F26/E26*100</f>
        <v>45.833333333333329</v>
      </c>
      <c r="H26" s="202">
        <v>120</v>
      </c>
    </row>
    <row r="27" spans="1:8" x14ac:dyDescent="0.2">
      <c r="A27" s="209"/>
      <c r="B27" s="52">
        <v>5194</v>
      </c>
      <c r="C27" s="115" t="s">
        <v>843</v>
      </c>
      <c r="D27" s="33">
        <v>15</v>
      </c>
      <c r="E27" s="33">
        <v>15</v>
      </c>
      <c r="F27" s="33">
        <v>1</v>
      </c>
      <c r="G27" s="34">
        <f>F27/E27*100</f>
        <v>6.666666666666667</v>
      </c>
      <c r="H27" s="202">
        <v>10</v>
      </c>
    </row>
    <row r="28" spans="1:8" hidden="1" x14ac:dyDescent="0.2">
      <c r="A28" s="421"/>
      <c r="B28" s="52">
        <v>5492</v>
      </c>
      <c r="C28" s="115" t="s">
        <v>848</v>
      </c>
      <c r="D28" s="33">
        <v>0</v>
      </c>
      <c r="E28" s="33">
        <v>0</v>
      </c>
      <c r="F28" s="33">
        <v>0</v>
      </c>
      <c r="G28" s="34">
        <v>0</v>
      </c>
      <c r="H28" s="202">
        <v>0</v>
      </c>
    </row>
    <row r="29" spans="1:8" ht="13.5" thickBot="1" x14ac:dyDescent="0.25">
      <c r="A29" s="418"/>
      <c r="B29" s="375" t="s">
        <v>656</v>
      </c>
      <c r="C29" s="256"/>
      <c r="D29" s="376">
        <f>SUM(D21:D28)</f>
        <v>663</v>
      </c>
      <c r="E29" s="376">
        <f>SUM(E21:E28)</f>
        <v>663</v>
      </c>
      <c r="F29" s="376">
        <f>SUM(F21:F28)</f>
        <v>218</v>
      </c>
      <c r="G29" s="412">
        <f>F29/E29*100</f>
        <v>32.880844645550525</v>
      </c>
      <c r="H29" s="377">
        <f>SUM(H21:H28)</f>
        <v>602</v>
      </c>
    </row>
    <row r="30" spans="1:8" ht="13.5" hidden="1" thickBot="1" x14ac:dyDescent="0.25">
      <c r="A30" s="392">
        <v>3349</v>
      </c>
      <c r="B30" s="302">
        <v>5169</v>
      </c>
      <c r="C30" s="13" t="s">
        <v>840</v>
      </c>
      <c r="D30" s="197">
        <v>0</v>
      </c>
      <c r="E30" s="197">
        <v>0</v>
      </c>
      <c r="F30" s="197">
        <v>0</v>
      </c>
      <c r="G30" s="161">
        <v>0</v>
      </c>
      <c r="H30" s="198">
        <v>0</v>
      </c>
    </row>
    <row r="31" spans="1:8" ht="13.5" hidden="1" thickBot="1" x14ac:dyDescent="0.25">
      <c r="A31" s="418"/>
      <c r="B31" s="375" t="s">
        <v>656</v>
      </c>
      <c r="C31" s="256"/>
      <c r="D31" s="376">
        <f>SUM(D30:D30)</f>
        <v>0</v>
      </c>
      <c r="E31" s="376">
        <f>SUM(E30:E30)</f>
        <v>0</v>
      </c>
      <c r="F31" s="376">
        <f>SUM(F30:F30)</f>
        <v>0</v>
      </c>
      <c r="G31" s="412">
        <v>0</v>
      </c>
      <c r="H31" s="377">
        <f>SUM(H30:H30)</f>
        <v>0</v>
      </c>
    </row>
    <row r="32" spans="1:8" x14ac:dyDescent="0.2">
      <c r="A32" s="1075">
        <v>4379</v>
      </c>
      <c r="B32" s="302">
        <v>5167</v>
      </c>
      <c r="C32" s="13" t="s">
        <v>61</v>
      </c>
      <c r="D32" s="197">
        <v>50</v>
      </c>
      <c r="E32" s="197">
        <v>50</v>
      </c>
      <c r="F32" s="197">
        <v>26</v>
      </c>
      <c r="G32" s="161">
        <f>F32/E32*100</f>
        <v>52</v>
      </c>
      <c r="H32" s="198">
        <v>200</v>
      </c>
    </row>
    <row r="33" spans="1:8" ht="13.5" thickBot="1" x14ac:dyDescent="0.25">
      <c r="A33" s="1077"/>
      <c r="B33" s="375" t="s">
        <v>656</v>
      </c>
      <c r="C33" s="256"/>
      <c r="D33" s="376">
        <f>SUM(D32:D32)</f>
        <v>50</v>
      </c>
      <c r="E33" s="376">
        <f>SUM(E32:E32)</f>
        <v>50</v>
      </c>
      <c r="F33" s="376">
        <f>SUM(F32:F32)</f>
        <v>26</v>
      </c>
      <c r="G33" s="412">
        <f>F33/E33*100</f>
        <v>52</v>
      </c>
      <c r="H33" s="377">
        <f>SUM(H32:H32)</f>
        <v>200</v>
      </c>
    </row>
    <row r="34" spans="1:8" ht="16.5" thickBot="1" x14ac:dyDescent="0.3">
      <c r="A34" s="429" t="s">
        <v>692</v>
      </c>
      <c r="B34" s="647"/>
      <c r="C34" s="611"/>
      <c r="D34" s="187">
        <f>D20+D33+D29+D31</f>
        <v>1668</v>
      </c>
      <c r="E34" s="187">
        <f>E20+E33+E29+E31</f>
        <v>1668</v>
      </c>
      <c r="F34" s="187">
        <f>F20+F33+F29</f>
        <v>645</v>
      </c>
      <c r="G34" s="218">
        <f>F34/E34*100</f>
        <v>38.669064748201436</v>
      </c>
      <c r="H34" s="188">
        <f>H20+H33+H29+H31</f>
        <v>2250</v>
      </c>
    </row>
    <row r="35" spans="1:8" ht="13.5" customHeight="1" x14ac:dyDescent="0.2"/>
    <row r="36" spans="1:8" ht="11.25" customHeight="1" x14ac:dyDescent="0.2"/>
    <row r="37" spans="1:8" ht="13.5" thickBot="1" x14ac:dyDescent="0.25">
      <c r="A37" s="7"/>
      <c r="B37" s="648"/>
      <c r="C37" s="4"/>
      <c r="D37" s="4"/>
      <c r="E37" s="4"/>
      <c r="F37" s="8"/>
      <c r="G37" s="9"/>
      <c r="H37" s="10" t="s">
        <v>558</v>
      </c>
    </row>
    <row r="38" spans="1:8" ht="15" x14ac:dyDescent="0.25">
      <c r="A38" s="220" t="s">
        <v>655</v>
      </c>
      <c r="B38" s="649"/>
      <c r="C38" s="222"/>
      <c r="D38" s="14" t="s">
        <v>560</v>
      </c>
      <c r="E38" s="14" t="s">
        <v>561</v>
      </c>
      <c r="F38" s="14" t="s">
        <v>562</v>
      </c>
      <c r="G38" s="14" t="s">
        <v>563</v>
      </c>
      <c r="H38" s="15" t="s">
        <v>560</v>
      </c>
    </row>
    <row r="39" spans="1:8" ht="14.25" thickBot="1" x14ac:dyDescent="0.3">
      <c r="A39" s="223"/>
      <c r="B39" s="650"/>
      <c r="C39" s="225"/>
      <c r="D39" s="122">
        <v>2019</v>
      </c>
      <c r="E39" s="122">
        <v>2019</v>
      </c>
      <c r="F39" s="122" t="s">
        <v>1209</v>
      </c>
      <c r="G39" s="122" t="s">
        <v>565</v>
      </c>
      <c r="H39" s="123">
        <v>2020</v>
      </c>
    </row>
    <row r="40" spans="1:8" ht="13.5" thickBot="1" x14ac:dyDescent="0.25">
      <c r="A40" s="194"/>
      <c r="B40" s="651"/>
      <c r="C40" s="195"/>
      <c r="D40" s="72">
        <v>0</v>
      </c>
      <c r="E40" s="72">
        <v>0</v>
      </c>
      <c r="F40" s="72">
        <v>0</v>
      </c>
      <c r="G40" s="48">
        <v>0</v>
      </c>
      <c r="H40" s="226">
        <v>0</v>
      </c>
    </row>
    <row r="41" spans="1:8" ht="16.5" thickBot="1" x14ac:dyDescent="0.3">
      <c r="A41" s="215" t="s">
        <v>696</v>
      </c>
      <c r="B41" s="652"/>
      <c r="C41" s="217"/>
      <c r="D41" s="187">
        <f>SUM(D40:D40)</f>
        <v>0</v>
      </c>
      <c r="E41" s="187">
        <f>SUM(E40:E40)</f>
        <v>0</v>
      </c>
      <c r="F41" s="187">
        <f>SUM(F40:F40)</f>
        <v>0</v>
      </c>
      <c r="G41" s="618">
        <v>0</v>
      </c>
      <c r="H41" s="188">
        <f>H40</f>
        <v>0</v>
      </c>
    </row>
    <row r="42" spans="1:8" x14ac:dyDescent="0.2">
      <c r="A42" s="7"/>
      <c r="B42" s="648"/>
      <c r="C42" s="4"/>
      <c r="D42" s="8"/>
      <c r="E42" s="8"/>
      <c r="F42" s="8"/>
      <c r="G42" s="8"/>
      <c r="H42" s="8"/>
    </row>
    <row r="43" spans="1:8" ht="15" thickBot="1" x14ac:dyDescent="0.25">
      <c r="A43" s="229" t="s">
        <v>697</v>
      </c>
      <c r="B43" s="648"/>
      <c r="C43" s="4"/>
      <c r="D43" s="8"/>
      <c r="E43" s="8"/>
      <c r="F43" s="9"/>
      <c r="G43" s="9"/>
      <c r="H43" s="8"/>
    </row>
    <row r="44" spans="1:8" ht="13.5" x14ac:dyDescent="0.25">
      <c r="A44" s="337" t="s">
        <v>698</v>
      </c>
      <c r="B44" s="653"/>
      <c r="C44" s="233" t="s">
        <v>699</v>
      </c>
      <c r="D44" s="14" t="s">
        <v>560</v>
      </c>
      <c r="E44" s="14" t="s">
        <v>561</v>
      </c>
      <c r="F44" s="14" t="s">
        <v>562</v>
      </c>
      <c r="G44" s="14" t="s">
        <v>563</v>
      </c>
      <c r="H44" s="15" t="s">
        <v>560</v>
      </c>
    </row>
    <row r="45" spans="1:8" ht="14.25" thickBot="1" x14ac:dyDescent="0.3">
      <c r="A45" s="234"/>
      <c r="B45" s="654" t="s">
        <v>700</v>
      </c>
      <c r="C45" s="236"/>
      <c r="D45" s="122">
        <v>2019</v>
      </c>
      <c r="E45" s="122">
        <v>2019</v>
      </c>
      <c r="F45" s="122" t="s">
        <v>1209</v>
      </c>
      <c r="G45" s="122" t="s">
        <v>565</v>
      </c>
      <c r="H45" s="123">
        <v>2020</v>
      </c>
    </row>
    <row r="46" spans="1:8" x14ac:dyDescent="0.2">
      <c r="A46" s="1377"/>
      <c r="B46" s="1378"/>
      <c r="C46" s="393"/>
      <c r="D46" s="197">
        <v>0</v>
      </c>
      <c r="E46" s="197">
        <v>0</v>
      </c>
      <c r="F46" s="673">
        <v>0</v>
      </c>
      <c r="G46" s="168">
        <v>0</v>
      </c>
      <c r="H46" s="198">
        <v>0</v>
      </c>
    </row>
    <row r="47" spans="1:8" ht="15.75" thickBot="1" x14ac:dyDescent="0.3">
      <c r="A47" s="674"/>
      <c r="B47" s="675"/>
      <c r="C47" s="420" t="s">
        <v>529</v>
      </c>
      <c r="D47" s="676">
        <f>SUM(D46)</f>
        <v>0</v>
      </c>
      <c r="E47" s="676">
        <f>SUM(E46)</f>
        <v>0</v>
      </c>
      <c r="F47" s="677">
        <v>0</v>
      </c>
      <c r="G47" s="298">
        <f>SUM(G46)</f>
        <v>0</v>
      </c>
      <c r="H47" s="678">
        <f>SUM(H46)</f>
        <v>0</v>
      </c>
    </row>
    <row r="48" spans="1:8" ht="16.5" thickBot="1" x14ac:dyDescent="0.3">
      <c r="A48" s="251"/>
      <c r="B48" s="658"/>
      <c r="C48" s="659" t="s">
        <v>656</v>
      </c>
      <c r="D48" s="187">
        <f>D47</f>
        <v>0</v>
      </c>
      <c r="E48" s="187">
        <f>E47</f>
        <v>0</v>
      </c>
      <c r="F48" s="187">
        <v>0</v>
      </c>
      <c r="G48" s="218">
        <v>0</v>
      </c>
      <c r="H48" s="188">
        <f>H47</f>
        <v>0</v>
      </c>
    </row>
    <row r="49" spans="1:8" x14ac:dyDescent="0.2">
      <c r="A49" s="4"/>
      <c r="B49" s="648"/>
      <c r="C49" s="4"/>
      <c r="D49" s="4"/>
      <c r="E49" s="4"/>
      <c r="F49" s="4"/>
      <c r="G49" s="4"/>
      <c r="H49" s="4"/>
    </row>
    <row r="50" spans="1:8" ht="19.5" thickBot="1" x14ac:dyDescent="0.35">
      <c r="A50" s="6" t="s">
        <v>140</v>
      </c>
      <c r="B50" s="648"/>
      <c r="C50" s="4"/>
      <c r="D50" s="8"/>
      <c r="E50" s="8"/>
      <c r="F50" s="9"/>
      <c r="G50" s="9"/>
      <c r="H50" s="8"/>
    </row>
    <row r="51" spans="1:8" ht="13.5" x14ac:dyDescent="0.25">
      <c r="A51" s="254"/>
      <c r="B51" s="649"/>
      <c r="C51" s="24"/>
      <c r="D51" s="14" t="s">
        <v>560</v>
      </c>
      <c r="E51" s="14" t="s">
        <v>561</v>
      </c>
      <c r="F51" s="14" t="s">
        <v>562</v>
      </c>
      <c r="G51" s="14" t="s">
        <v>563</v>
      </c>
      <c r="H51" s="15" t="s">
        <v>560</v>
      </c>
    </row>
    <row r="52" spans="1:8" ht="14.25" thickBot="1" x14ac:dyDescent="0.3">
      <c r="A52" s="255"/>
      <c r="B52" s="660"/>
      <c r="C52" s="145"/>
      <c r="D52" s="122">
        <v>2019</v>
      </c>
      <c r="E52" s="122">
        <v>2019</v>
      </c>
      <c r="F52" s="122" t="s">
        <v>1209</v>
      </c>
      <c r="G52" s="122" t="s">
        <v>565</v>
      </c>
      <c r="H52" s="123">
        <v>2020</v>
      </c>
    </row>
    <row r="53" spans="1:8" x14ac:dyDescent="0.2">
      <c r="A53" s="392" t="s">
        <v>670</v>
      </c>
      <c r="B53" s="661"/>
      <c r="C53" s="66"/>
      <c r="D53" s="67">
        <f>D34</f>
        <v>1668</v>
      </c>
      <c r="E53" s="67">
        <f>E34</f>
        <v>1668</v>
      </c>
      <c r="F53" s="67">
        <f>F34</f>
        <v>645</v>
      </c>
      <c r="G53" s="372">
        <f>F53/E53*100</f>
        <v>38.669064748201436</v>
      </c>
      <c r="H53" s="373">
        <f>H34</f>
        <v>2250</v>
      </c>
    </row>
    <row r="54" spans="1:8" ht="13.5" thickBot="1" x14ac:dyDescent="0.25">
      <c r="A54" s="334" t="s">
        <v>655</v>
      </c>
      <c r="B54" s="662"/>
      <c r="C54" s="645"/>
      <c r="D54" s="262">
        <f>D48</f>
        <v>0</v>
      </c>
      <c r="E54" s="262">
        <f>E48</f>
        <v>0</v>
      </c>
      <c r="F54" s="262">
        <f>F48</f>
        <v>0</v>
      </c>
      <c r="G54" s="263">
        <v>0</v>
      </c>
      <c r="H54" s="264">
        <f>H48</f>
        <v>0</v>
      </c>
    </row>
    <row r="55" spans="1:8" ht="16.5" thickBot="1" x14ac:dyDescent="0.3">
      <c r="A55" s="487" t="s">
        <v>708</v>
      </c>
      <c r="B55" s="654"/>
      <c r="C55" s="375"/>
      <c r="D55" s="596">
        <f>SUM(D53:D54)</f>
        <v>1668</v>
      </c>
      <c r="E55" s="596">
        <f>SUM(E53:E54)</f>
        <v>1668</v>
      </c>
      <c r="F55" s="596">
        <f>SUM(F53:F54)</f>
        <v>645</v>
      </c>
      <c r="G55" s="618">
        <f>SUM(G53:G54)</f>
        <v>38.669064748201436</v>
      </c>
      <c r="H55" s="597">
        <f>SUM(H53:H54)</f>
        <v>2250</v>
      </c>
    </row>
    <row r="62" spans="1:8" ht="15" x14ac:dyDescent="0.25">
      <c r="A62" s="1336" t="s">
        <v>1158</v>
      </c>
      <c r="B62" s="1336"/>
      <c r="C62" s="1336"/>
      <c r="D62" s="1336"/>
      <c r="E62" s="1336"/>
      <c r="F62" s="1336"/>
      <c r="G62" s="1336"/>
      <c r="H62" s="1336"/>
    </row>
  </sheetData>
  <mergeCells count="2">
    <mergeCell ref="A62:H62"/>
    <mergeCell ref="A46:B46"/>
  </mergeCells>
  <phoneticPr fontId="0" type="noConversion"/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24"/>
  <sheetViews>
    <sheetView zoomScaleNormal="100" workbookViewId="0"/>
  </sheetViews>
  <sheetFormatPr defaultRowHeight="12.75" x14ac:dyDescent="0.2"/>
  <cols>
    <col min="1" max="1" width="4.7109375" customWidth="1"/>
    <col min="2" max="2" width="6.42578125" customWidth="1"/>
    <col min="3" max="3" width="31.7109375" customWidth="1"/>
    <col min="4" max="4" width="7.28515625" customWidth="1"/>
    <col min="5" max="5" width="9" customWidth="1"/>
    <col min="6" max="6" width="10.28515625" customWidth="1"/>
    <col min="7" max="7" width="7.28515625" customWidth="1"/>
    <col min="8" max="8" width="9.5703125" customWidth="1"/>
  </cols>
  <sheetData>
    <row r="1" spans="1:8" ht="15" x14ac:dyDescent="0.25">
      <c r="A1" s="4"/>
      <c r="B1" s="4"/>
      <c r="C1" s="4"/>
      <c r="D1" s="4"/>
      <c r="E1" s="4"/>
      <c r="F1" s="4"/>
      <c r="G1" s="4"/>
      <c r="H1" s="189" t="s">
        <v>141</v>
      </c>
    </row>
    <row r="2" spans="1:8" ht="18.75" x14ac:dyDescent="0.3">
      <c r="A2" s="6" t="s">
        <v>142</v>
      </c>
      <c r="B2" s="190"/>
      <c r="C2" s="142"/>
      <c r="D2" s="4"/>
      <c r="E2" s="4"/>
      <c r="F2" s="620"/>
      <c r="G2" s="142"/>
      <c r="H2" s="4"/>
    </row>
    <row r="3" spans="1:8" x14ac:dyDescent="0.2">
      <c r="A3" s="191"/>
      <c r="B3" s="7"/>
      <c r="C3" s="4"/>
      <c r="D3" s="4"/>
      <c r="E3" s="4"/>
      <c r="F3" s="130"/>
      <c r="G3" s="4"/>
      <c r="H3" s="4"/>
    </row>
    <row r="4" spans="1:8" ht="15" thickBot="1" x14ac:dyDescent="0.25">
      <c r="A4" s="192" t="s">
        <v>670</v>
      </c>
      <c r="B4" s="7"/>
      <c r="C4" s="4"/>
      <c r="D4" s="4"/>
      <c r="E4" s="4"/>
      <c r="F4" s="316"/>
      <c r="G4" s="317"/>
      <c r="H4" s="10" t="s">
        <v>558</v>
      </c>
    </row>
    <row r="5" spans="1:8" ht="13.5" x14ac:dyDescent="0.25">
      <c r="A5" s="621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94">
        <v>3113</v>
      </c>
      <c r="B6" s="17" t="s">
        <v>143</v>
      </c>
      <c r="C6" s="19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s="1059" customFormat="1" ht="13.5" x14ac:dyDescent="0.25">
      <c r="A7" s="194">
        <v>3319</v>
      </c>
      <c r="B7" s="17" t="s">
        <v>1280</v>
      </c>
      <c r="C7" s="195"/>
      <c r="D7" s="20"/>
      <c r="E7" s="20"/>
      <c r="F7" s="20"/>
      <c r="G7" s="20"/>
      <c r="H7" s="21"/>
    </row>
    <row r="8" spans="1:8" s="1059" customFormat="1" ht="13.5" x14ac:dyDescent="0.25">
      <c r="A8" s="194">
        <v>3349</v>
      </c>
      <c r="B8" s="17" t="s">
        <v>1279</v>
      </c>
      <c r="C8" s="195"/>
      <c r="D8" s="20"/>
      <c r="E8" s="20"/>
      <c r="F8" s="20"/>
      <c r="G8" s="20"/>
      <c r="H8" s="21"/>
    </row>
    <row r="9" spans="1:8" s="1059" customFormat="1" ht="13.5" x14ac:dyDescent="0.25">
      <c r="A9" s="194">
        <v>3399</v>
      </c>
      <c r="B9" s="17" t="s">
        <v>148</v>
      </c>
      <c r="C9" s="195"/>
      <c r="D9" s="20"/>
      <c r="E9" s="20"/>
      <c r="F9" s="20"/>
      <c r="G9" s="20"/>
      <c r="H9" s="21"/>
    </row>
    <row r="10" spans="1:8" s="1059" customFormat="1" ht="13.5" x14ac:dyDescent="0.25">
      <c r="A10" s="194">
        <v>3699</v>
      </c>
      <c r="B10" s="17" t="s">
        <v>144</v>
      </c>
      <c r="C10" s="195"/>
      <c r="D10" s="20"/>
      <c r="E10" s="20"/>
      <c r="F10" s="20"/>
      <c r="G10" s="20"/>
      <c r="H10" s="21"/>
    </row>
    <row r="11" spans="1:8" s="1059" customFormat="1" ht="13.5" x14ac:dyDescent="0.25">
      <c r="A11" s="194">
        <v>4227</v>
      </c>
      <c r="B11" s="17" t="s">
        <v>639</v>
      </c>
      <c r="C11" s="195"/>
      <c r="D11" s="20"/>
      <c r="E11" s="20"/>
      <c r="F11" s="20"/>
      <c r="G11" s="20"/>
      <c r="H11" s="21"/>
    </row>
    <row r="12" spans="1:8" s="1059" customFormat="1" ht="13.5" x14ac:dyDescent="0.25">
      <c r="A12" s="194">
        <v>4379</v>
      </c>
      <c r="B12" s="17" t="s">
        <v>145</v>
      </c>
      <c r="C12" s="195"/>
      <c r="D12" s="20"/>
      <c r="E12" s="20"/>
      <c r="F12" s="20"/>
      <c r="G12" s="20"/>
      <c r="H12" s="21"/>
    </row>
    <row r="13" spans="1:8" s="1059" customFormat="1" ht="13.5" hidden="1" x14ac:dyDescent="0.25">
      <c r="A13" s="194">
        <v>3313</v>
      </c>
      <c r="B13" s="17" t="s">
        <v>147</v>
      </c>
      <c r="C13" s="195"/>
      <c r="D13" s="20"/>
      <c r="E13" s="20"/>
      <c r="F13" s="20"/>
      <c r="G13" s="20"/>
      <c r="H13" s="21"/>
    </row>
    <row r="14" spans="1:8" s="1059" customFormat="1" ht="13.5" hidden="1" x14ac:dyDescent="0.25">
      <c r="A14" s="194">
        <v>3317</v>
      </c>
      <c r="B14" s="17" t="s">
        <v>118</v>
      </c>
      <c r="C14" s="195"/>
      <c r="D14" s="20"/>
      <c r="E14" s="20"/>
      <c r="F14" s="20"/>
      <c r="G14" s="20"/>
      <c r="H14" s="21"/>
    </row>
    <row r="15" spans="1:8" s="1059" customFormat="1" ht="14.25" thickBot="1" x14ac:dyDescent="0.3">
      <c r="A15" s="194">
        <v>4399</v>
      </c>
      <c r="B15" s="17" t="s">
        <v>146</v>
      </c>
      <c r="C15" s="195"/>
      <c r="D15" s="20"/>
      <c r="E15" s="20"/>
      <c r="F15" s="20"/>
      <c r="G15" s="20"/>
      <c r="H15" s="21"/>
    </row>
    <row r="16" spans="1:8" ht="13.5" customHeight="1" x14ac:dyDescent="0.25">
      <c r="A16" s="621"/>
      <c r="B16" s="266" t="s">
        <v>566</v>
      </c>
      <c r="C16" s="13"/>
      <c r="D16" s="622"/>
      <c r="E16" s="622"/>
      <c r="F16" s="197"/>
      <c r="G16" s="197"/>
      <c r="H16" s="198"/>
    </row>
    <row r="17" spans="1:8" hidden="1" x14ac:dyDescent="0.2">
      <c r="A17" s="691"/>
      <c r="B17" s="990">
        <v>5167</v>
      </c>
      <c r="C17" s="115" t="s">
        <v>61</v>
      </c>
      <c r="D17" s="33">
        <v>0</v>
      </c>
      <c r="E17" s="33">
        <v>0</v>
      </c>
      <c r="F17" s="33">
        <v>0</v>
      </c>
      <c r="G17" s="34">
        <v>0</v>
      </c>
      <c r="H17" s="202">
        <v>0</v>
      </c>
    </row>
    <row r="18" spans="1:8" hidden="1" x14ac:dyDescent="0.2">
      <c r="B18" s="990">
        <v>5169</v>
      </c>
      <c r="C18" s="51" t="s">
        <v>149</v>
      </c>
      <c r="D18" s="33">
        <v>0</v>
      </c>
      <c r="E18" s="33">
        <v>0</v>
      </c>
      <c r="F18" s="33">
        <v>0</v>
      </c>
      <c r="G18" s="34">
        <v>0</v>
      </c>
      <c r="H18" s="202">
        <v>0</v>
      </c>
    </row>
    <row r="19" spans="1:8" x14ac:dyDescent="0.2">
      <c r="A19" s="993">
        <v>3113</v>
      </c>
      <c r="B19" s="1029">
        <v>5169</v>
      </c>
      <c r="C19" s="32" t="s">
        <v>149</v>
      </c>
      <c r="D19" s="72">
        <v>65</v>
      </c>
      <c r="E19" s="72">
        <v>65</v>
      </c>
      <c r="F19" s="72">
        <v>0</v>
      </c>
      <c r="G19" s="94">
        <v>0</v>
      </c>
      <c r="H19" s="226">
        <v>0</v>
      </c>
    </row>
    <row r="20" spans="1:8" ht="13.5" thickBot="1" x14ac:dyDescent="0.25">
      <c r="A20" s="418"/>
      <c r="B20" s="375" t="s">
        <v>656</v>
      </c>
      <c r="C20" s="256"/>
      <c r="D20" s="376">
        <f>SUM(D17:D19)</f>
        <v>65</v>
      </c>
      <c r="E20" s="376">
        <f>SUM(E17:E19)</f>
        <v>65</v>
      </c>
      <c r="F20" s="376">
        <f>SUM(F17:F19)</f>
        <v>0</v>
      </c>
      <c r="G20" s="412">
        <v>0</v>
      </c>
      <c r="H20" s="377">
        <f>SUM(H17:H19)</f>
        <v>0</v>
      </c>
    </row>
    <row r="21" spans="1:8" ht="12.75" hidden="1" customHeight="1" x14ac:dyDescent="0.2">
      <c r="B21" s="302">
        <v>5137</v>
      </c>
      <c r="C21" s="379" t="s">
        <v>1101</v>
      </c>
      <c r="D21" s="197">
        <v>0</v>
      </c>
      <c r="E21" s="197">
        <v>0</v>
      </c>
      <c r="F21" s="197">
        <v>0</v>
      </c>
      <c r="G21" s="161">
        <v>0</v>
      </c>
      <c r="H21" s="198">
        <v>0</v>
      </c>
    </row>
    <row r="22" spans="1:8" ht="13.5" hidden="1" customHeight="1" thickBot="1" x14ac:dyDescent="0.25">
      <c r="A22" s="1076" t="s">
        <v>700</v>
      </c>
      <c r="B22" s="50">
        <v>602</v>
      </c>
      <c r="C22" s="195" t="s">
        <v>1101</v>
      </c>
      <c r="D22" s="1064">
        <v>0</v>
      </c>
      <c r="E22" s="1064">
        <v>0</v>
      </c>
      <c r="F22" s="1064">
        <v>0</v>
      </c>
      <c r="G22" s="1073">
        <v>0</v>
      </c>
      <c r="H22" s="1065">
        <v>0</v>
      </c>
    </row>
    <row r="23" spans="1:8" ht="13.5" hidden="1" thickBot="1" x14ac:dyDescent="0.25">
      <c r="C23" s="195" t="s">
        <v>790</v>
      </c>
      <c r="D23" s="1064">
        <v>0</v>
      </c>
      <c r="E23" s="1064">
        <v>0</v>
      </c>
      <c r="F23" s="1064">
        <v>0</v>
      </c>
      <c r="G23" s="1073">
        <v>0</v>
      </c>
      <c r="H23" s="1065">
        <v>0</v>
      </c>
    </row>
    <row r="24" spans="1:8" x14ac:dyDescent="0.2">
      <c r="A24" s="1001">
        <v>3319</v>
      </c>
      <c r="B24" s="50">
        <v>5139</v>
      </c>
      <c r="C24" s="1061" t="s">
        <v>1319</v>
      </c>
      <c r="D24" s="1064">
        <v>23</v>
      </c>
      <c r="E24" s="1064">
        <v>23</v>
      </c>
      <c r="F24" s="1064">
        <v>0</v>
      </c>
      <c r="G24" s="1073">
        <v>0</v>
      </c>
      <c r="H24" s="1065">
        <v>150</v>
      </c>
    </row>
    <row r="25" spans="1:8" hidden="1" x14ac:dyDescent="0.2">
      <c r="A25" s="1076"/>
      <c r="B25" s="50">
        <v>5164</v>
      </c>
      <c r="C25" s="195" t="s">
        <v>86</v>
      </c>
      <c r="D25" s="1064">
        <v>0</v>
      </c>
      <c r="E25" s="1064">
        <v>0</v>
      </c>
      <c r="F25" s="1064">
        <v>0</v>
      </c>
      <c r="G25" s="1073">
        <v>0</v>
      </c>
      <c r="H25" s="1065">
        <v>0</v>
      </c>
    </row>
    <row r="26" spans="1:8" x14ac:dyDescent="0.2">
      <c r="A26" s="421"/>
      <c r="B26" s="50">
        <v>5164</v>
      </c>
      <c r="C26" s="195" t="s">
        <v>1320</v>
      </c>
      <c r="D26" s="1064">
        <v>0</v>
      </c>
      <c r="E26" s="1064">
        <v>0</v>
      </c>
      <c r="F26" s="1064">
        <v>0</v>
      </c>
      <c r="G26" s="1073">
        <v>0</v>
      </c>
      <c r="H26" s="1065">
        <v>80</v>
      </c>
    </row>
    <row r="27" spans="1:8" hidden="1" x14ac:dyDescent="0.2">
      <c r="A27" s="421"/>
      <c r="B27" s="1203">
        <v>5166</v>
      </c>
      <c r="C27" s="1061" t="s">
        <v>683</v>
      </c>
      <c r="D27" s="1064">
        <v>0</v>
      </c>
      <c r="E27" s="1064">
        <v>0</v>
      </c>
      <c r="F27" s="1064">
        <v>0</v>
      </c>
      <c r="G27" s="1073">
        <v>0</v>
      </c>
      <c r="H27" s="1065">
        <v>0</v>
      </c>
    </row>
    <row r="28" spans="1:8" x14ac:dyDescent="0.2">
      <c r="A28" s="692"/>
      <c r="B28" s="1291">
        <v>5166</v>
      </c>
      <c r="C28" s="195" t="s">
        <v>1321</v>
      </c>
      <c r="D28" s="1064">
        <v>920</v>
      </c>
      <c r="E28" s="1064">
        <v>920</v>
      </c>
      <c r="F28" s="1064">
        <v>255</v>
      </c>
      <c r="G28" s="1073">
        <f>F28/E28*100</f>
        <v>27.717391304347828</v>
      </c>
      <c r="H28" s="1065">
        <v>265</v>
      </c>
    </row>
    <row r="29" spans="1:8" x14ac:dyDescent="0.2">
      <c r="A29" s="421"/>
      <c r="B29" s="50">
        <v>5169</v>
      </c>
      <c r="C29" s="195" t="s">
        <v>840</v>
      </c>
      <c r="D29" s="1064">
        <v>750</v>
      </c>
      <c r="E29" s="1064">
        <v>300</v>
      </c>
      <c r="F29" s="1064">
        <v>15</v>
      </c>
      <c r="G29" s="1073">
        <f>F29/E29*100</f>
        <v>5</v>
      </c>
      <c r="H29" s="1065">
        <v>0</v>
      </c>
    </row>
    <row r="30" spans="1:8" x14ac:dyDescent="0.2">
      <c r="A30" s="421"/>
      <c r="B30" s="50">
        <v>5169</v>
      </c>
      <c r="C30" s="1061" t="s">
        <v>1322</v>
      </c>
      <c r="D30" s="1064">
        <v>727</v>
      </c>
      <c r="E30" s="1064">
        <v>727</v>
      </c>
      <c r="F30" s="1064">
        <v>309</v>
      </c>
      <c r="G30" s="1073">
        <f>F30/E30*100</f>
        <v>42.503438789546081</v>
      </c>
      <c r="H30" s="1065">
        <v>476</v>
      </c>
    </row>
    <row r="31" spans="1:8" hidden="1" x14ac:dyDescent="0.2">
      <c r="A31" s="1076"/>
      <c r="B31" s="50">
        <v>5175</v>
      </c>
      <c r="C31" s="195" t="s">
        <v>849</v>
      </c>
      <c r="D31" s="1064">
        <v>0</v>
      </c>
      <c r="E31" s="1064">
        <v>0</v>
      </c>
      <c r="F31" s="1064">
        <v>0</v>
      </c>
      <c r="G31" s="1073">
        <v>0</v>
      </c>
      <c r="H31" s="1065">
        <v>0</v>
      </c>
    </row>
    <row r="32" spans="1:8" x14ac:dyDescent="0.2">
      <c r="A32" s="421"/>
      <c r="B32" s="50">
        <v>5175</v>
      </c>
      <c r="C32" s="195" t="s">
        <v>1323</v>
      </c>
      <c r="D32" s="1064">
        <v>30</v>
      </c>
      <c r="E32" s="1064">
        <v>30</v>
      </c>
      <c r="F32" s="1064">
        <v>3</v>
      </c>
      <c r="G32" s="1073">
        <f>F32/E32*100</f>
        <v>10</v>
      </c>
      <c r="H32" s="1065">
        <v>30</v>
      </c>
    </row>
    <row r="33" spans="1:8" x14ac:dyDescent="0.2">
      <c r="A33" s="692"/>
      <c r="B33" s="1203">
        <v>5194</v>
      </c>
      <c r="C33" s="1062" t="s">
        <v>843</v>
      </c>
      <c r="D33" s="1063">
        <v>40</v>
      </c>
      <c r="E33" s="1063">
        <v>40</v>
      </c>
      <c r="F33" s="1063">
        <v>0</v>
      </c>
      <c r="G33" s="1073">
        <f>F33/E33*100</f>
        <v>0</v>
      </c>
      <c r="H33" s="1082">
        <v>0</v>
      </c>
    </row>
    <row r="34" spans="1:8" x14ac:dyDescent="0.2">
      <c r="A34" s="692"/>
      <c r="B34" s="1291">
        <v>5194</v>
      </c>
      <c r="C34" s="1062" t="s">
        <v>1324</v>
      </c>
      <c r="D34" s="1063">
        <v>35</v>
      </c>
      <c r="E34" s="1063">
        <v>35</v>
      </c>
      <c r="F34" s="1063">
        <v>0</v>
      </c>
      <c r="G34" s="1073">
        <f>F34/E34*100</f>
        <v>0</v>
      </c>
      <c r="H34" s="1082">
        <v>0</v>
      </c>
    </row>
    <row r="35" spans="1:8" hidden="1" x14ac:dyDescent="0.2">
      <c r="A35" s="692"/>
      <c r="B35" s="1203">
        <v>5229</v>
      </c>
      <c r="C35" s="1062" t="s">
        <v>151</v>
      </c>
      <c r="D35" s="1063">
        <v>0</v>
      </c>
      <c r="E35" s="1063">
        <v>0</v>
      </c>
      <c r="F35" s="1063">
        <v>0</v>
      </c>
      <c r="G35" s="1073">
        <v>0</v>
      </c>
      <c r="H35" s="1082">
        <v>0</v>
      </c>
    </row>
    <row r="36" spans="1:8" x14ac:dyDescent="0.2">
      <c r="A36" s="692"/>
      <c r="B36" s="1291">
        <v>5229</v>
      </c>
      <c r="C36" s="1062" t="s">
        <v>1325</v>
      </c>
      <c r="D36" s="1063">
        <v>100</v>
      </c>
      <c r="E36" s="1063">
        <v>100</v>
      </c>
      <c r="F36" s="1063">
        <v>99</v>
      </c>
      <c r="G36" s="1073">
        <f>F36/E36*100</f>
        <v>99</v>
      </c>
      <c r="H36" s="1082">
        <v>99</v>
      </c>
    </row>
    <row r="37" spans="1:8" hidden="1" x14ac:dyDescent="0.2">
      <c r="A37" s="692"/>
      <c r="B37" s="1203">
        <v>5492</v>
      </c>
      <c r="C37" s="1062" t="s">
        <v>848</v>
      </c>
      <c r="D37" s="1063">
        <v>0</v>
      </c>
      <c r="E37" s="1063">
        <v>0</v>
      </c>
      <c r="F37" s="1063">
        <v>0</v>
      </c>
      <c r="G37" s="1073">
        <v>0</v>
      </c>
      <c r="H37" s="1082">
        <v>0</v>
      </c>
    </row>
    <row r="38" spans="1:8" ht="13.5" thickBot="1" x14ac:dyDescent="0.25">
      <c r="A38" s="1077"/>
      <c r="B38" s="375" t="s">
        <v>656</v>
      </c>
      <c r="C38" s="256"/>
      <c r="D38" s="629">
        <f>SUM(D21:D36)</f>
        <v>2625</v>
      </c>
      <c r="E38" s="629">
        <f t="shared" ref="E38:H38" si="0">SUM(E21:E36)</f>
        <v>2175</v>
      </c>
      <c r="F38" s="629">
        <f t="shared" si="0"/>
        <v>681</v>
      </c>
      <c r="G38" s="412">
        <f>F38/E38*100</f>
        <v>31.310344827586206</v>
      </c>
      <c r="H38" s="1205">
        <f t="shared" si="0"/>
        <v>1100</v>
      </c>
    </row>
    <row r="39" spans="1:8" s="4" customFormat="1" x14ac:dyDescent="0.2">
      <c r="A39" s="633">
        <v>3349</v>
      </c>
      <c r="B39" s="634">
        <v>5169</v>
      </c>
      <c r="C39" s="343" t="s">
        <v>123</v>
      </c>
      <c r="D39" s="622">
        <v>0</v>
      </c>
      <c r="E39" s="622">
        <v>0</v>
      </c>
      <c r="F39" s="622">
        <v>0</v>
      </c>
      <c r="G39" s="161">
        <v>0</v>
      </c>
      <c r="H39" s="623">
        <v>0</v>
      </c>
    </row>
    <row r="40" spans="1:8" s="4" customFormat="1" x14ac:dyDescent="0.2">
      <c r="A40" s="943" t="s">
        <v>700</v>
      </c>
      <c r="B40" s="304">
        <v>601</v>
      </c>
      <c r="C40" s="343" t="s">
        <v>123</v>
      </c>
      <c r="D40" s="624">
        <v>0</v>
      </c>
      <c r="E40" s="624">
        <v>0</v>
      </c>
      <c r="F40" s="624">
        <v>0</v>
      </c>
      <c r="G40" s="34">
        <v>0</v>
      </c>
      <c r="H40" s="625">
        <v>2200</v>
      </c>
    </row>
    <row r="41" spans="1:8" s="4" customFormat="1" hidden="1" x14ac:dyDescent="0.2">
      <c r="A41" s="943"/>
      <c r="B41" s="304">
        <v>5139</v>
      </c>
      <c r="C41" s="195" t="s">
        <v>38</v>
      </c>
      <c r="D41" s="624">
        <v>0</v>
      </c>
      <c r="E41" s="624">
        <v>0</v>
      </c>
      <c r="F41" s="624">
        <v>0</v>
      </c>
      <c r="G41" s="34">
        <v>0</v>
      </c>
      <c r="H41" s="625">
        <v>0</v>
      </c>
    </row>
    <row r="42" spans="1:8" s="4" customFormat="1" x14ac:dyDescent="0.2">
      <c r="A42" s="943" t="s">
        <v>700</v>
      </c>
      <c r="B42" s="304">
        <v>601</v>
      </c>
      <c r="C42" s="195" t="s">
        <v>1326</v>
      </c>
      <c r="D42" s="1063">
        <v>0</v>
      </c>
      <c r="E42" s="1063">
        <v>0</v>
      </c>
      <c r="F42" s="1063">
        <v>0</v>
      </c>
      <c r="G42" s="1073">
        <v>0</v>
      </c>
      <c r="H42" s="1082">
        <v>20</v>
      </c>
    </row>
    <row r="43" spans="1:8" s="4" customFormat="1" hidden="1" x14ac:dyDescent="0.2">
      <c r="A43" s="943"/>
      <c r="B43" s="304">
        <v>5175</v>
      </c>
      <c r="C43" s="195" t="s">
        <v>849</v>
      </c>
      <c r="D43" s="1063">
        <v>0</v>
      </c>
      <c r="E43" s="1063">
        <v>0</v>
      </c>
      <c r="F43" s="1063">
        <v>0</v>
      </c>
      <c r="G43" s="1073">
        <v>0</v>
      </c>
      <c r="H43" s="1082">
        <v>0</v>
      </c>
    </row>
    <row r="44" spans="1:8" s="4" customFormat="1" x14ac:dyDescent="0.2">
      <c r="A44" s="1159" t="s">
        <v>700</v>
      </c>
      <c r="B44" s="304">
        <v>601</v>
      </c>
      <c r="C44" s="195" t="s">
        <v>1327</v>
      </c>
      <c r="D44" s="1063">
        <v>0</v>
      </c>
      <c r="E44" s="1063">
        <v>0</v>
      </c>
      <c r="F44" s="1063">
        <v>0</v>
      </c>
      <c r="G44" s="1073">
        <v>0</v>
      </c>
      <c r="H44" s="1082">
        <v>20</v>
      </c>
    </row>
    <row r="45" spans="1:8" s="4" customFormat="1" hidden="1" x14ac:dyDescent="0.2">
      <c r="A45" s="943"/>
      <c r="B45" s="304">
        <v>5194</v>
      </c>
      <c r="C45" s="195" t="s">
        <v>843</v>
      </c>
      <c r="D45" s="1063">
        <v>0</v>
      </c>
      <c r="E45" s="1063">
        <v>0</v>
      </c>
      <c r="F45" s="1063">
        <v>0</v>
      </c>
      <c r="G45" s="1073">
        <v>0</v>
      </c>
      <c r="H45" s="1082">
        <v>0</v>
      </c>
    </row>
    <row r="46" spans="1:8" s="4" customFormat="1" x14ac:dyDescent="0.2">
      <c r="A46" s="1159" t="s">
        <v>700</v>
      </c>
      <c r="B46" s="304">
        <v>601</v>
      </c>
      <c r="C46" s="195" t="s">
        <v>1328</v>
      </c>
      <c r="D46" s="1063">
        <v>0</v>
      </c>
      <c r="E46" s="1063">
        <v>0</v>
      </c>
      <c r="F46" s="1063">
        <v>0</v>
      </c>
      <c r="G46" s="1073">
        <v>0</v>
      </c>
      <c r="H46" s="1082">
        <v>10</v>
      </c>
    </row>
    <row r="47" spans="1:8" s="4" customFormat="1" ht="13.5" thickBot="1" x14ac:dyDescent="0.25">
      <c r="A47" s="418"/>
      <c r="B47" s="375" t="s">
        <v>656</v>
      </c>
      <c r="C47" s="635"/>
      <c r="D47" s="636">
        <f>SUM(D39:D43)</f>
        <v>0</v>
      </c>
      <c r="E47" s="636">
        <f>SUM(E39:E43)</f>
        <v>0</v>
      </c>
      <c r="F47" s="636">
        <f>SUM(F39:F43)</f>
        <v>0</v>
      </c>
      <c r="G47" s="412">
        <v>0</v>
      </c>
      <c r="H47" s="264">
        <f>SUM(H39:H46)</f>
        <v>2250</v>
      </c>
    </row>
    <row r="48" spans="1:8" x14ac:dyDescent="0.2">
      <c r="A48" s="1075">
        <v>3399</v>
      </c>
      <c r="B48" s="302">
        <v>5041</v>
      </c>
      <c r="C48" s="379" t="s">
        <v>152</v>
      </c>
      <c r="D48" s="637">
        <v>15</v>
      </c>
      <c r="E48" s="637">
        <v>15</v>
      </c>
      <c r="F48" s="637">
        <v>7</v>
      </c>
      <c r="G48" s="161">
        <f>F48/E48*100</f>
        <v>46.666666666666664</v>
      </c>
      <c r="H48" s="638">
        <v>0</v>
      </c>
    </row>
    <row r="49" spans="1:8" ht="13.5" thickBot="1" x14ac:dyDescent="0.25">
      <c r="A49" s="628"/>
      <c r="B49" s="375" t="s">
        <v>656</v>
      </c>
      <c r="C49" s="256"/>
      <c r="D49" s="1071">
        <f>SUM(D48:D48)</f>
        <v>15</v>
      </c>
      <c r="E49" s="1071">
        <f>SUM(E48:E48)</f>
        <v>15</v>
      </c>
      <c r="F49" s="1071">
        <f>F48</f>
        <v>7</v>
      </c>
      <c r="G49" s="1074">
        <f>F49/E49*100</f>
        <v>46.666666666666664</v>
      </c>
      <c r="H49" s="1080">
        <f>SUM(H48:H48)</f>
        <v>0</v>
      </c>
    </row>
    <row r="50" spans="1:8" x14ac:dyDescent="0.2">
      <c r="A50" s="392">
        <v>3699</v>
      </c>
      <c r="B50" s="302">
        <v>5213</v>
      </c>
      <c r="C50" s="379" t="s">
        <v>1283</v>
      </c>
      <c r="D50" s="622">
        <v>0</v>
      </c>
      <c r="E50" s="622">
        <v>20</v>
      </c>
      <c r="F50" s="622">
        <v>0</v>
      </c>
      <c r="G50" s="161">
        <v>0</v>
      </c>
      <c r="H50" s="623">
        <v>0</v>
      </c>
    </row>
    <row r="51" spans="1:8" x14ac:dyDescent="0.2">
      <c r="A51" s="691"/>
      <c r="B51" s="53">
        <v>5221</v>
      </c>
      <c r="C51" s="679" t="s">
        <v>1281</v>
      </c>
      <c r="D51" s="624">
        <v>100</v>
      </c>
      <c r="E51" s="624">
        <v>80</v>
      </c>
      <c r="F51" s="624">
        <v>0</v>
      </c>
      <c r="G51" s="34">
        <f>F51/E51*100</f>
        <v>0</v>
      </c>
      <c r="H51" s="625">
        <v>0</v>
      </c>
    </row>
    <row r="52" spans="1:8" x14ac:dyDescent="0.2">
      <c r="A52" s="691"/>
      <c r="B52" s="990">
        <v>5222</v>
      </c>
      <c r="C52" s="115" t="s">
        <v>1282</v>
      </c>
      <c r="D52" s="624">
        <v>100</v>
      </c>
      <c r="E52" s="624">
        <v>356</v>
      </c>
      <c r="F52" s="624">
        <v>40</v>
      </c>
      <c r="G52" s="34">
        <f>F52/E52*100</f>
        <v>11.235955056179774</v>
      </c>
      <c r="H52" s="625">
        <v>0</v>
      </c>
    </row>
    <row r="53" spans="1:8" x14ac:dyDescent="0.2">
      <c r="A53" s="691"/>
      <c r="B53" s="990">
        <v>5223</v>
      </c>
      <c r="C53" s="115" t="s">
        <v>150</v>
      </c>
      <c r="D53" s="624">
        <v>0</v>
      </c>
      <c r="E53" s="624">
        <v>40</v>
      </c>
      <c r="F53" s="624">
        <v>0</v>
      </c>
      <c r="G53" s="34">
        <v>0</v>
      </c>
      <c r="H53" s="625">
        <v>0</v>
      </c>
    </row>
    <row r="54" spans="1:8" x14ac:dyDescent="0.2">
      <c r="A54" s="691"/>
      <c r="B54" s="990">
        <v>5225</v>
      </c>
      <c r="C54" s="115" t="s">
        <v>1047</v>
      </c>
      <c r="D54" s="624">
        <v>0</v>
      </c>
      <c r="E54" s="624">
        <v>30</v>
      </c>
      <c r="F54" s="624">
        <v>0</v>
      </c>
      <c r="G54" s="34">
        <v>0</v>
      </c>
      <c r="H54" s="625">
        <v>0</v>
      </c>
    </row>
    <row r="55" spans="1:8" hidden="1" x14ac:dyDescent="0.2">
      <c r="A55" s="691"/>
      <c r="B55" s="990">
        <v>5333</v>
      </c>
      <c r="C55" s="460" t="s">
        <v>182</v>
      </c>
      <c r="D55" s="624"/>
      <c r="E55" s="624"/>
      <c r="F55" s="624"/>
      <c r="G55" s="34"/>
      <c r="H55" s="625"/>
    </row>
    <row r="56" spans="1:8" x14ac:dyDescent="0.2">
      <c r="A56" s="949" t="s">
        <v>700</v>
      </c>
      <c r="B56" s="990">
        <v>10</v>
      </c>
      <c r="C56" s="460" t="s">
        <v>182</v>
      </c>
      <c r="D56" s="624">
        <v>0</v>
      </c>
      <c r="E56" s="624">
        <v>15</v>
      </c>
      <c r="F56" s="624">
        <v>0</v>
      </c>
      <c r="G56" s="34">
        <v>0</v>
      </c>
      <c r="H56" s="625">
        <v>0</v>
      </c>
    </row>
    <row r="57" spans="1:8" x14ac:dyDescent="0.2">
      <c r="A57" s="691"/>
      <c r="B57" s="990">
        <v>37</v>
      </c>
      <c r="C57" s="460" t="s">
        <v>182</v>
      </c>
      <c r="D57" s="624">
        <v>0</v>
      </c>
      <c r="E57" s="624">
        <v>6</v>
      </c>
      <c r="F57" s="624">
        <v>0</v>
      </c>
      <c r="G57" s="34">
        <v>0</v>
      </c>
      <c r="H57" s="625">
        <v>0</v>
      </c>
    </row>
    <row r="58" spans="1:8" x14ac:dyDescent="0.2">
      <c r="A58" s="691"/>
      <c r="B58" s="990">
        <v>41</v>
      </c>
      <c r="C58" s="460" t="s">
        <v>182</v>
      </c>
      <c r="D58" s="624">
        <v>0</v>
      </c>
      <c r="E58" s="624">
        <v>35</v>
      </c>
      <c r="F58" s="624">
        <v>0</v>
      </c>
      <c r="G58" s="34">
        <v>0</v>
      </c>
      <c r="H58" s="625">
        <v>0</v>
      </c>
    </row>
    <row r="59" spans="1:8" x14ac:dyDescent="0.2">
      <c r="A59" s="691"/>
      <c r="B59" s="990">
        <v>42</v>
      </c>
      <c r="C59" s="460" t="s">
        <v>182</v>
      </c>
      <c r="D59" s="624">
        <v>0</v>
      </c>
      <c r="E59" s="624">
        <v>15</v>
      </c>
      <c r="F59" s="624">
        <v>0</v>
      </c>
      <c r="G59" s="34">
        <v>0</v>
      </c>
      <c r="H59" s="625">
        <v>0</v>
      </c>
    </row>
    <row r="60" spans="1:8" x14ac:dyDescent="0.2">
      <c r="A60" s="691"/>
      <c r="B60" s="990">
        <v>45</v>
      </c>
      <c r="C60" s="460" t="s">
        <v>182</v>
      </c>
      <c r="D60" s="624">
        <v>0</v>
      </c>
      <c r="E60" s="624">
        <v>30</v>
      </c>
      <c r="F60" s="624">
        <v>0</v>
      </c>
      <c r="G60" s="34">
        <v>0</v>
      </c>
      <c r="H60" s="625">
        <v>0</v>
      </c>
    </row>
    <row r="61" spans="1:8" x14ac:dyDescent="0.2">
      <c r="A61" s="691"/>
      <c r="B61" s="990">
        <v>5492</v>
      </c>
      <c r="C61" s="115" t="s">
        <v>848</v>
      </c>
      <c r="D61" s="624">
        <v>150</v>
      </c>
      <c r="E61" s="624">
        <v>0</v>
      </c>
      <c r="F61" s="624">
        <v>0</v>
      </c>
      <c r="G61" s="34">
        <v>0</v>
      </c>
      <c r="H61" s="625">
        <v>0</v>
      </c>
    </row>
    <row r="62" spans="1:8" x14ac:dyDescent="0.2">
      <c r="A62" s="691"/>
      <c r="B62" s="990">
        <v>5493</v>
      </c>
      <c r="C62" s="115" t="s">
        <v>1048</v>
      </c>
      <c r="D62" s="624">
        <v>0</v>
      </c>
      <c r="E62" s="624">
        <v>173</v>
      </c>
      <c r="F62" s="624">
        <v>20</v>
      </c>
      <c r="G62" s="34">
        <v>0</v>
      </c>
      <c r="H62" s="625">
        <v>0</v>
      </c>
    </row>
    <row r="63" spans="1:8" ht="13.5" thickBot="1" x14ac:dyDescent="0.25">
      <c r="A63" s="418"/>
      <c r="B63" s="375" t="s">
        <v>656</v>
      </c>
      <c r="C63" s="256"/>
      <c r="D63" s="629">
        <f>SUM(D50:D62)</f>
        <v>350</v>
      </c>
      <c r="E63" s="629">
        <f>SUM(E50:E62)</f>
        <v>800</v>
      </c>
      <c r="F63" s="629">
        <f>SUM(F50:F62)</f>
        <v>60</v>
      </c>
      <c r="G63" s="412">
        <f>F63/E63*100</f>
        <v>7.5</v>
      </c>
      <c r="H63" s="377">
        <f>SUM(H50:H62)</f>
        <v>0</v>
      </c>
    </row>
    <row r="70" spans="1:8" ht="15.75" thickBot="1" x14ac:dyDescent="0.3">
      <c r="A70" s="1336" t="s">
        <v>1159</v>
      </c>
      <c r="B70" s="1336"/>
      <c r="C70" s="1336"/>
      <c r="D70" s="1336"/>
      <c r="E70" s="1336"/>
      <c r="F70" s="1336"/>
      <c r="G70" s="1336"/>
      <c r="H70" s="1336"/>
    </row>
    <row r="71" spans="1:8" x14ac:dyDescent="0.2">
      <c r="A71" s="392">
        <v>4227</v>
      </c>
      <c r="B71" s="302">
        <v>5166</v>
      </c>
      <c r="C71" s="379" t="s">
        <v>683</v>
      </c>
      <c r="D71" s="622">
        <v>60</v>
      </c>
      <c r="E71" s="622">
        <v>60</v>
      </c>
      <c r="F71" s="622">
        <v>30</v>
      </c>
      <c r="G71" s="161">
        <f>F71/E71*100</f>
        <v>50</v>
      </c>
      <c r="H71" s="623">
        <v>0</v>
      </c>
    </row>
    <row r="72" spans="1:8" x14ac:dyDescent="0.2">
      <c r="A72" s="209"/>
      <c r="B72" s="990">
        <v>5167</v>
      </c>
      <c r="C72" s="51" t="s">
        <v>61</v>
      </c>
      <c r="D72" s="624">
        <v>50</v>
      </c>
      <c r="E72" s="624">
        <v>50</v>
      </c>
      <c r="F72" s="624">
        <v>0</v>
      </c>
      <c r="G72" s="34">
        <v>0</v>
      </c>
      <c r="H72" s="625">
        <v>0</v>
      </c>
    </row>
    <row r="73" spans="1:8" hidden="1" x14ac:dyDescent="0.2">
      <c r="A73" s="209"/>
      <c r="B73" s="990">
        <v>5169</v>
      </c>
      <c r="C73" s="115" t="s">
        <v>840</v>
      </c>
      <c r="D73" s="624">
        <v>0</v>
      </c>
      <c r="E73" s="624">
        <v>0</v>
      </c>
      <c r="F73" s="624">
        <v>0</v>
      </c>
      <c r="G73" s="34">
        <v>0</v>
      </c>
      <c r="H73" s="625">
        <v>0</v>
      </c>
    </row>
    <row r="74" spans="1:8" ht="13.5" thickBot="1" x14ac:dyDescent="0.25">
      <c r="A74" s="418"/>
      <c r="B74" s="375" t="s">
        <v>656</v>
      </c>
      <c r="C74" s="256"/>
      <c r="D74" s="629">
        <f>SUM(D71:D73)</f>
        <v>110</v>
      </c>
      <c r="E74" s="629">
        <f>SUM(E71:E73)</f>
        <v>110</v>
      </c>
      <c r="F74" s="629">
        <f>SUM(F71:F71)</f>
        <v>30</v>
      </c>
      <c r="G74" s="412">
        <f>F74/E74*100</f>
        <v>27.27272727272727</v>
      </c>
      <c r="H74" s="377">
        <f>SUM(H71:H73)</f>
        <v>0</v>
      </c>
    </row>
    <row r="75" spans="1:8" s="1059" customFormat="1" x14ac:dyDescent="0.2">
      <c r="A75" s="1075">
        <v>4379</v>
      </c>
      <c r="B75" s="302">
        <v>5169</v>
      </c>
      <c r="C75" s="379" t="s">
        <v>840</v>
      </c>
      <c r="D75" s="197">
        <v>80</v>
      </c>
      <c r="E75" s="197">
        <v>80</v>
      </c>
      <c r="F75" s="197">
        <v>0</v>
      </c>
      <c r="G75" s="161">
        <f t="shared" ref="G75:G81" si="1">F75/E75*100</f>
        <v>0</v>
      </c>
      <c r="H75" s="198">
        <v>0</v>
      </c>
    </row>
    <row r="76" spans="1:8" s="1059" customFormat="1" x14ac:dyDescent="0.2">
      <c r="A76" s="1076"/>
      <c r="B76" s="50">
        <v>5175</v>
      </c>
      <c r="C76" s="195" t="s">
        <v>849</v>
      </c>
      <c r="D76" s="1064">
        <v>50</v>
      </c>
      <c r="E76" s="1064">
        <v>50</v>
      </c>
      <c r="F76" s="1064">
        <v>0</v>
      </c>
      <c r="G76" s="1073">
        <f t="shared" si="1"/>
        <v>0</v>
      </c>
      <c r="H76" s="1065">
        <v>0</v>
      </c>
    </row>
    <row r="77" spans="1:8" s="1059" customFormat="1" x14ac:dyDescent="0.2">
      <c r="A77" s="421"/>
      <c r="B77" s="50">
        <v>5194</v>
      </c>
      <c r="C77" s="195" t="s">
        <v>843</v>
      </c>
      <c r="D77" s="1064">
        <v>40</v>
      </c>
      <c r="E77" s="1064">
        <v>120</v>
      </c>
      <c r="F77" s="1064">
        <v>0</v>
      </c>
      <c r="G77" s="1073">
        <f t="shared" si="1"/>
        <v>0</v>
      </c>
      <c r="H77" s="1065">
        <v>0</v>
      </c>
    </row>
    <row r="78" spans="1:8" s="1059" customFormat="1" x14ac:dyDescent="0.2">
      <c r="A78" s="421"/>
      <c r="B78" s="1203">
        <v>5492</v>
      </c>
      <c r="C78" s="1061" t="s">
        <v>848</v>
      </c>
      <c r="D78" s="1064">
        <v>80</v>
      </c>
      <c r="E78" s="1064">
        <v>0</v>
      </c>
      <c r="F78" s="1064">
        <v>0</v>
      </c>
      <c r="G78" s="1073">
        <v>0</v>
      </c>
      <c r="H78" s="1065">
        <v>0</v>
      </c>
    </row>
    <row r="79" spans="1:8" s="1059" customFormat="1" ht="13.5" thickBot="1" x14ac:dyDescent="0.25">
      <c r="A79" s="1077"/>
      <c r="B79" s="375" t="s">
        <v>656</v>
      </c>
      <c r="C79" s="256"/>
      <c r="D79" s="376">
        <f>SUM(D75:D78)</f>
        <v>250</v>
      </c>
      <c r="E79" s="376">
        <f t="shared" ref="E79:H79" si="2">SUM(E75:E78)</f>
        <v>250</v>
      </c>
      <c r="F79" s="376">
        <f t="shared" si="2"/>
        <v>0</v>
      </c>
      <c r="G79" s="412">
        <f t="shared" si="1"/>
        <v>0</v>
      </c>
      <c r="H79" s="377">
        <f t="shared" si="2"/>
        <v>0</v>
      </c>
    </row>
    <row r="80" spans="1:8" x14ac:dyDescent="0.2">
      <c r="A80" s="1075">
        <v>4399</v>
      </c>
      <c r="B80" s="302">
        <v>5167</v>
      </c>
      <c r="C80" s="13" t="s">
        <v>61</v>
      </c>
      <c r="D80" s="197">
        <v>300</v>
      </c>
      <c r="E80" s="197">
        <v>300</v>
      </c>
      <c r="F80" s="197">
        <v>120</v>
      </c>
      <c r="G80" s="161">
        <f t="shared" si="1"/>
        <v>40</v>
      </c>
      <c r="H80" s="198">
        <v>0</v>
      </c>
    </row>
    <row r="81" spans="1:8" ht="13.5" thickBot="1" x14ac:dyDescent="0.25">
      <c r="A81" s="1077"/>
      <c r="B81" s="375" t="s">
        <v>656</v>
      </c>
      <c r="C81" s="256"/>
      <c r="D81" s="376">
        <f>SUM(D80:D80)</f>
        <v>300</v>
      </c>
      <c r="E81" s="376">
        <f>SUM(E80:E80)</f>
        <v>300</v>
      </c>
      <c r="F81" s="376">
        <f>SUM(F80:F80)</f>
        <v>120</v>
      </c>
      <c r="G81" s="412">
        <f t="shared" si="1"/>
        <v>40</v>
      </c>
      <c r="H81" s="377">
        <f>SUM(H80:H80)</f>
        <v>0</v>
      </c>
    </row>
    <row r="82" spans="1:8" ht="16.5" thickBot="1" x14ac:dyDescent="0.3">
      <c r="A82" s="429" t="s">
        <v>692</v>
      </c>
      <c r="B82" s="647"/>
      <c r="C82" s="611"/>
      <c r="D82" s="187">
        <f>D49+D38+D81+D79+D74+D63+D20+D47</f>
        <v>3715</v>
      </c>
      <c r="E82" s="187">
        <f>E49+E38+E81+E79+E74+E63+E20+E47</f>
        <v>3715</v>
      </c>
      <c r="F82" s="187">
        <f>F49+F38+F81+F79+F74+F63+F20+F47</f>
        <v>898</v>
      </c>
      <c r="G82" s="218">
        <f>F82/E82*100</f>
        <v>24.172274562584118</v>
      </c>
      <c r="H82" s="187">
        <f>H49+H38+H81+H79+H74+H63+H20+H47</f>
        <v>3350</v>
      </c>
    </row>
    <row r="83" spans="1:8" s="1059" customFormat="1" ht="15.75" x14ac:dyDescent="0.25">
      <c r="A83" s="275"/>
      <c r="B83" s="598"/>
      <c r="C83" s="362"/>
      <c r="D83" s="276"/>
      <c r="E83" s="276"/>
      <c r="F83" s="276"/>
      <c r="G83" s="365"/>
      <c r="H83" s="276"/>
    </row>
    <row r="85" spans="1:8" ht="13.5" thickBot="1" x14ac:dyDescent="0.25">
      <c r="A85" s="7"/>
      <c r="B85" s="648"/>
      <c r="C85" s="4"/>
      <c r="D85" s="4"/>
      <c r="E85" s="4"/>
      <c r="F85" s="8"/>
      <c r="G85" s="9"/>
      <c r="H85" s="10" t="s">
        <v>558</v>
      </c>
    </row>
    <row r="86" spans="1:8" ht="15" x14ac:dyDescent="0.25">
      <c r="A86" s="220" t="s">
        <v>655</v>
      </c>
      <c r="B86" s="649"/>
      <c r="C86" s="222"/>
      <c r="D86" s="14" t="s">
        <v>560</v>
      </c>
      <c r="E86" s="14" t="s">
        <v>561</v>
      </c>
      <c r="F86" s="14" t="s">
        <v>562</v>
      </c>
      <c r="G86" s="14" t="s">
        <v>563</v>
      </c>
      <c r="H86" s="15" t="s">
        <v>560</v>
      </c>
    </row>
    <row r="87" spans="1:8" ht="14.25" thickBot="1" x14ac:dyDescent="0.3">
      <c r="A87" s="223"/>
      <c r="B87" s="650"/>
      <c r="C87" s="225"/>
      <c r="D87" s="122">
        <v>2019</v>
      </c>
      <c r="E87" s="122">
        <v>2019</v>
      </c>
      <c r="F87" s="122" t="s">
        <v>1209</v>
      </c>
      <c r="G87" s="122" t="s">
        <v>565</v>
      </c>
      <c r="H87" s="123">
        <v>2020</v>
      </c>
    </row>
    <row r="88" spans="1:8" ht="13.5" thickBot="1" x14ac:dyDescent="0.25">
      <c r="A88" s="194">
        <v>3399</v>
      </c>
      <c r="B88" s="125">
        <v>6121</v>
      </c>
      <c r="C88" s="195" t="s">
        <v>133</v>
      </c>
      <c r="D88" s="72">
        <v>0</v>
      </c>
      <c r="E88" s="72">
        <v>0</v>
      </c>
      <c r="F88" s="72">
        <v>0</v>
      </c>
      <c r="G88" s="680">
        <v>0</v>
      </c>
      <c r="H88" s="226">
        <v>0</v>
      </c>
    </row>
    <row r="89" spans="1:8" ht="16.5" thickBot="1" x14ac:dyDescent="0.3">
      <c r="A89" s="215" t="s">
        <v>696</v>
      </c>
      <c r="B89" s="652"/>
      <c r="C89" s="217"/>
      <c r="D89" s="187">
        <f>SUM(D88:D88)</f>
        <v>0</v>
      </c>
      <c r="E89" s="187">
        <f>SUM(E88:E88)</f>
        <v>0</v>
      </c>
      <c r="F89" s="187">
        <f>SUM(F88:F88)</f>
        <v>0</v>
      </c>
      <c r="G89" s="618">
        <v>0</v>
      </c>
      <c r="H89" s="188">
        <f>SUM(H88:H88)</f>
        <v>0</v>
      </c>
    </row>
    <row r="90" spans="1:8" x14ac:dyDescent="0.2">
      <c r="A90" s="227"/>
      <c r="B90" s="111"/>
      <c r="C90" s="145"/>
      <c r="D90" s="228"/>
      <c r="E90" s="228"/>
      <c r="F90" s="228"/>
      <c r="G90" s="327"/>
      <c r="H90" s="228"/>
    </row>
    <row r="91" spans="1:8" x14ac:dyDescent="0.2">
      <c r="A91" s="7"/>
      <c r="B91" s="648"/>
      <c r="C91" s="4"/>
      <c r="D91" s="681"/>
      <c r="E91" s="8"/>
      <c r="F91" s="8"/>
    </row>
    <row r="92" spans="1:8" ht="15" thickBot="1" x14ac:dyDescent="0.25">
      <c r="A92" s="229" t="s">
        <v>697</v>
      </c>
      <c r="B92" s="648"/>
      <c r="C92" s="4"/>
      <c r="D92" s="8"/>
      <c r="E92" s="8"/>
      <c r="F92" s="8"/>
      <c r="G92" s="9"/>
      <c r="H92" s="8"/>
    </row>
    <row r="93" spans="1:8" ht="13.5" x14ac:dyDescent="0.25">
      <c r="A93" s="337" t="s">
        <v>698</v>
      </c>
      <c r="B93" s="653"/>
      <c r="C93" s="233" t="s">
        <v>699</v>
      </c>
      <c r="D93" s="14" t="s">
        <v>560</v>
      </c>
      <c r="E93" s="14" t="s">
        <v>561</v>
      </c>
      <c r="F93" s="14" t="s">
        <v>562</v>
      </c>
      <c r="G93" s="14" t="s">
        <v>563</v>
      </c>
      <c r="H93" s="15" t="s">
        <v>560</v>
      </c>
    </row>
    <row r="94" spans="1:8" ht="14.25" thickBot="1" x14ac:dyDescent="0.3">
      <c r="A94" s="234"/>
      <c r="B94" s="654" t="s">
        <v>700</v>
      </c>
      <c r="C94" s="236"/>
      <c r="D94" s="122">
        <v>2019</v>
      </c>
      <c r="E94" s="122">
        <v>2019</v>
      </c>
      <c r="F94" s="122" t="s">
        <v>1209</v>
      </c>
      <c r="G94" s="122" t="s">
        <v>565</v>
      </c>
      <c r="H94" s="123">
        <v>2020</v>
      </c>
    </row>
    <row r="95" spans="1:8" x14ac:dyDescent="0.2">
      <c r="A95" s="1349"/>
      <c r="B95" s="1350"/>
      <c r="C95" s="145"/>
      <c r="D95" s="285">
        <v>0</v>
      </c>
      <c r="E95" s="285">
        <v>0</v>
      </c>
      <c r="F95" s="285">
        <v>0</v>
      </c>
      <c r="G95" s="157">
        <v>0</v>
      </c>
      <c r="H95" s="286">
        <v>0</v>
      </c>
    </row>
    <row r="96" spans="1:8" ht="15" thickBot="1" x14ac:dyDescent="0.25">
      <c r="A96" s="657"/>
      <c r="B96" s="682"/>
      <c r="C96" s="420" t="s">
        <v>134</v>
      </c>
      <c r="D96" s="250">
        <f>SUM(D95:D95)</f>
        <v>0</v>
      </c>
      <c r="E96" s="250">
        <f>SUM(E95:E95)</f>
        <v>0</v>
      </c>
      <c r="F96" s="250">
        <f>SUM(F95)</f>
        <v>0</v>
      </c>
      <c r="G96" s="298">
        <v>0</v>
      </c>
      <c r="H96" s="308">
        <f>SUM(H95:H95)</f>
        <v>0</v>
      </c>
    </row>
    <row r="97" spans="1:8" ht="16.5" thickBot="1" x14ac:dyDescent="0.3">
      <c r="A97" s="657"/>
      <c r="B97" s="650"/>
      <c r="C97" s="683" t="s">
        <v>656</v>
      </c>
      <c r="D97" s="596">
        <f>D96</f>
        <v>0</v>
      </c>
      <c r="E97" s="596">
        <f>E96</f>
        <v>0</v>
      </c>
      <c r="F97" s="596">
        <f>F96</f>
        <v>0</v>
      </c>
      <c r="G97" s="618">
        <v>0</v>
      </c>
      <c r="H97" s="597">
        <f>SUM(H96)</f>
        <v>0</v>
      </c>
    </row>
    <row r="98" spans="1:8" x14ac:dyDescent="0.2">
      <c r="A98" s="4"/>
      <c r="B98" s="648"/>
      <c r="C98" s="4"/>
      <c r="D98" s="4"/>
      <c r="E98" s="4"/>
      <c r="F98" s="4"/>
      <c r="G98" s="4"/>
      <c r="H98" s="4"/>
    </row>
    <row r="99" spans="1:8" x14ac:dyDescent="0.2">
      <c r="A99" s="4"/>
      <c r="B99" s="648"/>
      <c r="C99" s="4"/>
      <c r="D99" s="4"/>
      <c r="E99" s="4"/>
      <c r="F99" s="4"/>
      <c r="G99" s="4"/>
      <c r="H99" s="4"/>
    </row>
    <row r="100" spans="1:8" ht="19.5" thickBot="1" x14ac:dyDescent="0.35">
      <c r="A100" s="6" t="s">
        <v>153</v>
      </c>
      <c r="B100" s="648"/>
      <c r="C100" s="4"/>
      <c r="D100" s="8"/>
      <c r="E100" s="8"/>
      <c r="F100" s="8"/>
      <c r="G100" s="9"/>
      <c r="H100" s="8"/>
    </row>
    <row r="101" spans="1:8" ht="13.5" x14ac:dyDescent="0.25">
      <c r="A101" s="254"/>
      <c r="B101" s="649"/>
      <c r="C101" s="24"/>
      <c r="D101" s="14" t="s">
        <v>560</v>
      </c>
      <c r="E101" s="14" t="s">
        <v>561</v>
      </c>
      <c r="F101" s="14" t="s">
        <v>562</v>
      </c>
      <c r="G101" s="14" t="s">
        <v>563</v>
      </c>
      <c r="H101" s="15" t="s">
        <v>560</v>
      </c>
    </row>
    <row r="102" spans="1:8" ht="14.25" thickBot="1" x14ac:dyDescent="0.3">
      <c r="A102" s="255"/>
      <c r="B102" s="660"/>
      <c r="C102" s="145"/>
      <c r="D102" s="122">
        <v>2019</v>
      </c>
      <c r="E102" s="122">
        <v>2019</v>
      </c>
      <c r="F102" s="122" t="s">
        <v>1209</v>
      </c>
      <c r="G102" s="122" t="s">
        <v>565</v>
      </c>
      <c r="H102" s="123">
        <v>2020</v>
      </c>
    </row>
    <row r="103" spans="1:8" x14ac:dyDescent="0.2">
      <c r="A103" s="392" t="s">
        <v>670</v>
      </c>
      <c r="B103" s="661"/>
      <c r="C103" s="66"/>
      <c r="D103" s="67">
        <f>D82</f>
        <v>3715</v>
      </c>
      <c r="E103" s="67">
        <f>E82</f>
        <v>3715</v>
      </c>
      <c r="F103" s="67">
        <f>F82</f>
        <v>898</v>
      </c>
      <c r="G103" s="372">
        <f>F103/E103*100</f>
        <v>24.172274562584118</v>
      </c>
      <c r="H103" s="373">
        <f>H82</f>
        <v>3350</v>
      </c>
    </row>
    <row r="104" spans="1:8" ht="13.5" thickBot="1" x14ac:dyDescent="0.25">
      <c r="A104" s="334" t="s">
        <v>655</v>
      </c>
      <c r="B104" s="662"/>
      <c r="C104" s="645"/>
      <c r="D104" s="262">
        <f>D97</f>
        <v>0</v>
      </c>
      <c r="E104" s="262">
        <f>E97</f>
        <v>0</v>
      </c>
      <c r="F104" s="262">
        <f>F97</f>
        <v>0</v>
      </c>
      <c r="G104" s="263">
        <v>0</v>
      </c>
      <c r="H104" s="264">
        <f>H97</f>
        <v>0</v>
      </c>
    </row>
    <row r="105" spans="1:8" ht="16.5" thickBot="1" x14ac:dyDescent="0.3">
      <c r="A105" s="215" t="s">
        <v>708</v>
      </c>
      <c r="B105" s="663"/>
      <c r="C105" s="664"/>
      <c r="D105" s="187">
        <f>SUM(D103:D104)</f>
        <v>3715</v>
      </c>
      <c r="E105" s="187">
        <f>SUM(E103:E104)</f>
        <v>3715</v>
      </c>
      <c r="F105" s="187">
        <f>SUM(F103:F104)</f>
        <v>898</v>
      </c>
      <c r="G105" s="618">
        <f>F105/E105*100</f>
        <v>24.172274562584118</v>
      </c>
      <c r="H105" s="188">
        <f>SUM(H103:H104)</f>
        <v>3350</v>
      </c>
    </row>
    <row r="124" spans="1:8" ht="15" x14ac:dyDescent="0.25">
      <c r="A124" s="1336" t="s">
        <v>1160</v>
      </c>
      <c r="B124" s="1336"/>
      <c r="C124" s="1336"/>
      <c r="D124" s="1336"/>
      <c r="E124" s="1336"/>
      <c r="F124" s="1336"/>
      <c r="G124" s="1336"/>
      <c r="H124" s="1336"/>
    </row>
  </sheetData>
  <mergeCells count="3">
    <mergeCell ref="A95:B95"/>
    <mergeCell ref="A124:H124"/>
    <mergeCell ref="A70:H70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65"/>
  <sheetViews>
    <sheetView zoomScaleNormal="100" zoomScalePageLayoutView="130" workbookViewId="0"/>
  </sheetViews>
  <sheetFormatPr defaultRowHeight="12.75" x14ac:dyDescent="0.2"/>
  <cols>
    <col min="1" max="1" width="6.5703125" customWidth="1"/>
    <col min="2" max="2" width="6.42578125" customWidth="1"/>
    <col min="3" max="3" width="32.85546875" customWidth="1"/>
    <col min="4" max="4" width="7.42578125" customWidth="1"/>
    <col min="5" max="5" width="8" customWidth="1"/>
    <col min="7" max="7" width="8.42578125" customWidth="1"/>
    <col min="8" max="8" width="7.7109375" customWidth="1"/>
  </cols>
  <sheetData>
    <row r="1" spans="1:10" ht="15" x14ac:dyDescent="0.25">
      <c r="H1" s="189" t="s">
        <v>154</v>
      </c>
    </row>
    <row r="2" spans="1:10" ht="18.75" x14ac:dyDescent="0.3">
      <c r="A2" s="6" t="s">
        <v>155</v>
      </c>
      <c r="B2" s="190"/>
      <c r="C2" s="142"/>
      <c r="D2" s="4"/>
      <c r="E2" s="4"/>
      <c r="F2" s="620"/>
      <c r="G2" s="142"/>
      <c r="H2" s="4"/>
    </row>
    <row r="3" spans="1:10" ht="15" customHeight="1" x14ac:dyDescent="0.2">
      <c r="A3" s="191"/>
      <c r="B3" s="7"/>
      <c r="C3" s="4"/>
      <c r="D3" s="4"/>
      <c r="E3" s="4"/>
      <c r="F3" s="130"/>
      <c r="G3" s="4"/>
      <c r="H3" s="4"/>
    </row>
    <row r="4" spans="1:10" ht="15" thickBot="1" x14ac:dyDescent="0.25">
      <c r="A4" s="192" t="s">
        <v>670</v>
      </c>
      <c r="B4" s="7"/>
      <c r="C4" s="4"/>
      <c r="D4" s="4"/>
      <c r="E4" s="4"/>
      <c r="F4" s="316"/>
      <c r="G4" s="317"/>
      <c r="H4" s="10" t="s">
        <v>558</v>
      </c>
    </row>
    <row r="5" spans="1:10" ht="13.5" x14ac:dyDescent="0.25">
      <c r="A5" s="621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10" ht="13.5" x14ac:dyDescent="0.25">
      <c r="A6" s="199">
        <v>3299</v>
      </c>
      <c r="B6" s="17" t="s">
        <v>35</v>
      </c>
      <c r="C6" s="19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  <c r="J6" s="1157"/>
    </row>
    <row r="7" spans="1:10" s="1059" customFormat="1" ht="13.5" hidden="1" x14ac:dyDescent="0.25">
      <c r="A7" s="199">
        <v>3291</v>
      </c>
      <c r="B7" s="17" t="s">
        <v>156</v>
      </c>
      <c r="C7" s="195"/>
      <c r="D7" s="20"/>
      <c r="E7" s="20"/>
      <c r="F7" s="20"/>
      <c r="G7" s="20"/>
      <c r="H7" s="21"/>
      <c r="J7" s="1157"/>
    </row>
    <row r="8" spans="1:10" ht="13.5" x14ac:dyDescent="0.25">
      <c r="A8" s="199">
        <v>3322</v>
      </c>
      <c r="B8" s="17" t="s">
        <v>157</v>
      </c>
      <c r="C8" s="195"/>
      <c r="D8" s="20"/>
      <c r="E8" s="20"/>
      <c r="F8" s="20"/>
      <c r="G8" s="20"/>
      <c r="H8" s="21"/>
    </row>
    <row r="9" spans="1:10" ht="13.5" x14ac:dyDescent="0.25">
      <c r="A9" s="199">
        <v>3326</v>
      </c>
      <c r="B9" s="17" t="s">
        <v>158</v>
      </c>
      <c r="C9" s="195"/>
      <c r="D9" s="20"/>
      <c r="E9" s="20"/>
      <c r="F9" s="20"/>
      <c r="G9" s="20"/>
      <c r="H9" s="21"/>
    </row>
    <row r="10" spans="1:10" ht="13.5" x14ac:dyDescent="0.25">
      <c r="A10" s="199">
        <v>3419</v>
      </c>
      <c r="B10" s="116" t="s">
        <v>1255</v>
      </c>
      <c r="C10" s="115"/>
      <c r="D10" s="20"/>
      <c r="E10" s="20"/>
      <c r="F10" s="20"/>
      <c r="G10" s="20"/>
      <c r="H10" s="21"/>
    </row>
    <row r="11" spans="1:10" x14ac:dyDescent="0.2">
      <c r="A11" s="199">
        <v>3421</v>
      </c>
      <c r="B11" s="51" t="s">
        <v>159</v>
      </c>
      <c r="C11" s="115"/>
      <c r="D11" s="666"/>
      <c r="E11" s="666"/>
      <c r="F11" s="666"/>
      <c r="G11" s="666"/>
      <c r="H11" s="684"/>
    </row>
    <row r="12" spans="1:10" x14ac:dyDescent="0.2">
      <c r="A12" s="199">
        <v>3541</v>
      </c>
      <c r="B12" s="212" t="s">
        <v>160</v>
      </c>
      <c r="C12" s="115"/>
      <c r="D12" s="666"/>
      <c r="E12" s="666"/>
      <c r="F12" s="666"/>
      <c r="G12" s="666"/>
      <c r="H12" s="684"/>
    </row>
    <row r="13" spans="1:10" x14ac:dyDescent="0.2">
      <c r="A13" s="199">
        <v>3699</v>
      </c>
      <c r="B13" s="109" t="s">
        <v>144</v>
      </c>
      <c r="C13" s="115"/>
      <c r="D13" s="666"/>
      <c r="E13" s="666"/>
      <c r="F13" s="666"/>
      <c r="G13" s="666"/>
      <c r="H13" s="684"/>
    </row>
    <row r="14" spans="1:10" s="1059" customFormat="1" x14ac:dyDescent="0.2">
      <c r="A14" s="1276">
        <v>3749</v>
      </c>
      <c r="B14" s="109" t="s">
        <v>1292</v>
      </c>
      <c r="C14" s="1061"/>
      <c r="D14" s="666"/>
      <c r="E14" s="666"/>
      <c r="F14" s="666"/>
      <c r="G14" s="666"/>
      <c r="H14" s="684"/>
    </row>
    <row r="15" spans="1:10" x14ac:dyDescent="0.2">
      <c r="A15" s="199">
        <v>4349</v>
      </c>
      <c r="B15" s="109" t="s">
        <v>161</v>
      </c>
      <c r="C15" s="115"/>
      <c r="D15" s="666"/>
      <c r="E15" s="666"/>
      <c r="F15" s="666"/>
      <c r="G15" s="666"/>
      <c r="H15" s="684"/>
    </row>
    <row r="16" spans="1:10" x14ac:dyDescent="0.2">
      <c r="A16" s="199">
        <v>4350</v>
      </c>
      <c r="B16" s="109" t="s">
        <v>162</v>
      </c>
      <c r="C16" s="115"/>
      <c r="D16" s="666"/>
      <c r="E16" s="666"/>
      <c r="F16" s="666"/>
      <c r="G16" s="666"/>
      <c r="H16" s="684"/>
    </row>
    <row r="17" spans="1:8" x14ac:dyDescent="0.2">
      <c r="A17" s="199">
        <v>4351</v>
      </c>
      <c r="B17" s="109" t="s">
        <v>163</v>
      </c>
      <c r="C17" s="115"/>
      <c r="D17" s="666"/>
      <c r="E17" s="666"/>
      <c r="F17" s="666"/>
      <c r="G17" s="666"/>
      <c r="H17" s="684"/>
    </row>
    <row r="18" spans="1:8" x14ac:dyDescent="0.2">
      <c r="A18" s="199">
        <v>4352</v>
      </c>
      <c r="B18" s="109" t="s">
        <v>164</v>
      </c>
      <c r="C18" s="115"/>
      <c r="D18" s="666"/>
      <c r="E18" s="666"/>
      <c r="F18" s="666"/>
      <c r="G18" s="666"/>
      <c r="H18" s="684"/>
    </row>
    <row r="19" spans="1:8" x14ac:dyDescent="0.2">
      <c r="A19" s="199">
        <v>4354</v>
      </c>
      <c r="B19" s="109" t="s">
        <v>165</v>
      </c>
      <c r="C19" s="115"/>
      <c r="D19" s="666"/>
      <c r="E19" s="666"/>
      <c r="F19" s="666"/>
      <c r="G19" s="666"/>
      <c r="H19" s="684"/>
    </row>
    <row r="20" spans="1:8" x14ac:dyDescent="0.2">
      <c r="A20" s="384">
        <v>4356</v>
      </c>
      <c r="B20" s="685" t="s">
        <v>166</v>
      </c>
      <c r="C20" s="679"/>
      <c r="D20" s="666"/>
      <c r="E20" s="666"/>
      <c r="F20" s="666"/>
      <c r="G20" s="666"/>
      <c r="H20" s="684"/>
    </row>
    <row r="21" spans="1:8" hidden="1" x14ac:dyDescent="0.2">
      <c r="A21" s="384">
        <v>4357</v>
      </c>
      <c r="B21" s="685" t="s">
        <v>167</v>
      </c>
      <c r="C21" s="679"/>
      <c r="D21" s="666"/>
      <c r="E21" s="666"/>
      <c r="F21" s="666"/>
      <c r="G21" s="666"/>
      <c r="H21" s="684"/>
    </row>
    <row r="22" spans="1:8" x14ac:dyDescent="0.2">
      <c r="A22" s="384">
        <v>4358</v>
      </c>
      <c r="B22" s="685" t="s">
        <v>168</v>
      </c>
      <c r="C22" s="679"/>
      <c r="D22" s="666"/>
      <c r="E22" s="666"/>
      <c r="F22" s="666"/>
      <c r="G22" s="666"/>
      <c r="H22" s="684"/>
    </row>
    <row r="23" spans="1:8" x14ac:dyDescent="0.2">
      <c r="A23" s="384">
        <v>4359</v>
      </c>
      <c r="B23" s="685" t="s">
        <v>640</v>
      </c>
      <c r="C23" s="679"/>
      <c r="D23" s="666"/>
      <c r="E23" s="666"/>
      <c r="F23" s="666"/>
      <c r="G23" s="666"/>
      <c r="H23" s="684"/>
    </row>
    <row r="24" spans="1:8" x14ac:dyDescent="0.2">
      <c r="A24" s="384">
        <v>4371</v>
      </c>
      <c r="B24" s="685" t="s">
        <v>169</v>
      </c>
      <c r="C24" s="679"/>
      <c r="D24" s="666"/>
      <c r="E24" s="666"/>
      <c r="F24" s="666"/>
      <c r="G24" s="666"/>
      <c r="H24" s="684"/>
    </row>
    <row r="25" spans="1:8" x14ac:dyDescent="0.2">
      <c r="A25" s="384">
        <v>4374</v>
      </c>
      <c r="B25" s="685" t="s">
        <v>170</v>
      </c>
      <c r="C25" s="679"/>
      <c r="D25" s="666"/>
      <c r="E25" s="666"/>
      <c r="F25" s="666"/>
      <c r="G25" s="666"/>
      <c r="H25" s="684"/>
    </row>
    <row r="26" spans="1:8" x14ac:dyDescent="0.2">
      <c r="A26" s="384">
        <v>4376</v>
      </c>
      <c r="B26" s="685" t="s">
        <v>171</v>
      </c>
      <c r="C26" s="679"/>
      <c r="D26" s="666"/>
      <c r="E26" s="666"/>
      <c r="F26" s="666"/>
      <c r="G26" s="666"/>
      <c r="H26" s="684"/>
    </row>
    <row r="27" spans="1:8" x14ac:dyDescent="0.2">
      <c r="A27" s="384">
        <v>4377</v>
      </c>
      <c r="B27" s="685" t="s">
        <v>172</v>
      </c>
      <c r="C27" s="679"/>
      <c r="D27" s="666"/>
      <c r="E27" s="666"/>
      <c r="F27" s="666"/>
      <c r="G27" s="666"/>
      <c r="H27" s="684"/>
    </row>
    <row r="28" spans="1:8" x14ac:dyDescent="0.2">
      <c r="A28" s="384">
        <v>4378</v>
      </c>
      <c r="B28" s="685" t="s">
        <v>56</v>
      </c>
      <c r="C28" s="679"/>
      <c r="D28" s="666"/>
      <c r="E28" s="666"/>
      <c r="F28" s="666"/>
      <c r="G28" s="666"/>
      <c r="H28" s="684"/>
    </row>
    <row r="29" spans="1:8" ht="13.5" thickBot="1" x14ac:dyDescent="0.25">
      <c r="A29" s="334">
        <v>4379</v>
      </c>
      <c r="B29" s="686" t="s">
        <v>642</v>
      </c>
      <c r="C29" s="120"/>
      <c r="D29" s="666"/>
      <c r="E29" s="666"/>
      <c r="F29" s="666"/>
      <c r="G29" s="666"/>
      <c r="H29" s="684"/>
    </row>
    <row r="30" spans="1:8" ht="13.5" x14ac:dyDescent="0.25">
      <c r="A30" s="621"/>
      <c r="B30" s="687" t="s">
        <v>566</v>
      </c>
      <c r="C30" s="393"/>
      <c r="D30" s="622"/>
      <c r="E30" s="622"/>
      <c r="F30" s="197"/>
      <c r="G30" s="197"/>
      <c r="H30" s="198"/>
    </row>
    <row r="31" spans="1:8" hidden="1" x14ac:dyDescent="0.2">
      <c r="A31" s="199">
        <v>3291</v>
      </c>
      <c r="B31" s="125">
        <v>5222</v>
      </c>
      <c r="C31" s="32" t="s">
        <v>173</v>
      </c>
      <c r="D31" s="624">
        <v>0</v>
      </c>
      <c r="E31" s="624">
        <v>0</v>
      </c>
      <c r="F31" s="33">
        <v>0</v>
      </c>
      <c r="G31" s="33">
        <v>0</v>
      </c>
      <c r="H31" s="202">
        <v>0</v>
      </c>
    </row>
    <row r="32" spans="1:8" hidden="1" x14ac:dyDescent="0.2">
      <c r="A32" s="463" t="s">
        <v>174</v>
      </c>
      <c r="B32" s="52">
        <v>5333</v>
      </c>
      <c r="C32" s="51" t="s">
        <v>175</v>
      </c>
      <c r="D32" s="630">
        <v>0</v>
      </c>
      <c r="E32" s="630">
        <v>0</v>
      </c>
      <c r="F32" s="126">
        <v>0</v>
      </c>
      <c r="G32" s="34">
        <v>0</v>
      </c>
      <c r="H32" s="383">
        <v>0</v>
      </c>
    </row>
    <row r="33" spans="1:8" ht="14.25" thickBot="1" x14ac:dyDescent="0.3">
      <c r="A33" s="688"/>
      <c r="B33" s="689" t="s">
        <v>656</v>
      </c>
      <c r="C33" s="636"/>
      <c r="D33" s="636">
        <f>SUM(D31:D32)</f>
        <v>0</v>
      </c>
      <c r="E33" s="636">
        <f>SUM(E31:E32)</f>
        <v>0</v>
      </c>
      <c r="F33" s="636">
        <f>SUM(F31:F32)</f>
        <v>0</v>
      </c>
      <c r="G33" s="263">
        <v>0</v>
      </c>
      <c r="H33" s="690">
        <f>SUM(H31:H32)</f>
        <v>0</v>
      </c>
    </row>
    <row r="34" spans="1:8" x14ac:dyDescent="0.2">
      <c r="A34" s="199">
        <v>3299</v>
      </c>
      <c r="B34" s="302">
        <v>5221</v>
      </c>
      <c r="C34" s="393" t="s">
        <v>1178</v>
      </c>
      <c r="D34" s="72">
        <v>0</v>
      </c>
      <c r="E34" s="72">
        <v>89</v>
      </c>
      <c r="F34" s="72">
        <v>89</v>
      </c>
      <c r="G34" s="94">
        <f t="shared" ref="G34:G67" si="0">F34/E34*100</f>
        <v>100</v>
      </c>
      <c r="H34" s="226">
        <v>0</v>
      </c>
    </row>
    <row r="35" spans="1:8" hidden="1" x14ac:dyDescent="0.2">
      <c r="A35" s="255"/>
      <c r="B35" s="957">
        <v>5221</v>
      </c>
      <c r="C35" s="51" t="s">
        <v>177</v>
      </c>
      <c r="D35" s="72">
        <v>0</v>
      </c>
      <c r="E35" s="72">
        <v>0</v>
      </c>
      <c r="F35" s="72">
        <v>0</v>
      </c>
      <c r="G35" s="94" t="e">
        <f t="shared" si="0"/>
        <v>#DIV/0!</v>
      </c>
      <c r="H35" s="226">
        <v>0</v>
      </c>
    </row>
    <row r="36" spans="1:8" hidden="1" x14ac:dyDescent="0.2">
      <c r="A36" s="255"/>
      <c r="B36" s="125">
        <v>5222</v>
      </c>
      <c r="C36" s="32" t="s">
        <v>178</v>
      </c>
      <c r="D36" s="72">
        <v>0</v>
      </c>
      <c r="E36" s="72">
        <v>0</v>
      </c>
      <c r="F36" s="72">
        <v>0</v>
      </c>
      <c r="G36" s="94">
        <v>0</v>
      </c>
      <c r="H36" s="202">
        <v>0</v>
      </c>
    </row>
    <row r="37" spans="1:8" x14ac:dyDescent="0.2">
      <c r="A37" s="962"/>
      <c r="B37" s="957">
        <v>5229</v>
      </c>
      <c r="C37" s="51" t="s">
        <v>179</v>
      </c>
      <c r="D37" s="624">
        <v>1700</v>
      </c>
      <c r="E37" s="624">
        <v>1700</v>
      </c>
      <c r="F37" s="33">
        <v>155</v>
      </c>
      <c r="G37" s="94">
        <f t="shared" si="0"/>
        <v>9.117647058823529</v>
      </c>
      <c r="H37" s="383">
        <v>0</v>
      </c>
    </row>
    <row r="38" spans="1:8" hidden="1" x14ac:dyDescent="0.2">
      <c r="A38" s="962"/>
      <c r="B38" s="957">
        <v>5229</v>
      </c>
      <c r="C38" s="51" t="s">
        <v>180</v>
      </c>
      <c r="D38" s="630">
        <v>0</v>
      </c>
      <c r="E38" s="630">
        <v>0</v>
      </c>
      <c r="F38" s="126">
        <v>0</v>
      </c>
      <c r="G38" s="94" t="e">
        <f t="shared" si="0"/>
        <v>#DIV/0!</v>
      </c>
      <c r="H38" s="383">
        <v>0</v>
      </c>
    </row>
    <row r="39" spans="1:8" x14ac:dyDescent="0.2">
      <c r="A39" s="463" t="s">
        <v>181</v>
      </c>
      <c r="B39" s="53">
        <v>5333</v>
      </c>
      <c r="C39" s="460" t="s">
        <v>182</v>
      </c>
      <c r="D39" s="630">
        <v>0</v>
      </c>
      <c r="E39" s="630">
        <v>50</v>
      </c>
      <c r="F39" s="126">
        <v>50</v>
      </c>
      <c r="G39" s="94">
        <f t="shared" si="0"/>
        <v>100</v>
      </c>
      <c r="H39" s="383">
        <v>0</v>
      </c>
    </row>
    <row r="40" spans="1:8" hidden="1" x14ac:dyDescent="0.2">
      <c r="A40" s="463" t="s">
        <v>181</v>
      </c>
      <c r="B40" s="53">
        <v>5333</v>
      </c>
      <c r="C40" s="460" t="s">
        <v>175</v>
      </c>
      <c r="D40" s="630">
        <v>0</v>
      </c>
      <c r="E40" s="630">
        <v>0</v>
      </c>
      <c r="F40" s="126">
        <v>0</v>
      </c>
      <c r="G40" s="94" t="e">
        <f t="shared" si="0"/>
        <v>#DIV/0!</v>
      </c>
      <c r="H40" s="383">
        <v>0</v>
      </c>
    </row>
    <row r="41" spans="1:8" hidden="1" x14ac:dyDescent="0.2">
      <c r="A41" s="463" t="s">
        <v>183</v>
      </c>
      <c r="B41" s="53">
        <v>5333</v>
      </c>
      <c r="C41" s="460" t="s">
        <v>182</v>
      </c>
      <c r="D41" s="630">
        <v>0</v>
      </c>
      <c r="E41" s="630">
        <v>0</v>
      </c>
      <c r="F41" s="126">
        <v>0</v>
      </c>
      <c r="G41" s="94">
        <v>0</v>
      </c>
      <c r="H41" s="383">
        <v>0</v>
      </c>
    </row>
    <row r="42" spans="1:8" hidden="1" x14ac:dyDescent="0.2">
      <c r="A42" s="463" t="s">
        <v>183</v>
      </c>
      <c r="B42" s="53">
        <v>5333</v>
      </c>
      <c r="C42" s="460" t="s">
        <v>175</v>
      </c>
      <c r="D42" s="630">
        <v>0</v>
      </c>
      <c r="E42" s="630">
        <v>0</v>
      </c>
      <c r="F42" s="126">
        <v>0</v>
      </c>
      <c r="G42" s="94" t="e">
        <f t="shared" si="0"/>
        <v>#DIV/0!</v>
      </c>
      <c r="H42" s="383">
        <v>0</v>
      </c>
    </row>
    <row r="43" spans="1:8" hidden="1" x14ac:dyDescent="0.2">
      <c r="A43" s="463" t="s">
        <v>184</v>
      </c>
      <c r="B43" s="53">
        <v>5333</v>
      </c>
      <c r="C43" s="460" t="s">
        <v>182</v>
      </c>
      <c r="D43" s="630">
        <v>0</v>
      </c>
      <c r="E43" s="630">
        <v>0</v>
      </c>
      <c r="F43" s="126">
        <v>0</v>
      </c>
      <c r="G43" s="94" t="e">
        <f t="shared" si="0"/>
        <v>#DIV/0!</v>
      </c>
      <c r="H43" s="383">
        <v>0</v>
      </c>
    </row>
    <row r="44" spans="1:8" hidden="1" x14ac:dyDescent="0.2">
      <c r="A44" s="463" t="s">
        <v>184</v>
      </c>
      <c r="B44" s="53">
        <v>5333</v>
      </c>
      <c r="C44" s="460" t="s">
        <v>175</v>
      </c>
      <c r="D44" s="630">
        <v>0</v>
      </c>
      <c r="E44" s="630">
        <v>0</v>
      </c>
      <c r="F44" s="126">
        <v>0</v>
      </c>
      <c r="G44" s="94" t="e">
        <f t="shared" si="0"/>
        <v>#DIV/0!</v>
      </c>
      <c r="H44" s="383">
        <v>0</v>
      </c>
    </row>
    <row r="45" spans="1:8" hidden="1" x14ac:dyDescent="0.2">
      <c r="A45" s="463" t="s">
        <v>185</v>
      </c>
      <c r="B45" s="957">
        <v>5333</v>
      </c>
      <c r="C45" s="51" t="s">
        <v>175</v>
      </c>
      <c r="D45" s="630">
        <v>0</v>
      </c>
      <c r="E45" s="630">
        <v>0</v>
      </c>
      <c r="F45" s="126">
        <v>0</v>
      </c>
      <c r="G45" s="94" t="e">
        <f t="shared" si="0"/>
        <v>#DIV/0!</v>
      </c>
      <c r="H45" s="383">
        <v>0</v>
      </c>
    </row>
    <row r="46" spans="1:8" hidden="1" x14ac:dyDescent="0.2">
      <c r="A46" s="463" t="s">
        <v>186</v>
      </c>
      <c r="B46" s="957">
        <v>5333</v>
      </c>
      <c r="C46" s="51" t="s">
        <v>182</v>
      </c>
      <c r="D46" s="630">
        <v>0</v>
      </c>
      <c r="E46" s="630">
        <v>0</v>
      </c>
      <c r="F46" s="126">
        <v>0</v>
      </c>
      <c r="G46" s="94">
        <v>0</v>
      </c>
      <c r="H46" s="383">
        <v>0</v>
      </c>
    </row>
    <row r="47" spans="1:8" hidden="1" x14ac:dyDescent="0.2">
      <c r="A47" s="463" t="s">
        <v>187</v>
      </c>
      <c r="B47" s="957">
        <v>5333</v>
      </c>
      <c r="C47" s="51" t="s">
        <v>175</v>
      </c>
      <c r="D47" s="630">
        <v>0</v>
      </c>
      <c r="E47" s="630">
        <v>0</v>
      </c>
      <c r="F47" s="126">
        <v>0</v>
      </c>
      <c r="G47" s="94" t="e">
        <f t="shared" si="0"/>
        <v>#DIV/0!</v>
      </c>
      <c r="H47" s="383">
        <v>0</v>
      </c>
    </row>
    <row r="48" spans="1:8" hidden="1" x14ac:dyDescent="0.2">
      <c r="A48" s="463" t="s">
        <v>188</v>
      </c>
      <c r="B48" s="957">
        <v>5333</v>
      </c>
      <c r="C48" s="51" t="s">
        <v>175</v>
      </c>
      <c r="D48" s="630">
        <v>0</v>
      </c>
      <c r="E48" s="630">
        <v>0</v>
      </c>
      <c r="F48" s="126">
        <v>0</v>
      </c>
      <c r="G48" s="94" t="e">
        <f t="shared" si="0"/>
        <v>#DIV/0!</v>
      </c>
      <c r="H48" s="383">
        <v>0</v>
      </c>
    </row>
    <row r="49" spans="1:8" x14ac:dyDescent="0.2">
      <c r="A49" s="463" t="s">
        <v>189</v>
      </c>
      <c r="B49" s="957">
        <v>5333</v>
      </c>
      <c r="C49" s="51" t="s">
        <v>182</v>
      </c>
      <c r="D49" s="630">
        <v>0</v>
      </c>
      <c r="E49" s="630">
        <v>63</v>
      </c>
      <c r="F49" s="126">
        <v>63</v>
      </c>
      <c r="G49" s="94">
        <f t="shared" si="0"/>
        <v>100</v>
      </c>
      <c r="H49" s="383">
        <v>0</v>
      </c>
    </row>
    <row r="50" spans="1:8" x14ac:dyDescent="0.2">
      <c r="A50" s="463" t="s">
        <v>190</v>
      </c>
      <c r="B50" s="957">
        <v>5333</v>
      </c>
      <c r="C50" s="51" t="s">
        <v>182</v>
      </c>
      <c r="D50" s="630">
        <v>0</v>
      </c>
      <c r="E50" s="630">
        <v>30</v>
      </c>
      <c r="F50" s="126">
        <v>30</v>
      </c>
      <c r="G50" s="94">
        <f t="shared" si="0"/>
        <v>100</v>
      </c>
      <c r="H50" s="383">
        <v>0</v>
      </c>
    </row>
    <row r="51" spans="1:8" x14ac:dyDescent="0.2">
      <c r="A51" s="463" t="s">
        <v>191</v>
      </c>
      <c r="B51" s="957">
        <v>5333</v>
      </c>
      <c r="C51" s="51" t="s">
        <v>182</v>
      </c>
      <c r="D51" s="630">
        <v>0</v>
      </c>
      <c r="E51" s="630">
        <v>155</v>
      </c>
      <c r="F51" s="126">
        <v>155</v>
      </c>
      <c r="G51" s="94">
        <f t="shared" si="0"/>
        <v>100</v>
      </c>
      <c r="H51" s="383">
        <v>0</v>
      </c>
    </row>
    <row r="52" spans="1:8" hidden="1" x14ac:dyDescent="0.2">
      <c r="A52" s="463" t="s">
        <v>191</v>
      </c>
      <c r="B52" s="957">
        <v>5333</v>
      </c>
      <c r="C52" s="51" t="s">
        <v>175</v>
      </c>
      <c r="D52" s="630">
        <v>0</v>
      </c>
      <c r="E52" s="630">
        <v>0</v>
      </c>
      <c r="F52" s="126">
        <v>0</v>
      </c>
      <c r="G52" s="94" t="e">
        <f t="shared" si="0"/>
        <v>#DIV/0!</v>
      </c>
      <c r="H52" s="202">
        <v>0</v>
      </c>
    </row>
    <row r="53" spans="1:8" x14ac:dyDescent="0.2">
      <c r="A53" s="463" t="s">
        <v>192</v>
      </c>
      <c r="B53" s="957">
        <v>5333</v>
      </c>
      <c r="C53" s="51" t="s">
        <v>196</v>
      </c>
      <c r="D53" s="624">
        <v>0</v>
      </c>
      <c r="E53" s="624">
        <v>162</v>
      </c>
      <c r="F53" s="33">
        <v>162</v>
      </c>
      <c r="G53" s="94">
        <f t="shared" si="0"/>
        <v>100</v>
      </c>
      <c r="H53" s="202">
        <v>0</v>
      </c>
    </row>
    <row r="54" spans="1:8" x14ac:dyDescent="0.2">
      <c r="A54" s="463" t="s">
        <v>174</v>
      </c>
      <c r="B54" s="957">
        <v>5333</v>
      </c>
      <c r="C54" s="51" t="s">
        <v>182</v>
      </c>
      <c r="D54" s="630">
        <v>0</v>
      </c>
      <c r="E54" s="630">
        <v>40</v>
      </c>
      <c r="F54" s="126">
        <v>40</v>
      </c>
      <c r="G54" s="94">
        <f t="shared" si="0"/>
        <v>100</v>
      </c>
      <c r="H54" s="202">
        <v>0</v>
      </c>
    </row>
    <row r="55" spans="1:8" hidden="1" x14ac:dyDescent="0.2">
      <c r="A55" s="463" t="s">
        <v>174</v>
      </c>
      <c r="B55" s="957">
        <v>5333</v>
      </c>
      <c r="C55" s="51" t="s">
        <v>175</v>
      </c>
      <c r="D55" s="624">
        <v>0</v>
      </c>
      <c r="E55" s="624">
        <v>0</v>
      </c>
      <c r="F55" s="33">
        <v>0</v>
      </c>
      <c r="G55" s="94" t="e">
        <f t="shared" si="0"/>
        <v>#DIV/0!</v>
      </c>
      <c r="H55" s="202">
        <v>0</v>
      </c>
    </row>
    <row r="56" spans="1:8" x14ac:dyDescent="0.2">
      <c r="A56" s="463" t="s">
        <v>193</v>
      </c>
      <c r="B56" s="957">
        <v>5333</v>
      </c>
      <c r="C56" s="51" t="s">
        <v>182</v>
      </c>
      <c r="D56" s="624">
        <v>0</v>
      </c>
      <c r="E56" s="624">
        <v>194</v>
      </c>
      <c r="F56" s="33">
        <v>194</v>
      </c>
      <c r="G56" s="94">
        <f t="shared" si="0"/>
        <v>100</v>
      </c>
      <c r="H56" s="202">
        <v>0</v>
      </c>
    </row>
    <row r="57" spans="1:8" hidden="1" x14ac:dyDescent="0.2">
      <c r="A57" s="463" t="s">
        <v>193</v>
      </c>
      <c r="B57" s="957">
        <v>5333</v>
      </c>
      <c r="C57" s="51" t="s">
        <v>175</v>
      </c>
      <c r="D57" s="624">
        <v>0</v>
      </c>
      <c r="E57" s="624">
        <v>0</v>
      </c>
      <c r="F57" s="33">
        <v>0</v>
      </c>
      <c r="G57" s="94" t="e">
        <f t="shared" si="0"/>
        <v>#DIV/0!</v>
      </c>
      <c r="H57" s="202">
        <v>0</v>
      </c>
    </row>
    <row r="58" spans="1:8" hidden="1" x14ac:dyDescent="0.2">
      <c r="A58" s="463" t="s">
        <v>194</v>
      </c>
      <c r="B58" s="957">
        <v>5333</v>
      </c>
      <c r="C58" s="51" t="s">
        <v>182</v>
      </c>
      <c r="D58" s="630">
        <v>0</v>
      </c>
      <c r="E58" s="630">
        <v>0</v>
      </c>
      <c r="F58" s="126">
        <v>0</v>
      </c>
      <c r="G58" s="94">
        <v>0</v>
      </c>
      <c r="H58" s="383">
        <v>0</v>
      </c>
    </row>
    <row r="59" spans="1:8" hidden="1" x14ac:dyDescent="0.2">
      <c r="A59" s="463" t="s">
        <v>194</v>
      </c>
      <c r="B59" s="957">
        <v>5333</v>
      </c>
      <c r="C59" s="51" t="s">
        <v>175</v>
      </c>
      <c r="D59" s="630">
        <v>0</v>
      </c>
      <c r="E59" s="630">
        <v>0</v>
      </c>
      <c r="F59" s="126">
        <v>0</v>
      </c>
      <c r="G59" s="94" t="e">
        <f t="shared" si="0"/>
        <v>#DIV/0!</v>
      </c>
      <c r="H59" s="383">
        <v>0</v>
      </c>
    </row>
    <row r="60" spans="1:8" x14ac:dyDescent="0.2">
      <c r="A60" s="463" t="s">
        <v>1050</v>
      </c>
      <c r="B60" s="957">
        <v>5333</v>
      </c>
      <c r="C60" s="51" t="s">
        <v>196</v>
      </c>
      <c r="D60" s="630">
        <v>0</v>
      </c>
      <c r="E60" s="630">
        <v>60</v>
      </c>
      <c r="F60" s="126">
        <v>60</v>
      </c>
      <c r="G60" s="94">
        <f t="shared" si="0"/>
        <v>100</v>
      </c>
      <c r="H60" s="383">
        <v>0</v>
      </c>
    </row>
    <row r="61" spans="1:8" x14ac:dyDescent="0.2">
      <c r="A61" s="463" t="s">
        <v>195</v>
      </c>
      <c r="B61" s="957">
        <v>5333</v>
      </c>
      <c r="C61" s="51" t="s">
        <v>196</v>
      </c>
      <c r="D61" s="630">
        <v>0</v>
      </c>
      <c r="E61" s="630">
        <v>90</v>
      </c>
      <c r="F61" s="126">
        <v>48</v>
      </c>
      <c r="G61" s="94">
        <f t="shared" si="0"/>
        <v>53.333333333333336</v>
      </c>
      <c r="H61" s="383">
        <v>0</v>
      </c>
    </row>
    <row r="62" spans="1:8" hidden="1" x14ac:dyDescent="0.2">
      <c r="A62" s="463" t="s">
        <v>195</v>
      </c>
      <c r="B62" s="957">
        <v>5333</v>
      </c>
      <c r="C62" s="51" t="s">
        <v>175</v>
      </c>
      <c r="D62" s="630">
        <v>0</v>
      </c>
      <c r="E62" s="630">
        <v>0</v>
      </c>
      <c r="F62" s="126">
        <v>0</v>
      </c>
      <c r="G62" s="94" t="e">
        <f t="shared" si="0"/>
        <v>#DIV/0!</v>
      </c>
      <c r="H62" s="383">
        <v>0</v>
      </c>
    </row>
    <row r="63" spans="1:8" x14ac:dyDescent="0.2">
      <c r="A63" s="463" t="s">
        <v>197</v>
      </c>
      <c r="B63" s="957">
        <v>5333</v>
      </c>
      <c r="C63" s="51" t="s">
        <v>196</v>
      </c>
      <c r="D63" s="630">
        <v>0</v>
      </c>
      <c r="E63" s="630">
        <v>83</v>
      </c>
      <c r="F63" s="126">
        <v>83</v>
      </c>
      <c r="G63" s="94">
        <f t="shared" si="0"/>
        <v>100</v>
      </c>
      <c r="H63" s="383">
        <v>0</v>
      </c>
    </row>
    <row r="64" spans="1:8" x14ac:dyDescent="0.2">
      <c r="A64" s="463" t="s">
        <v>198</v>
      </c>
      <c r="B64" s="957">
        <v>5333</v>
      </c>
      <c r="C64" s="51" t="s">
        <v>196</v>
      </c>
      <c r="D64" s="630">
        <v>0</v>
      </c>
      <c r="E64" s="630">
        <v>90</v>
      </c>
      <c r="F64" s="126">
        <v>80</v>
      </c>
      <c r="G64" s="94">
        <f t="shared" si="0"/>
        <v>88.888888888888886</v>
      </c>
      <c r="H64" s="383">
        <v>0</v>
      </c>
    </row>
    <row r="65" spans="1:8" x14ac:dyDescent="0.2">
      <c r="A65" s="463" t="s">
        <v>199</v>
      </c>
      <c r="B65" s="53">
        <v>5333</v>
      </c>
      <c r="C65" s="460" t="s">
        <v>182</v>
      </c>
      <c r="D65" s="630">
        <v>0</v>
      </c>
      <c r="E65" s="630">
        <v>170</v>
      </c>
      <c r="F65" s="126">
        <v>170</v>
      </c>
      <c r="G65" s="94">
        <f t="shared" si="0"/>
        <v>100</v>
      </c>
      <c r="H65" s="383">
        <v>0</v>
      </c>
    </row>
    <row r="66" spans="1:8" hidden="1" x14ac:dyDescent="0.2">
      <c r="A66" s="463" t="s">
        <v>199</v>
      </c>
      <c r="B66" s="53">
        <v>5333</v>
      </c>
      <c r="C66" s="51" t="s">
        <v>175</v>
      </c>
      <c r="D66" s="630">
        <v>0</v>
      </c>
      <c r="E66" s="630">
        <v>0</v>
      </c>
      <c r="F66" s="126">
        <v>0</v>
      </c>
      <c r="G66" s="94" t="e">
        <f t="shared" si="0"/>
        <v>#DIV/0!</v>
      </c>
      <c r="H66" s="383">
        <v>0</v>
      </c>
    </row>
    <row r="67" spans="1:8" x14ac:dyDescent="0.2">
      <c r="A67" s="692"/>
      <c r="B67" s="53">
        <v>5339</v>
      </c>
      <c r="C67" s="51" t="s">
        <v>200</v>
      </c>
      <c r="D67" s="630">
        <v>0</v>
      </c>
      <c r="E67" s="630">
        <v>7</v>
      </c>
      <c r="F67" s="126">
        <v>7</v>
      </c>
      <c r="G67" s="94">
        <f t="shared" si="0"/>
        <v>100</v>
      </c>
      <c r="H67" s="383">
        <v>0</v>
      </c>
    </row>
    <row r="68" spans="1:8" ht="14.25" thickBot="1" x14ac:dyDescent="0.3">
      <c r="A68" s="693"/>
      <c r="B68" s="689" t="s">
        <v>656</v>
      </c>
      <c r="C68" s="636"/>
      <c r="D68" s="636">
        <f>SUM(D34:D67)</f>
        <v>1700</v>
      </c>
      <c r="E68" s="636">
        <f>SUM(E34:E67)</f>
        <v>2983</v>
      </c>
      <c r="F68" s="262">
        <f>SUM(F34:F67)</f>
        <v>1386</v>
      </c>
      <c r="G68" s="263">
        <f>F68/E68*100</f>
        <v>46.463291987931612</v>
      </c>
      <c r="H68" s="690">
        <f>SUM(H34:H67)</f>
        <v>0</v>
      </c>
    </row>
    <row r="69" spans="1:8" x14ac:dyDescent="0.2">
      <c r="A69" s="392">
        <v>3322</v>
      </c>
      <c r="B69" s="302">
        <v>5229</v>
      </c>
      <c r="C69" s="393" t="s">
        <v>691</v>
      </c>
      <c r="D69" s="197">
        <v>1000</v>
      </c>
      <c r="E69" s="197">
        <v>500</v>
      </c>
      <c r="F69" s="197">
        <v>0</v>
      </c>
      <c r="G69" s="161">
        <v>0</v>
      </c>
      <c r="H69" s="198">
        <v>500</v>
      </c>
    </row>
    <row r="70" spans="1:8" hidden="1" x14ac:dyDescent="0.2">
      <c r="A70" s="209"/>
      <c r="B70" s="694">
        <v>5493</v>
      </c>
      <c r="C70" s="55" t="s">
        <v>201</v>
      </c>
      <c r="D70" s="285">
        <v>0</v>
      </c>
      <c r="E70" s="285">
        <v>0</v>
      </c>
      <c r="F70" s="285">
        <v>0</v>
      </c>
      <c r="G70" s="113">
        <v>0</v>
      </c>
      <c r="H70" s="286">
        <v>0</v>
      </c>
    </row>
    <row r="71" spans="1:8" ht="14.25" thickBot="1" x14ac:dyDescent="0.3">
      <c r="A71" s="693"/>
      <c r="B71" s="689" t="s">
        <v>656</v>
      </c>
      <c r="C71" s="636"/>
      <c r="D71" s="636">
        <f>SUM(D69)</f>
        <v>1000</v>
      </c>
      <c r="E71" s="636">
        <f>SUM(E69:E69+E70)</f>
        <v>500</v>
      </c>
      <c r="F71" s="262">
        <f>SUM(F69:F70)</f>
        <v>0</v>
      </c>
      <c r="G71" s="263">
        <f>F71/E71*100</f>
        <v>0</v>
      </c>
      <c r="H71" s="690">
        <f>SUM(H69)</f>
        <v>500</v>
      </c>
    </row>
    <row r="72" spans="1:8" hidden="1" x14ac:dyDescent="0.2">
      <c r="B72" s="302">
        <v>5222</v>
      </c>
      <c r="C72" s="32" t="s">
        <v>178</v>
      </c>
      <c r="D72" s="197">
        <v>0</v>
      </c>
      <c r="E72" s="197">
        <v>0</v>
      </c>
      <c r="F72" s="197">
        <v>0</v>
      </c>
      <c r="G72" s="161">
        <v>0</v>
      </c>
      <c r="H72" s="198">
        <v>0</v>
      </c>
    </row>
    <row r="73" spans="1:8" ht="13.5" hidden="1" thickBot="1" x14ac:dyDescent="0.25">
      <c r="A73" s="255"/>
      <c r="B73" s="957">
        <v>5223</v>
      </c>
      <c r="C73" s="51" t="s">
        <v>202</v>
      </c>
      <c r="D73" s="72">
        <v>0</v>
      </c>
      <c r="E73" s="72">
        <v>0</v>
      </c>
      <c r="F73" s="72">
        <v>0</v>
      </c>
      <c r="G73" s="94">
        <v>0</v>
      </c>
      <c r="H73" s="202">
        <v>0</v>
      </c>
    </row>
    <row r="74" spans="1:8" x14ac:dyDescent="0.2">
      <c r="A74" s="392">
        <v>3326</v>
      </c>
      <c r="B74" s="957">
        <v>5229</v>
      </c>
      <c r="C74" s="51" t="s">
        <v>691</v>
      </c>
      <c r="D74" s="33">
        <v>0</v>
      </c>
      <c r="E74" s="33">
        <v>0</v>
      </c>
      <c r="F74" s="33">
        <v>0</v>
      </c>
      <c r="G74" s="34">
        <v>0</v>
      </c>
      <c r="H74" s="202">
        <v>500</v>
      </c>
    </row>
    <row r="75" spans="1:8" ht="14.25" thickBot="1" x14ac:dyDescent="0.3">
      <c r="A75" s="693"/>
      <c r="B75" s="689" t="s">
        <v>656</v>
      </c>
      <c r="C75" s="636"/>
      <c r="D75" s="636">
        <f>SUM(D74)</f>
        <v>0</v>
      </c>
      <c r="E75" s="636">
        <f>SUM(E72:E74)</f>
        <v>0</v>
      </c>
      <c r="F75" s="262">
        <f>SUM(F72:F74)</f>
        <v>0</v>
      </c>
      <c r="G75" s="263">
        <v>0</v>
      </c>
      <c r="H75" s="690">
        <f>SUM(H72:H74)</f>
        <v>500</v>
      </c>
    </row>
    <row r="76" spans="1:8" s="1059" customFormat="1" x14ac:dyDescent="0.2"/>
    <row r="77" spans="1:8" s="1059" customFormat="1" x14ac:dyDescent="0.2"/>
    <row r="78" spans="1:8" s="1059" customFormat="1" x14ac:dyDescent="0.2"/>
    <row r="79" spans="1:8" s="1059" customFormat="1" x14ac:dyDescent="0.2"/>
    <row r="80" spans="1:8" s="1059" customFormat="1" ht="15.75" thickBot="1" x14ac:dyDescent="0.3">
      <c r="A80" s="1346" t="s">
        <v>1161</v>
      </c>
      <c r="B80" s="1346"/>
      <c r="C80" s="1346"/>
      <c r="D80" s="1346"/>
      <c r="E80" s="1346"/>
      <c r="F80" s="1346"/>
      <c r="G80" s="1346"/>
      <c r="H80" s="1346"/>
    </row>
    <row r="81" spans="1:8" x14ac:dyDescent="0.2">
      <c r="A81" s="1001">
        <v>3419</v>
      </c>
      <c r="B81" s="302">
        <v>5212</v>
      </c>
      <c r="C81" s="393" t="s">
        <v>1308</v>
      </c>
      <c r="D81" s="197">
        <v>0</v>
      </c>
      <c r="E81" s="197">
        <v>64</v>
      </c>
      <c r="F81" s="197">
        <v>64</v>
      </c>
      <c r="G81" s="161">
        <f t="shared" ref="G81:G93" si="1">F81/E81*100</f>
        <v>100</v>
      </c>
      <c r="H81" s="198">
        <v>19</v>
      </c>
    </row>
    <row r="82" spans="1:8" s="1059" customFormat="1" x14ac:dyDescent="0.2">
      <c r="A82" s="1076"/>
      <c r="B82" s="1203">
        <v>5212</v>
      </c>
      <c r="C82" s="1062" t="s">
        <v>1309</v>
      </c>
      <c r="D82" s="1064">
        <v>0</v>
      </c>
      <c r="E82" s="1064">
        <v>0</v>
      </c>
      <c r="F82" s="1064">
        <v>0</v>
      </c>
      <c r="G82" s="94">
        <v>0</v>
      </c>
      <c r="H82" s="1065">
        <v>50</v>
      </c>
    </row>
    <row r="83" spans="1:8" s="1059" customFormat="1" x14ac:dyDescent="0.2">
      <c r="A83" s="1076"/>
      <c r="B83" s="1203">
        <v>5213</v>
      </c>
      <c r="C83" s="1062" t="s">
        <v>1290</v>
      </c>
      <c r="D83" s="1064">
        <v>0</v>
      </c>
      <c r="E83" s="1064">
        <v>200</v>
      </c>
      <c r="F83" s="1064">
        <v>200</v>
      </c>
      <c r="G83" s="94">
        <f t="shared" si="1"/>
        <v>100</v>
      </c>
      <c r="H83" s="1065">
        <v>20</v>
      </c>
    </row>
    <row r="84" spans="1:8" s="1059" customFormat="1" x14ac:dyDescent="0.2">
      <c r="A84" s="1076"/>
      <c r="B84" s="1203">
        <v>5213</v>
      </c>
      <c r="C84" s="1062" t="s">
        <v>1288</v>
      </c>
      <c r="D84" s="1064">
        <v>0</v>
      </c>
      <c r="E84" s="1064">
        <v>0</v>
      </c>
      <c r="F84" s="1064">
        <v>0</v>
      </c>
      <c r="G84" s="94">
        <v>0</v>
      </c>
      <c r="H84" s="1065">
        <v>256</v>
      </c>
    </row>
    <row r="85" spans="1:8" s="1059" customFormat="1" x14ac:dyDescent="0.2">
      <c r="A85" s="1076"/>
      <c r="B85" s="1203">
        <v>5221</v>
      </c>
      <c r="C85" s="1062" t="s">
        <v>1178</v>
      </c>
      <c r="D85" s="1064">
        <v>0</v>
      </c>
      <c r="E85" s="1064">
        <v>100</v>
      </c>
      <c r="F85" s="1064">
        <v>100</v>
      </c>
      <c r="G85" s="94">
        <f t="shared" si="1"/>
        <v>100</v>
      </c>
      <c r="H85" s="1065">
        <v>24</v>
      </c>
    </row>
    <row r="86" spans="1:8" s="1059" customFormat="1" hidden="1" x14ac:dyDescent="0.2">
      <c r="A86" s="1076"/>
      <c r="B86" s="1203">
        <v>5221</v>
      </c>
      <c r="C86" s="1062" t="s">
        <v>1179</v>
      </c>
      <c r="D86" s="1064">
        <v>0</v>
      </c>
      <c r="E86" s="1064">
        <v>0</v>
      </c>
      <c r="F86" s="1064">
        <v>0</v>
      </c>
      <c r="G86" s="94">
        <v>0</v>
      </c>
      <c r="H86" s="1065">
        <v>0</v>
      </c>
    </row>
    <row r="87" spans="1:8" s="1059" customFormat="1" x14ac:dyDescent="0.2">
      <c r="A87" s="1076"/>
      <c r="B87" s="1203">
        <v>5222</v>
      </c>
      <c r="C87" s="1062" t="s">
        <v>178</v>
      </c>
      <c r="D87" s="1064">
        <v>703</v>
      </c>
      <c r="E87" s="1064">
        <v>5700</v>
      </c>
      <c r="F87" s="1064">
        <v>5670</v>
      </c>
      <c r="G87" s="94">
        <f t="shared" si="1"/>
        <v>99.473684210526315</v>
      </c>
      <c r="H87" s="1065">
        <v>3750</v>
      </c>
    </row>
    <row r="88" spans="1:8" s="1059" customFormat="1" x14ac:dyDescent="0.2">
      <c r="A88" s="1076"/>
      <c r="B88" s="1203">
        <v>5222</v>
      </c>
      <c r="C88" s="1062" t="s">
        <v>205</v>
      </c>
      <c r="D88" s="1064">
        <v>0</v>
      </c>
      <c r="E88" s="1064">
        <v>6612</v>
      </c>
      <c r="F88" s="1064">
        <v>6602</v>
      </c>
      <c r="G88" s="94">
        <f t="shared" si="1"/>
        <v>99.848759830611016</v>
      </c>
      <c r="H88" s="1065">
        <v>6630</v>
      </c>
    </row>
    <row r="89" spans="1:8" x14ac:dyDescent="0.2">
      <c r="A89" s="209"/>
      <c r="B89" s="990">
        <v>5229</v>
      </c>
      <c r="C89" s="51" t="s">
        <v>179</v>
      </c>
      <c r="D89" s="33">
        <v>9808</v>
      </c>
      <c r="E89" s="33">
        <v>1359</v>
      </c>
      <c r="F89" s="33">
        <v>0</v>
      </c>
      <c r="G89" s="94">
        <f t="shared" si="1"/>
        <v>0</v>
      </c>
      <c r="H89" s="202">
        <v>25</v>
      </c>
    </row>
    <row r="90" spans="1:8" s="1059" customFormat="1" x14ac:dyDescent="0.2">
      <c r="A90" s="1076"/>
      <c r="B90" s="1203">
        <v>5229</v>
      </c>
      <c r="C90" s="1062" t="s">
        <v>180</v>
      </c>
      <c r="D90" s="1064">
        <v>5192</v>
      </c>
      <c r="E90" s="1064">
        <v>0</v>
      </c>
      <c r="F90" s="1064">
        <v>0</v>
      </c>
      <c r="G90" s="94">
        <v>0</v>
      </c>
      <c r="H90" s="1065">
        <v>1500</v>
      </c>
    </row>
    <row r="91" spans="1:8" s="1059" customFormat="1" hidden="1" x14ac:dyDescent="0.2">
      <c r="A91" s="1076"/>
      <c r="B91" s="1203">
        <v>5331</v>
      </c>
      <c r="C91" s="1062" t="s">
        <v>1051</v>
      </c>
      <c r="D91" s="1064">
        <v>0</v>
      </c>
      <c r="E91" s="1064">
        <v>0</v>
      </c>
      <c r="F91" s="1064">
        <v>0</v>
      </c>
      <c r="G91" s="94">
        <v>0</v>
      </c>
      <c r="H91" s="1065">
        <v>0</v>
      </c>
    </row>
    <row r="92" spans="1:8" s="1059" customFormat="1" x14ac:dyDescent="0.2">
      <c r="A92" s="1076"/>
      <c r="B92" s="1203">
        <v>5339</v>
      </c>
      <c r="C92" s="1062" t="s">
        <v>206</v>
      </c>
      <c r="D92" s="1064">
        <v>0</v>
      </c>
      <c r="E92" s="1064">
        <v>520</v>
      </c>
      <c r="F92" s="1064">
        <v>520</v>
      </c>
      <c r="G92" s="94">
        <f t="shared" si="1"/>
        <v>100</v>
      </c>
      <c r="H92" s="1065">
        <v>50</v>
      </c>
    </row>
    <row r="93" spans="1:8" s="1059" customFormat="1" x14ac:dyDescent="0.2">
      <c r="A93" s="1076"/>
      <c r="B93" s="1203">
        <v>5339</v>
      </c>
      <c r="C93" s="1062" t="s">
        <v>207</v>
      </c>
      <c r="D93" s="1064">
        <v>0</v>
      </c>
      <c r="E93" s="1064">
        <v>5</v>
      </c>
      <c r="F93" s="1064">
        <v>5</v>
      </c>
      <c r="G93" s="94">
        <f t="shared" si="1"/>
        <v>100</v>
      </c>
      <c r="H93" s="1065">
        <v>550</v>
      </c>
    </row>
    <row r="94" spans="1:8" ht="12.75" customHeight="1" x14ac:dyDescent="0.25">
      <c r="A94" s="695"/>
      <c r="B94" s="990">
        <v>5493</v>
      </c>
      <c r="C94" s="51" t="s">
        <v>1053</v>
      </c>
      <c r="D94" s="33">
        <v>0</v>
      </c>
      <c r="E94" s="33">
        <v>0</v>
      </c>
      <c r="F94" s="33">
        <v>0</v>
      </c>
      <c r="G94" s="94">
        <v>0</v>
      </c>
      <c r="H94" s="202">
        <v>10</v>
      </c>
    </row>
    <row r="95" spans="1:8" ht="14.25" thickBot="1" x14ac:dyDescent="0.3">
      <c r="A95" s="693"/>
      <c r="B95" s="689" t="s">
        <v>656</v>
      </c>
      <c r="C95" s="636"/>
      <c r="D95" s="636">
        <f>SUM(D87:D94)</f>
        <v>15703</v>
      </c>
      <c r="E95" s="636">
        <f>SUM(E81:E94)</f>
        <v>14560</v>
      </c>
      <c r="F95" s="262">
        <f>SUM(F81:F94)</f>
        <v>13161</v>
      </c>
      <c r="G95" s="263">
        <f>F95/E95*100</f>
        <v>90.391483516483518</v>
      </c>
      <c r="H95" s="690">
        <f>SUM(H81:H94)</f>
        <v>12884</v>
      </c>
    </row>
    <row r="96" spans="1:8" ht="13.5" hidden="1" thickBot="1" x14ac:dyDescent="0.25">
      <c r="B96" s="302">
        <v>5212</v>
      </c>
      <c r="C96" s="393" t="s">
        <v>1180</v>
      </c>
      <c r="D96" s="197">
        <v>0</v>
      </c>
      <c r="E96" s="197">
        <v>0</v>
      </c>
      <c r="F96" s="622">
        <v>0</v>
      </c>
      <c r="G96" s="161">
        <v>0</v>
      </c>
      <c r="H96" s="198">
        <v>0</v>
      </c>
    </row>
    <row r="97" spans="1:8" s="1059" customFormat="1" x14ac:dyDescent="0.2">
      <c r="A97" s="392">
        <v>3421</v>
      </c>
      <c r="B97" s="1203">
        <v>5212</v>
      </c>
      <c r="C97" s="1062" t="s">
        <v>1284</v>
      </c>
      <c r="D97" s="1064">
        <v>0</v>
      </c>
      <c r="E97" s="1064">
        <v>170</v>
      </c>
      <c r="F97" s="1063">
        <v>170</v>
      </c>
      <c r="G97" s="1073">
        <f>F97/E97*100</f>
        <v>100</v>
      </c>
      <c r="H97" s="1065">
        <v>200</v>
      </c>
    </row>
    <row r="98" spans="1:8" s="1059" customFormat="1" ht="13.5" x14ac:dyDescent="0.25">
      <c r="A98" s="695"/>
      <c r="B98" s="1203">
        <v>5213</v>
      </c>
      <c r="C98" s="1062" t="s">
        <v>1288</v>
      </c>
      <c r="D98" s="1064">
        <v>0</v>
      </c>
      <c r="E98" s="1064">
        <v>355</v>
      </c>
      <c r="F98" s="1063">
        <v>355</v>
      </c>
      <c r="G98" s="1073">
        <f t="shared" ref="G98:G112" si="2">F98/E98*100</f>
        <v>100</v>
      </c>
      <c r="H98" s="1065">
        <v>0</v>
      </c>
    </row>
    <row r="99" spans="1:8" s="1059" customFormat="1" ht="13.5" x14ac:dyDescent="0.25">
      <c r="A99" s="695"/>
      <c r="B99" s="1203">
        <v>5213</v>
      </c>
      <c r="C99" s="1062" t="s">
        <v>1289</v>
      </c>
      <c r="D99" s="1064">
        <v>0</v>
      </c>
      <c r="E99" s="1064">
        <v>0</v>
      </c>
      <c r="F99" s="1063">
        <v>0</v>
      </c>
      <c r="G99" s="1073">
        <v>0</v>
      </c>
      <c r="H99" s="1065">
        <v>400</v>
      </c>
    </row>
    <row r="100" spans="1:8" s="1059" customFormat="1" ht="13.5" x14ac:dyDescent="0.25">
      <c r="A100" s="695"/>
      <c r="B100" s="1203">
        <v>5221</v>
      </c>
      <c r="C100" s="1062" t="s">
        <v>1178</v>
      </c>
      <c r="D100" s="1064">
        <v>400</v>
      </c>
      <c r="E100" s="1064">
        <v>400</v>
      </c>
      <c r="F100" s="1063">
        <v>400</v>
      </c>
      <c r="G100" s="1073">
        <f t="shared" si="2"/>
        <v>100</v>
      </c>
      <c r="H100" s="1065">
        <v>400</v>
      </c>
    </row>
    <row r="101" spans="1:8" s="1059" customFormat="1" ht="13.5" x14ac:dyDescent="0.25">
      <c r="A101" s="695"/>
      <c r="B101" s="1203">
        <v>5221</v>
      </c>
      <c r="C101" s="1062" t="s">
        <v>1241</v>
      </c>
      <c r="D101" s="1064">
        <v>0</v>
      </c>
      <c r="E101" s="1064">
        <v>358</v>
      </c>
      <c r="F101" s="1063">
        <v>358</v>
      </c>
      <c r="G101" s="1073">
        <f t="shared" si="2"/>
        <v>100</v>
      </c>
      <c r="H101" s="1065">
        <v>0</v>
      </c>
    </row>
    <row r="102" spans="1:8" s="1059" customFormat="1" ht="13.5" x14ac:dyDescent="0.25">
      <c r="A102" s="695"/>
      <c r="B102" s="1203">
        <v>5222</v>
      </c>
      <c r="C102" s="1062" t="s">
        <v>178</v>
      </c>
      <c r="D102" s="1064">
        <v>530</v>
      </c>
      <c r="E102" s="1064">
        <v>1030</v>
      </c>
      <c r="F102" s="1063">
        <v>1030</v>
      </c>
      <c r="G102" s="1073">
        <f t="shared" si="2"/>
        <v>100</v>
      </c>
      <c r="H102" s="1065">
        <v>1040</v>
      </c>
    </row>
    <row r="103" spans="1:8" ht="13.5" x14ac:dyDescent="0.25">
      <c r="A103" s="695"/>
      <c r="B103" s="990">
        <v>5222</v>
      </c>
      <c r="C103" s="51" t="s">
        <v>209</v>
      </c>
      <c r="D103" s="33">
        <v>0</v>
      </c>
      <c r="E103" s="33">
        <v>2380</v>
      </c>
      <c r="F103" s="624">
        <v>2380</v>
      </c>
      <c r="G103" s="34">
        <f t="shared" si="2"/>
        <v>100</v>
      </c>
      <c r="H103" s="202">
        <v>2700</v>
      </c>
    </row>
    <row r="104" spans="1:8" s="1059" customFormat="1" ht="13.5" x14ac:dyDescent="0.25">
      <c r="A104" s="695"/>
      <c r="B104" s="1203">
        <v>5223</v>
      </c>
      <c r="C104" s="1062" t="s">
        <v>202</v>
      </c>
      <c r="D104" s="1064">
        <v>160</v>
      </c>
      <c r="E104" s="1064">
        <v>160</v>
      </c>
      <c r="F104" s="1063">
        <v>160</v>
      </c>
      <c r="G104" s="1073">
        <f t="shared" si="2"/>
        <v>100</v>
      </c>
      <c r="H104" s="1065">
        <v>160</v>
      </c>
    </row>
    <row r="105" spans="1:8" s="1059" customFormat="1" ht="13.5" x14ac:dyDescent="0.25">
      <c r="A105" s="695"/>
      <c r="B105" s="1203">
        <v>5223</v>
      </c>
      <c r="C105" s="1062" t="s">
        <v>210</v>
      </c>
      <c r="D105" s="1064">
        <v>0</v>
      </c>
      <c r="E105" s="1064">
        <v>165</v>
      </c>
      <c r="F105" s="1063">
        <v>140</v>
      </c>
      <c r="G105" s="1073">
        <f t="shared" si="2"/>
        <v>84.848484848484844</v>
      </c>
      <c r="H105" s="1065">
        <v>0</v>
      </c>
    </row>
    <row r="106" spans="1:8" s="1059" customFormat="1" ht="13.5" x14ac:dyDescent="0.25">
      <c r="A106" s="695"/>
      <c r="B106" s="1203">
        <v>5229</v>
      </c>
      <c r="C106" s="1062" t="s">
        <v>179</v>
      </c>
      <c r="D106" s="1064">
        <v>153</v>
      </c>
      <c r="E106" s="1064">
        <v>153</v>
      </c>
      <c r="F106" s="1063">
        <v>50</v>
      </c>
      <c r="G106" s="1073">
        <f t="shared" si="2"/>
        <v>32.679738562091501</v>
      </c>
      <c r="H106" s="1065">
        <v>44</v>
      </c>
    </row>
    <row r="107" spans="1:8" s="1059" customFormat="1" ht="13.5" x14ac:dyDescent="0.25">
      <c r="A107" s="695"/>
      <c r="B107" s="1203">
        <v>5229</v>
      </c>
      <c r="C107" s="1062" t="s">
        <v>180</v>
      </c>
      <c r="D107" s="1064">
        <v>4847</v>
      </c>
      <c r="E107" s="1064">
        <v>0</v>
      </c>
      <c r="F107" s="1063">
        <v>0</v>
      </c>
      <c r="G107" s="1073">
        <v>0</v>
      </c>
      <c r="H107" s="1065">
        <v>1356</v>
      </c>
    </row>
    <row r="108" spans="1:8" s="1059" customFormat="1" x14ac:dyDescent="0.2">
      <c r="A108" s="1066" t="s">
        <v>190</v>
      </c>
      <c r="B108" s="1203">
        <v>5333</v>
      </c>
      <c r="C108" s="1062" t="s">
        <v>175</v>
      </c>
      <c r="D108" s="1068">
        <v>0</v>
      </c>
      <c r="E108" s="1068">
        <v>50</v>
      </c>
      <c r="F108" s="1069">
        <v>50</v>
      </c>
      <c r="G108" s="94">
        <f t="shared" si="2"/>
        <v>100</v>
      </c>
      <c r="H108" s="1070">
        <v>0</v>
      </c>
    </row>
    <row r="109" spans="1:8" s="1059" customFormat="1" x14ac:dyDescent="0.2">
      <c r="A109" s="1066" t="s">
        <v>174</v>
      </c>
      <c r="B109" s="1203">
        <v>5333</v>
      </c>
      <c r="C109" s="1062" t="s">
        <v>175</v>
      </c>
      <c r="D109" s="1068">
        <v>0</v>
      </c>
      <c r="E109" s="1068">
        <v>50</v>
      </c>
      <c r="F109" s="1069">
        <v>50</v>
      </c>
      <c r="G109" s="94">
        <f t="shared" si="2"/>
        <v>100</v>
      </c>
      <c r="H109" s="1070">
        <v>0</v>
      </c>
    </row>
    <row r="110" spans="1:8" s="1059" customFormat="1" ht="13.5" x14ac:dyDescent="0.25">
      <c r="A110" s="695"/>
      <c r="B110" s="1203">
        <v>5339</v>
      </c>
      <c r="C110" s="1062" t="s">
        <v>200</v>
      </c>
      <c r="D110" s="1064">
        <v>0</v>
      </c>
      <c r="E110" s="1064">
        <v>0</v>
      </c>
      <c r="F110" s="1063">
        <v>0</v>
      </c>
      <c r="G110" s="1073">
        <v>0</v>
      </c>
      <c r="H110" s="1065">
        <v>690</v>
      </c>
    </row>
    <row r="111" spans="1:8" s="1059" customFormat="1" ht="13.5" x14ac:dyDescent="0.25">
      <c r="A111" s="695"/>
      <c r="B111" s="1203">
        <v>5339</v>
      </c>
      <c r="C111" s="1062" t="s">
        <v>207</v>
      </c>
      <c r="D111" s="1064">
        <v>0</v>
      </c>
      <c r="E111" s="1064">
        <v>545</v>
      </c>
      <c r="F111" s="1063">
        <v>545</v>
      </c>
      <c r="G111" s="1073">
        <f t="shared" si="2"/>
        <v>100</v>
      </c>
      <c r="H111" s="1065">
        <v>0</v>
      </c>
    </row>
    <row r="112" spans="1:8" s="1059" customFormat="1" ht="13.5" x14ac:dyDescent="0.25">
      <c r="A112" s="695"/>
      <c r="B112" s="1203">
        <v>5493</v>
      </c>
      <c r="C112" s="1062" t="s">
        <v>208</v>
      </c>
      <c r="D112" s="1064">
        <v>0</v>
      </c>
      <c r="E112" s="1064">
        <v>36</v>
      </c>
      <c r="F112" s="1063">
        <v>36</v>
      </c>
      <c r="G112" s="1073">
        <f t="shared" si="2"/>
        <v>100</v>
      </c>
      <c r="H112" s="1065">
        <v>0</v>
      </c>
    </row>
    <row r="113" spans="1:8" s="1059" customFormat="1" ht="13.5" x14ac:dyDescent="0.25">
      <c r="A113" s="695"/>
      <c r="B113" s="1203">
        <v>5493</v>
      </c>
      <c r="C113" s="1062" t="s">
        <v>201</v>
      </c>
      <c r="D113" s="1064">
        <v>0</v>
      </c>
      <c r="E113" s="1064">
        <v>0</v>
      </c>
      <c r="F113" s="1063">
        <v>0</v>
      </c>
      <c r="G113" s="1073">
        <v>0</v>
      </c>
      <c r="H113" s="1065">
        <v>10</v>
      </c>
    </row>
    <row r="114" spans="1:8" ht="13.5" thickBot="1" x14ac:dyDescent="0.25">
      <c r="A114" s="418"/>
      <c r="B114" s="645" t="s">
        <v>656</v>
      </c>
      <c r="C114" s="386"/>
      <c r="D114" s="636">
        <f>SUM(D97:D113)</f>
        <v>6090</v>
      </c>
      <c r="E114" s="636">
        <f>SUM(E97:E113)</f>
        <v>5852</v>
      </c>
      <c r="F114" s="636">
        <f>SUM(F97:F113)</f>
        <v>5724</v>
      </c>
      <c r="G114" s="263">
        <f>F114/E114*100</f>
        <v>97.812713602187287</v>
      </c>
      <c r="H114" s="264">
        <f>SUM(H97:H113)</f>
        <v>7000</v>
      </c>
    </row>
    <row r="115" spans="1:8" s="1059" customFormat="1" x14ac:dyDescent="0.2">
      <c r="A115" s="1075">
        <v>3541</v>
      </c>
      <c r="B115" s="1203">
        <v>5221</v>
      </c>
      <c r="C115" s="1062" t="s">
        <v>1179</v>
      </c>
      <c r="D115" s="1064">
        <v>0</v>
      </c>
      <c r="E115" s="1064">
        <v>175</v>
      </c>
      <c r="F115" s="1063">
        <v>175</v>
      </c>
      <c r="G115" s="1073">
        <f>F115/E115*100</f>
        <v>100</v>
      </c>
      <c r="H115" s="1065">
        <v>120</v>
      </c>
    </row>
    <row r="116" spans="1:8" s="1059" customFormat="1" ht="13.5" x14ac:dyDescent="0.25">
      <c r="A116" s="695"/>
      <c r="B116" s="1203">
        <v>5221</v>
      </c>
      <c r="C116" s="1062" t="s">
        <v>1178</v>
      </c>
      <c r="D116" s="1064">
        <v>200</v>
      </c>
      <c r="E116" s="1064">
        <v>265</v>
      </c>
      <c r="F116" s="1063">
        <v>265</v>
      </c>
      <c r="G116" s="1073">
        <f>F116/E116*100</f>
        <v>100</v>
      </c>
      <c r="H116" s="1065">
        <v>300</v>
      </c>
    </row>
    <row r="117" spans="1:8" s="1059" customFormat="1" ht="13.5" x14ac:dyDescent="0.25">
      <c r="A117" s="695"/>
      <c r="B117" s="1203">
        <v>5222</v>
      </c>
      <c r="C117" s="1062" t="s">
        <v>178</v>
      </c>
      <c r="D117" s="1064">
        <v>0</v>
      </c>
      <c r="E117" s="1064">
        <v>0</v>
      </c>
      <c r="F117" s="1063">
        <v>0</v>
      </c>
      <c r="G117" s="1073">
        <v>0</v>
      </c>
      <c r="H117" s="1065">
        <v>100</v>
      </c>
    </row>
    <row r="118" spans="1:8" s="1059" customFormat="1" ht="13.5" x14ac:dyDescent="0.25">
      <c r="A118" s="695"/>
      <c r="B118" s="1203">
        <v>5229</v>
      </c>
      <c r="C118" s="1062" t="s">
        <v>211</v>
      </c>
      <c r="D118" s="1064">
        <v>0</v>
      </c>
      <c r="E118" s="1064">
        <v>560</v>
      </c>
      <c r="F118" s="1063">
        <v>560</v>
      </c>
      <c r="G118" s="1073">
        <f>F118/E118*100</f>
        <v>100</v>
      </c>
      <c r="H118" s="1065">
        <v>440</v>
      </c>
    </row>
    <row r="119" spans="1:8" ht="13.5" thickBot="1" x14ac:dyDescent="0.25">
      <c r="A119" s="418"/>
      <c r="B119" s="645" t="s">
        <v>656</v>
      </c>
      <c r="C119" s="386"/>
      <c r="D119" s="636">
        <f>SUM(D115:D118)</f>
        <v>200</v>
      </c>
      <c r="E119" s="636">
        <f>SUM(E115:E118)</f>
        <v>1000</v>
      </c>
      <c r="F119" s="636">
        <f>SUM(F115:F118)</f>
        <v>1000</v>
      </c>
      <c r="G119" s="263">
        <f>F119/E119*100</f>
        <v>100</v>
      </c>
      <c r="H119" s="264">
        <f>SUM(H115:H118)</f>
        <v>960</v>
      </c>
    </row>
    <row r="120" spans="1:8" hidden="1" x14ac:dyDescent="0.2">
      <c r="A120" s="392">
        <v>3549</v>
      </c>
      <c r="B120" s="302">
        <v>5221</v>
      </c>
      <c r="C120" s="393" t="s">
        <v>176</v>
      </c>
      <c r="D120" s="197">
        <v>0</v>
      </c>
      <c r="E120" s="197">
        <v>0</v>
      </c>
      <c r="F120" s="622">
        <v>0</v>
      </c>
      <c r="G120" s="161">
        <v>0</v>
      </c>
      <c r="H120" s="198">
        <v>0</v>
      </c>
    </row>
    <row r="121" spans="1:8" hidden="1" x14ac:dyDescent="0.2">
      <c r="A121" s="425"/>
      <c r="B121" s="957">
        <v>5229</v>
      </c>
      <c r="C121" s="51" t="s">
        <v>179</v>
      </c>
      <c r="D121" s="33">
        <v>0</v>
      </c>
      <c r="E121" s="33">
        <v>0</v>
      </c>
      <c r="F121" s="624">
        <v>0</v>
      </c>
      <c r="G121" s="34">
        <v>0</v>
      </c>
      <c r="H121" s="202">
        <v>0</v>
      </c>
    </row>
    <row r="122" spans="1:8" hidden="1" x14ac:dyDescent="0.2">
      <c r="A122" s="425"/>
      <c r="B122" s="957">
        <v>5331</v>
      </c>
      <c r="C122" s="51" t="s">
        <v>212</v>
      </c>
      <c r="D122" s="33">
        <v>0</v>
      </c>
      <c r="E122" s="33">
        <v>0</v>
      </c>
      <c r="F122" s="624">
        <v>0</v>
      </c>
      <c r="G122" s="34">
        <v>0</v>
      </c>
      <c r="H122" s="202">
        <v>0</v>
      </c>
    </row>
    <row r="123" spans="1:8" hidden="1" x14ac:dyDescent="0.2">
      <c r="A123" s="425"/>
      <c r="B123" s="957">
        <v>5331</v>
      </c>
      <c r="C123" s="51" t="s">
        <v>213</v>
      </c>
      <c r="D123" s="33">
        <v>0</v>
      </c>
      <c r="E123" s="33">
        <v>0</v>
      </c>
      <c r="F123" s="624">
        <v>0</v>
      </c>
      <c r="G123" s="34">
        <v>0</v>
      </c>
      <c r="H123" s="202">
        <v>0</v>
      </c>
    </row>
    <row r="124" spans="1:8" hidden="1" x14ac:dyDescent="0.2">
      <c r="A124" s="425"/>
      <c r="B124" s="957">
        <v>5333</v>
      </c>
      <c r="C124" s="51" t="s">
        <v>214</v>
      </c>
      <c r="D124" s="33">
        <v>0</v>
      </c>
      <c r="E124" s="33">
        <v>0</v>
      </c>
      <c r="F124" s="624">
        <v>0</v>
      </c>
      <c r="G124" s="34">
        <v>0</v>
      </c>
      <c r="H124" s="202">
        <v>0</v>
      </c>
    </row>
    <row r="125" spans="1:8" ht="13.5" hidden="1" thickBot="1" x14ac:dyDescent="0.25">
      <c r="A125" s="418"/>
      <c r="B125" s="645" t="s">
        <v>656</v>
      </c>
      <c r="C125" s="386"/>
      <c r="D125" s="636">
        <f>SUM(D120:D124)</f>
        <v>0</v>
      </c>
      <c r="E125" s="636">
        <f>SUM(E120:E124)</f>
        <v>0</v>
      </c>
      <c r="F125" s="636">
        <f>SUM(F120:F124)</f>
        <v>0</v>
      </c>
      <c r="G125" s="263">
        <v>0</v>
      </c>
      <c r="H125" s="264">
        <f>SUM(H120:H124)</f>
        <v>0</v>
      </c>
    </row>
    <row r="126" spans="1:8" s="1059" customFormat="1" x14ac:dyDescent="0.2">
      <c r="A126" s="1075">
        <v>3699</v>
      </c>
      <c r="B126" s="1203">
        <v>5213</v>
      </c>
      <c r="C126" s="1062" t="s">
        <v>1287</v>
      </c>
      <c r="D126" s="1064">
        <v>0</v>
      </c>
      <c r="E126" s="1064">
        <v>0</v>
      </c>
      <c r="F126" s="1063">
        <v>0</v>
      </c>
      <c r="G126" s="1073">
        <v>0</v>
      </c>
      <c r="H126" s="1065">
        <v>20</v>
      </c>
    </row>
    <row r="127" spans="1:8" s="1059" customFormat="1" ht="13.5" x14ac:dyDescent="0.25">
      <c r="A127" s="695"/>
      <c r="B127" s="1203">
        <v>5221</v>
      </c>
      <c r="C127" s="1062" t="s">
        <v>1178</v>
      </c>
      <c r="D127" s="1064">
        <v>0</v>
      </c>
      <c r="E127" s="1064">
        <v>0</v>
      </c>
      <c r="F127" s="1063">
        <v>0</v>
      </c>
      <c r="G127" s="1073">
        <v>0</v>
      </c>
      <c r="H127" s="1065">
        <v>200</v>
      </c>
    </row>
    <row r="128" spans="1:8" s="1059" customFormat="1" ht="13.5" x14ac:dyDescent="0.25">
      <c r="A128" s="695"/>
      <c r="B128" s="1203">
        <v>5222</v>
      </c>
      <c r="C128" s="1062" t="s">
        <v>1285</v>
      </c>
      <c r="D128" s="1064">
        <v>0</v>
      </c>
      <c r="E128" s="1064">
        <v>0</v>
      </c>
      <c r="F128" s="1063">
        <v>0</v>
      </c>
      <c r="G128" s="1073">
        <v>0</v>
      </c>
      <c r="H128" s="1065">
        <v>500</v>
      </c>
    </row>
    <row r="129" spans="1:8" s="1059" customFormat="1" ht="13.5" x14ac:dyDescent="0.25">
      <c r="A129" s="695"/>
      <c r="B129" s="1203">
        <v>5223</v>
      </c>
      <c r="C129" s="1062" t="s">
        <v>1102</v>
      </c>
      <c r="D129" s="1064">
        <v>0</v>
      </c>
      <c r="E129" s="1064">
        <v>0</v>
      </c>
      <c r="F129" s="1063">
        <v>0</v>
      </c>
      <c r="G129" s="1073">
        <v>0</v>
      </c>
      <c r="H129" s="1065">
        <v>30</v>
      </c>
    </row>
    <row r="130" spans="1:8" x14ac:dyDescent="0.2">
      <c r="A130" s="1076"/>
      <c r="B130" s="1083">
        <v>5225</v>
      </c>
      <c r="C130" s="1061" t="s">
        <v>1103</v>
      </c>
      <c r="D130" s="1063">
        <v>0</v>
      </c>
      <c r="E130" s="1063">
        <v>0</v>
      </c>
      <c r="F130" s="1063">
        <v>0</v>
      </c>
      <c r="G130" s="1073">
        <v>0</v>
      </c>
      <c r="H130" s="1082">
        <v>10</v>
      </c>
    </row>
    <row r="131" spans="1:8" x14ac:dyDescent="0.2">
      <c r="A131" s="1066" t="s">
        <v>193</v>
      </c>
      <c r="B131" s="1083">
        <v>5333</v>
      </c>
      <c r="C131" s="1061" t="s">
        <v>1104</v>
      </c>
      <c r="D131" s="1063">
        <v>0</v>
      </c>
      <c r="E131" s="1063">
        <v>0</v>
      </c>
      <c r="F131" s="1063">
        <v>0</v>
      </c>
      <c r="G131" s="1073">
        <v>0</v>
      </c>
      <c r="H131" s="1082">
        <v>5</v>
      </c>
    </row>
    <row r="132" spans="1:8" x14ac:dyDescent="0.2">
      <c r="A132" s="1066" t="s">
        <v>1105</v>
      </c>
      <c r="B132" s="1083">
        <v>5333</v>
      </c>
      <c r="C132" s="1061" t="s">
        <v>1104</v>
      </c>
      <c r="D132" s="1063">
        <v>0</v>
      </c>
      <c r="E132" s="1063">
        <v>0</v>
      </c>
      <c r="F132" s="1063">
        <v>0</v>
      </c>
      <c r="G132" s="1073">
        <v>0</v>
      </c>
      <c r="H132" s="1082">
        <v>10</v>
      </c>
    </row>
    <row r="133" spans="1:8" x14ac:dyDescent="0.2">
      <c r="A133" s="1066" t="s">
        <v>1106</v>
      </c>
      <c r="B133" s="1083">
        <v>5333</v>
      </c>
      <c r="C133" s="1061" t="s">
        <v>1104</v>
      </c>
      <c r="D133" s="1063">
        <v>0</v>
      </c>
      <c r="E133" s="1063">
        <v>0</v>
      </c>
      <c r="F133" s="1063">
        <v>0</v>
      </c>
      <c r="G133" s="1073">
        <v>0</v>
      </c>
      <c r="H133" s="1082">
        <v>5</v>
      </c>
    </row>
    <row r="134" spans="1:8" x14ac:dyDescent="0.2">
      <c r="A134" s="1066" t="s">
        <v>195</v>
      </c>
      <c r="B134" s="1083">
        <v>5333</v>
      </c>
      <c r="C134" s="1061" t="s">
        <v>1104</v>
      </c>
      <c r="D134" s="1063">
        <v>0</v>
      </c>
      <c r="E134" s="1063">
        <v>0</v>
      </c>
      <c r="F134" s="1063">
        <v>0</v>
      </c>
      <c r="G134" s="1073">
        <v>0</v>
      </c>
      <c r="H134" s="1082">
        <v>5</v>
      </c>
    </row>
    <row r="135" spans="1:8" x14ac:dyDescent="0.2">
      <c r="A135" s="1066" t="s">
        <v>199</v>
      </c>
      <c r="B135" s="1083">
        <v>5333</v>
      </c>
      <c r="C135" s="1061" t="s">
        <v>1104</v>
      </c>
      <c r="D135" s="1063">
        <v>0</v>
      </c>
      <c r="E135" s="1063">
        <v>0</v>
      </c>
      <c r="F135" s="1063">
        <v>0</v>
      </c>
      <c r="G135" s="1073">
        <v>0</v>
      </c>
      <c r="H135" s="1082">
        <v>10</v>
      </c>
    </row>
    <row r="136" spans="1:8" s="1059" customFormat="1" x14ac:dyDescent="0.2">
      <c r="A136" s="963"/>
      <c r="B136" s="1072">
        <v>5492</v>
      </c>
      <c r="C136" s="1062" t="s">
        <v>848</v>
      </c>
      <c r="D136" s="1069">
        <v>0</v>
      </c>
      <c r="E136" s="1069">
        <v>0</v>
      </c>
      <c r="F136" s="1068">
        <v>0</v>
      </c>
      <c r="G136" s="1073">
        <v>0</v>
      </c>
      <c r="H136" s="1070">
        <v>5</v>
      </c>
    </row>
    <row r="137" spans="1:8" s="1059" customFormat="1" x14ac:dyDescent="0.2">
      <c r="A137" s="963"/>
      <c r="B137" s="1072">
        <v>5493</v>
      </c>
      <c r="C137" s="1062" t="s">
        <v>1107</v>
      </c>
      <c r="D137" s="1069">
        <v>0</v>
      </c>
      <c r="E137" s="1069">
        <v>0</v>
      </c>
      <c r="F137" s="1068">
        <v>0</v>
      </c>
      <c r="G137" s="1073">
        <v>0</v>
      </c>
      <c r="H137" s="1070">
        <v>200</v>
      </c>
    </row>
    <row r="138" spans="1:8" s="1059" customFormat="1" ht="13.5" thickBot="1" x14ac:dyDescent="0.25">
      <c r="A138" s="1077"/>
      <c r="B138" s="1078" t="s">
        <v>656</v>
      </c>
      <c r="C138" s="1079"/>
      <c r="D138" s="1071">
        <f>SUM(D126:D137)</f>
        <v>0</v>
      </c>
      <c r="E138" s="1071">
        <f>SUM(E126:E137)</f>
        <v>0</v>
      </c>
      <c r="F138" s="1071">
        <f>SUM(F126:F137)</f>
        <v>0</v>
      </c>
      <c r="G138" s="1074">
        <v>0</v>
      </c>
      <c r="H138" s="1080">
        <f>SUM(H126:H137)</f>
        <v>1000</v>
      </c>
    </row>
    <row r="139" spans="1:8" s="1059" customFormat="1" x14ac:dyDescent="0.2">
      <c r="A139" s="145"/>
      <c r="B139" s="465"/>
      <c r="C139" s="145"/>
      <c r="D139" s="1206"/>
      <c r="E139" s="1206"/>
      <c r="F139" s="1206"/>
      <c r="G139" s="327"/>
      <c r="H139" s="228"/>
    </row>
    <row r="140" spans="1:8" s="1059" customFormat="1" x14ac:dyDescent="0.2">
      <c r="A140" s="145"/>
      <c r="B140" s="465"/>
      <c r="C140" s="145"/>
      <c r="D140" s="1206"/>
      <c r="E140" s="1206"/>
      <c r="F140" s="1206"/>
      <c r="G140" s="327"/>
      <c r="H140" s="228"/>
    </row>
    <row r="141" spans="1:8" s="1059" customFormat="1" x14ac:dyDescent="0.2">
      <c r="A141" s="145"/>
      <c r="B141" s="465"/>
      <c r="C141" s="145"/>
      <c r="D141" s="1206"/>
      <c r="E141" s="1206"/>
      <c r="F141" s="1206"/>
      <c r="G141" s="327"/>
      <c r="H141" s="228"/>
    </row>
    <row r="142" spans="1:8" s="1059" customFormat="1" x14ac:dyDescent="0.2">
      <c r="A142" s="145"/>
      <c r="B142" s="465"/>
      <c r="C142" s="145"/>
      <c r="D142" s="1206"/>
      <c r="E142" s="1206"/>
      <c r="F142" s="1206"/>
      <c r="G142" s="327"/>
      <c r="H142" s="228"/>
    </row>
    <row r="143" spans="1:8" s="1059" customFormat="1" ht="15.75" thickBot="1" x14ac:dyDescent="0.3">
      <c r="A143" s="1346" t="s">
        <v>1162</v>
      </c>
      <c r="B143" s="1346"/>
      <c r="C143" s="1346"/>
      <c r="D143" s="1346"/>
      <c r="E143" s="1346"/>
      <c r="F143" s="1346"/>
      <c r="G143" s="1346"/>
      <c r="H143" s="1346"/>
    </row>
    <row r="144" spans="1:8" x14ac:dyDescent="0.2">
      <c r="A144" s="1075">
        <v>3749</v>
      </c>
      <c r="B144" s="302">
        <v>5221</v>
      </c>
      <c r="C144" s="393" t="s">
        <v>1178</v>
      </c>
      <c r="D144" s="197">
        <v>0</v>
      </c>
      <c r="E144" s="197">
        <v>67</v>
      </c>
      <c r="F144" s="622">
        <v>67</v>
      </c>
      <c r="G144" s="161">
        <f>F144/E144*100</f>
        <v>100</v>
      </c>
      <c r="H144" s="198">
        <v>200</v>
      </c>
    </row>
    <row r="145" spans="1:8" x14ac:dyDescent="0.2">
      <c r="A145" s="962"/>
      <c r="B145" s="1083">
        <v>5222</v>
      </c>
      <c r="C145" s="1062" t="s">
        <v>1052</v>
      </c>
      <c r="D145" s="1064">
        <v>0</v>
      </c>
      <c r="E145" s="1064">
        <v>331</v>
      </c>
      <c r="F145" s="1063">
        <v>331</v>
      </c>
      <c r="G145" s="1073">
        <f>F145/E145*100</f>
        <v>100</v>
      </c>
      <c r="H145" s="1065">
        <v>500</v>
      </c>
    </row>
    <row r="146" spans="1:8" x14ac:dyDescent="0.2">
      <c r="A146" s="962"/>
      <c r="B146" s="1083">
        <v>5229</v>
      </c>
      <c r="C146" s="1062" t="s">
        <v>179</v>
      </c>
      <c r="D146" s="1064">
        <v>400</v>
      </c>
      <c r="E146" s="1064">
        <v>0</v>
      </c>
      <c r="F146" s="1063">
        <v>0</v>
      </c>
      <c r="G146" s="1073">
        <v>0</v>
      </c>
      <c r="H146" s="1065">
        <v>250</v>
      </c>
    </row>
    <row r="147" spans="1:8" hidden="1" x14ac:dyDescent="0.2">
      <c r="A147" s="1076"/>
      <c r="B147" s="1083">
        <v>5229</v>
      </c>
      <c r="C147" s="1062" t="s">
        <v>180</v>
      </c>
      <c r="D147" s="1064">
        <v>0</v>
      </c>
      <c r="E147" s="1064">
        <v>0</v>
      </c>
      <c r="F147" s="1064">
        <v>0</v>
      </c>
      <c r="G147" s="1073">
        <v>0</v>
      </c>
      <c r="H147" s="1065">
        <v>0</v>
      </c>
    </row>
    <row r="148" spans="1:8" x14ac:dyDescent="0.2">
      <c r="A148" s="1076"/>
      <c r="B148" s="1083">
        <v>5493</v>
      </c>
      <c r="C148" s="1062" t="s">
        <v>1286</v>
      </c>
      <c r="D148" s="1064">
        <v>0</v>
      </c>
      <c r="E148" s="1064">
        <v>2</v>
      </c>
      <c r="F148" s="1064">
        <v>2</v>
      </c>
      <c r="G148" s="1073">
        <f>F148/E148*100</f>
        <v>100</v>
      </c>
      <c r="H148" s="1065">
        <v>50</v>
      </c>
    </row>
    <row r="149" spans="1:8" ht="14.25" thickBot="1" x14ac:dyDescent="0.3">
      <c r="A149" s="693"/>
      <c r="B149" s="689" t="s">
        <v>656</v>
      </c>
      <c r="C149" s="1071"/>
      <c r="D149" s="1071">
        <f>SUM(D144:D148)</f>
        <v>400</v>
      </c>
      <c r="E149" s="1071">
        <f>SUM(E144:E148)</f>
        <v>400</v>
      </c>
      <c r="F149" s="1071">
        <f>SUM(F144:F148)</f>
        <v>400</v>
      </c>
      <c r="G149" s="1074">
        <f>F149/E149*100</f>
        <v>100</v>
      </c>
      <c r="H149" s="690">
        <f>SUM(H144:H148)</f>
        <v>1000</v>
      </c>
    </row>
    <row r="150" spans="1:8" x14ac:dyDescent="0.2">
      <c r="A150" s="392">
        <v>4349</v>
      </c>
      <c r="B150" s="302">
        <v>5229</v>
      </c>
      <c r="C150" s="393" t="s">
        <v>179</v>
      </c>
      <c r="D150" s="197">
        <v>1163</v>
      </c>
      <c r="E150" s="197">
        <v>1163</v>
      </c>
      <c r="F150" s="197">
        <v>0</v>
      </c>
      <c r="G150" s="161">
        <f>M106</f>
        <v>0</v>
      </c>
      <c r="H150" s="198">
        <v>400</v>
      </c>
    </row>
    <row r="151" spans="1:8" x14ac:dyDescent="0.2">
      <c r="A151" s="384"/>
      <c r="B151" s="957">
        <v>5229</v>
      </c>
      <c r="C151" s="51" t="s">
        <v>180</v>
      </c>
      <c r="D151" s="624">
        <v>9000</v>
      </c>
      <c r="E151" s="624">
        <v>180</v>
      </c>
      <c r="F151" s="33">
        <v>180</v>
      </c>
      <c r="G151" s="34">
        <f>F151/E151*100</f>
        <v>100</v>
      </c>
      <c r="H151" s="202">
        <v>3700</v>
      </c>
    </row>
    <row r="152" spans="1:8" ht="14.25" thickBot="1" x14ac:dyDescent="0.3">
      <c r="A152" s="693"/>
      <c r="B152" s="689" t="s">
        <v>656</v>
      </c>
      <c r="C152" s="636"/>
      <c r="D152" s="636">
        <f>SUM(D150:D151)</f>
        <v>10163</v>
      </c>
      <c r="E152" s="636">
        <f>SUM(E150:E151)</f>
        <v>1343</v>
      </c>
      <c r="F152" s="262">
        <f>SUM(F150:F151)</f>
        <v>180</v>
      </c>
      <c r="G152" s="263">
        <f>F152/E152*100</f>
        <v>13.402829486224871</v>
      </c>
      <c r="H152" s="690">
        <f>SUM(H150:H151)</f>
        <v>4100</v>
      </c>
    </row>
    <row r="153" spans="1:8" x14ac:dyDescent="0.2">
      <c r="A153" s="392">
        <v>4350</v>
      </c>
      <c r="B153" s="125">
        <v>5213</v>
      </c>
      <c r="C153" s="51" t="s">
        <v>1291</v>
      </c>
      <c r="D153" s="197">
        <v>0</v>
      </c>
      <c r="E153" s="197">
        <v>5</v>
      </c>
      <c r="F153" s="197">
        <v>5</v>
      </c>
      <c r="G153" s="161">
        <f>F153/E153*100</f>
        <v>100</v>
      </c>
      <c r="H153" s="198">
        <v>5</v>
      </c>
    </row>
    <row r="154" spans="1:8" hidden="1" x14ac:dyDescent="0.2">
      <c r="A154" s="384"/>
      <c r="B154" s="957">
        <v>5339</v>
      </c>
      <c r="C154" s="51" t="s">
        <v>206</v>
      </c>
      <c r="D154" s="624">
        <v>0</v>
      </c>
      <c r="E154" s="624">
        <v>0</v>
      </c>
      <c r="F154" s="33">
        <v>0</v>
      </c>
      <c r="G154" s="34">
        <v>0</v>
      </c>
      <c r="H154" s="202">
        <v>0</v>
      </c>
    </row>
    <row r="155" spans="1:8" ht="14.25" thickBot="1" x14ac:dyDescent="0.3">
      <c r="A155" s="693"/>
      <c r="B155" s="689" t="s">
        <v>656</v>
      </c>
      <c r="C155" s="636"/>
      <c r="D155" s="636">
        <f>SUM(D153:D154)</f>
        <v>0</v>
      </c>
      <c r="E155" s="636">
        <f>SUM(E153:E154)</f>
        <v>5</v>
      </c>
      <c r="F155" s="636">
        <f>SUM(F153:F154)</f>
        <v>5</v>
      </c>
      <c r="G155" s="263">
        <f>F155/E155*100</f>
        <v>100</v>
      </c>
      <c r="H155" s="690">
        <f>SUM(H153:H154)</f>
        <v>5</v>
      </c>
    </row>
    <row r="156" spans="1:8" ht="13.5" hidden="1" thickBot="1" x14ac:dyDescent="0.25">
      <c r="A156" s="394"/>
      <c r="B156" s="302">
        <v>5221</v>
      </c>
      <c r="C156" s="393" t="s">
        <v>215</v>
      </c>
      <c r="D156" s="197">
        <v>0</v>
      </c>
      <c r="E156" s="197">
        <v>0</v>
      </c>
      <c r="F156" s="622">
        <v>0</v>
      </c>
      <c r="G156" s="161">
        <v>0</v>
      </c>
      <c r="H156" s="198">
        <v>0</v>
      </c>
    </row>
    <row r="157" spans="1:8" x14ac:dyDescent="0.2">
      <c r="A157" s="392">
        <v>4351</v>
      </c>
      <c r="B157" s="957">
        <v>5222</v>
      </c>
      <c r="C157" s="51" t="s">
        <v>216</v>
      </c>
      <c r="D157" s="72">
        <v>175</v>
      </c>
      <c r="E157" s="72">
        <v>175</v>
      </c>
      <c r="F157" s="639">
        <v>175</v>
      </c>
      <c r="G157" s="94">
        <f>F157/E157*100</f>
        <v>100</v>
      </c>
      <c r="H157" s="226">
        <v>175</v>
      </c>
    </row>
    <row r="158" spans="1:8" x14ac:dyDescent="0.2">
      <c r="A158" s="425"/>
      <c r="B158" s="957">
        <v>5222</v>
      </c>
      <c r="C158" s="51" t="s">
        <v>205</v>
      </c>
      <c r="D158" s="33">
        <v>0</v>
      </c>
      <c r="E158" s="33">
        <v>363</v>
      </c>
      <c r="F158" s="624">
        <v>363</v>
      </c>
      <c r="G158" s="34">
        <f>F158/E158*100</f>
        <v>100</v>
      </c>
      <c r="H158" s="202">
        <v>250</v>
      </c>
    </row>
    <row r="159" spans="1:8" hidden="1" x14ac:dyDescent="0.2">
      <c r="A159" s="425"/>
      <c r="B159" s="957">
        <v>5223</v>
      </c>
      <c r="C159" s="51" t="s">
        <v>217</v>
      </c>
      <c r="D159" s="33">
        <v>0</v>
      </c>
      <c r="E159" s="33">
        <v>0</v>
      </c>
      <c r="F159" s="624">
        <v>0</v>
      </c>
      <c r="G159" s="34">
        <v>0</v>
      </c>
      <c r="H159" s="202">
        <v>0</v>
      </c>
    </row>
    <row r="160" spans="1:8" x14ac:dyDescent="0.2">
      <c r="A160" s="425"/>
      <c r="B160" s="957">
        <v>5229</v>
      </c>
      <c r="C160" s="51" t="s">
        <v>218</v>
      </c>
      <c r="D160" s="126">
        <v>0</v>
      </c>
      <c r="E160" s="126">
        <v>0</v>
      </c>
      <c r="F160" s="630">
        <v>0</v>
      </c>
      <c r="G160" s="342">
        <v>0</v>
      </c>
      <c r="H160" s="383">
        <v>75</v>
      </c>
    </row>
    <row r="161" spans="1:8" x14ac:dyDescent="0.2">
      <c r="A161" s="425"/>
      <c r="B161" s="957">
        <v>5229</v>
      </c>
      <c r="C161" s="51" t="s">
        <v>211</v>
      </c>
      <c r="D161" s="126">
        <v>0</v>
      </c>
      <c r="E161" s="126">
        <v>273</v>
      </c>
      <c r="F161" s="630">
        <v>273</v>
      </c>
      <c r="G161" s="34">
        <f>F161/E161*100</f>
        <v>100</v>
      </c>
      <c r="H161" s="383">
        <v>180</v>
      </c>
    </row>
    <row r="162" spans="1:8" ht="13.5" thickBot="1" x14ac:dyDescent="0.25">
      <c r="A162" s="418"/>
      <c r="B162" s="645" t="s">
        <v>656</v>
      </c>
      <c r="C162" s="386"/>
      <c r="D162" s="636">
        <f>SUM(D156:D159)</f>
        <v>175</v>
      </c>
      <c r="E162" s="636">
        <f>SUM(E156:E161)</f>
        <v>811</v>
      </c>
      <c r="F162" s="636">
        <f>SUM(F156:F161)</f>
        <v>811</v>
      </c>
      <c r="G162" s="48">
        <f>F162/E162*100</f>
        <v>100</v>
      </c>
      <c r="H162" s="264">
        <f>SUM(H156:H161)</f>
        <v>680</v>
      </c>
    </row>
    <row r="163" spans="1:8" x14ac:dyDescent="0.2">
      <c r="A163" s="392">
        <v>4352</v>
      </c>
      <c r="B163" s="957">
        <v>5229</v>
      </c>
      <c r="C163" s="51" t="s">
        <v>180</v>
      </c>
      <c r="D163" s="197">
        <v>0</v>
      </c>
      <c r="E163" s="197">
        <v>135</v>
      </c>
      <c r="F163" s="197">
        <v>135</v>
      </c>
      <c r="G163" s="34">
        <f>F163/E163*100</f>
        <v>100</v>
      </c>
      <c r="H163" s="198">
        <v>80</v>
      </c>
    </row>
    <row r="164" spans="1:8" ht="14.25" thickBot="1" x14ac:dyDescent="0.3">
      <c r="A164" s="693"/>
      <c r="B164" s="689" t="s">
        <v>656</v>
      </c>
      <c r="C164" s="636"/>
      <c r="D164" s="636">
        <f>SUM(D163)</f>
        <v>0</v>
      </c>
      <c r="E164" s="636">
        <f>SUM(E163:E163)</f>
        <v>135</v>
      </c>
      <c r="F164" s="262">
        <f>SUM(F163:F163)</f>
        <v>135</v>
      </c>
      <c r="G164" s="263">
        <f>F164/E164*100</f>
        <v>100</v>
      </c>
      <c r="H164" s="690">
        <f>SUM(H163)</f>
        <v>80</v>
      </c>
    </row>
    <row r="165" spans="1:8" ht="13.5" hidden="1" thickBot="1" x14ac:dyDescent="0.25">
      <c r="B165" s="302">
        <v>5221</v>
      </c>
      <c r="C165" s="393" t="s">
        <v>1178</v>
      </c>
      <c r="D165" s="197">
        <v>0</v>
      </c>
      <c r="E165" s="197">
        <v>0</v>
      </c>
      <c r="F165" s="622">
        <v>0</v>
      </c>
      <c r="G165" s="161">
        <v>0</v>
      </c>
      <c r="H165" s="198">
        <v>0</v>
      </c>
    </row>
    <row r="166" spans="1:8" x14ac:dyDescent="0.2">
      <c r="A166" s="392">
        <v>4354</v>
      </c>
      <c r="B166" s="957">
        <v>5222</v>
      </c>
      <c r="C166" s="51" t="s">
        <v>173</v>
      </c>
      <c r="D166" s="72">
        <v>0</v>
      </c>
      <c r="E166" s="72">
        <v>100</v>
      </c>
      <c r="F166" s="639">
        <v>100</v>
      </c>
      <c r="G166" s="34">
        <f>F166/E166*100</f>
        <v>100</v>
      </c>
      <c r="H166" s="226">
        <v>80</v>
      </c>
    </row>
    <row r="167" spans="1:8" ht="13.5" hidden="1" x14ac:dyDescent="0.25">
      <c r="A167" s="695"/>
      <c r="B167" s="957">
        <v>5222</v>
      </c>
      <c r="C167" s="51" t="s">
        <v>209</v>
      </c>
      <c r="D167" s="33">
        <v>0</v>
      </c>
      <c r="E167" s="33">
        <v>0</v>
      </c>
      <c r="F167" s="624">
        <v>0</v>
      </c>
      <c r="G167" s="34">
        <v>0</v>
      </c>
      <c r="H167" s="202">
        <v>0</v>
      </c>
    </row>
    <row r="168" spans="1:8" ht="13.5" hidden="1" x14ac:dyDescent="0.25">
      <c r="A168" s="390"/>
      <c r="B168" s="957">
        <v>5223</v>
      </c>
      <c r="C168" s="51" t="s">
        <v>219</v>
      </c>
      <c r="D168" s="33">
        <v>0</v>
      </c>
      <c r="E168" s="33">
        <v>0</v>
      </c>
      <c r="F168" s="624">
        <v>0</v>
      </c>
      <c r="G168" s="34">
        <v>0</v>
      </c>
      <c r="H168" s="202">
        <v>0</v>
      </c>
    </row>
    <row r="169" spans="1:8" hidden="1" x14ac:dyDescent="0.2">
      <c r="A169" s="962"/>
      <c r="B169" s="957">
        <v>5223</v>
      </c>
      <c r="C169" s="51" t="s">
        <v>217</v>
      </c>
      <c r="D169" s="624">
        <v>0</v>
      </c>
      <c r="E169" s="624">
        <v>0</v>
      </c>
      <c r="F169" s="33">
        <v>0</v>
      </c>
      <c r="G169" s="34">
        <v>0</v>
      </c>
      <c r="H169" s="202">
        <v>0</v>
      </c>
    </row>
    <row r="170" spans="1:8" ht="14.25" thickBot="1" x14ac:dyDescent="0.3">
      <c r="A170" s="693"/>
      <c r="B170" s="689" t="s">
        <v>656</v>
      </c>
      <c r="C170" s="636"/>
      <c r="D170" s="636">
        <f>SUM(D169)</f>
        <v>0</v>
      </c>
      <c r="E170" s="636">
        <f>SUM(E165:E169)</f>
        <v>100</v>
      </c>
      <c r="F170" s="262">
        <f>SUM(F165:F169)</f>
        <v>100</v>
      </c>
      <c r="G170" s="263">
        <f>F170/E170*100</f>
        <v>100</v>
      </c>
      <c r="H170" s="690">
        <f>SUM(H165:H169)</f>
        <v>80</v>
      </c>
    </row>
    <row r="171" spans="1:8" s="1059" customFormat="1" x14ac:dyDescent="0.2">
      <c r="A171" s="1075">
        <v>4356</v>
      </c>
      <c r="B171" s="1203">
        <v>5221</v>
      </c>
      <c r="C171" s="1062" t="s">
        <v>1178</v>
      </c>
      <c r="D171" s="72">
        <v>0</v>
      </c>
      <c r="E171" s="72">
        <v>0</v>
      </c>
      <c r="F171" s="639">
        <v>0</v>
      </c>
      <c r="G171" s="94">
        <v>0</v>
      </c>
      <c r="H171" s="226">
        <v>20</v>
      </c>
    </row>
    <row r="172" spans="1:8" s="1059" customFormat="1" x14ac:dyDescent="0.2">
      <c r="A172" s="1081"/>
      <c r="B172" s="1203">
        <v>5221</v>
      </c>
      <c r="C172" s="1062" t="s">
        <v>1179</v>
      </c>
      <c r="D172" s="1064">
        <v>0</v>
      </c>
      <c r="E172" s="1064">
        <v>10</v>
      </c>
      <c r="F172" s="1063">
        <v>10</v>
      </c>
      <c r="G172" s="1073">
        <f>F172/E172*100</f>
        <v>100</v>
      </c>
      <c r="H172" s="1065">
        <v>12</v>
      </c>
    </row>
    <row r="173" spans="1:8" x14ac:dyDescent="0.2">
      <c r="A173" s="209"/>
      <c r="B173" s="957">
        <v>5222</v>
      </c>
      <c r="C173" s="51" t="s">
        <v>209</v>
      </c>
      <c r="D173" s="624">
        <v>0</v>
      </c>
      <c r="E173" s="624">
        <v>270</v>
      </c>
      <c r="F173" s="33">
        <v>270</v>
      </c>
      <c r="G173" s="34">
        <f>F173/E173*100</f>
        <v>100</v>
      </c>
      <c r="H173" s="202">
        <v>200</v>
      </c>
    </row>
    <row r="174" spans="1:8" x14ac:dyDescent="0.2">
      <c r="A174" s="209"/>
      <c r="B174" s="957">
        <v>5223</v>
      </c>
      <c r="C174" s="51" t="s">
        <v>220</v>
      </c>
      <c r="D174" s="624">
        <v>0</v>
      </c>
      <c r="E174" s="624">
        <v>0</v>
      </c>
      <c r="F174" s="33">
        <v>0</v>
      </c>
      <c r="G174" s="34">
        <v>0</v>
      </c>
      <c r="H174" s="202">
        <v>40</v>
      </c>
    </row>
    <row r="175" spans="1:8" x14ac:dyDescent="0.2">
      <c r="A175" s="209"/>
      <c r="B175" s="957">
        <v>5223</v>
      </c>
      <c r="C175" s="51" t="s">
        <v>221</v>
      </c>
      <c r="D175" s="624">
        <v>0</v>
      </c>
      <c r="E175" s="624">
        <v>45</v>
      </c>
      <c r="F175" s="33">
        <v>45</v>
      </c>
      <c r="G175" s="34">
        <f>F175/E175*100</f>
        <v>100</v>
      </c>
      <c r="H175" s="202">
        <v>10</v>
      </c>
    </row>
    <row r="176" spans="1:8" x14ac:dyDescent="0.2">
      <c r="A176" s="209"/>
      <c r="B176" s="957">
        <v>5229</v>
      </c>
      <c r="C176" s="51" t="s">
        <v>211</v>
      </c>
      <c r="D176" s="624">
        <v>0</v>
      </c>
      <c r="E176" s="624">
        <v>229</v>
      </c>
      <c r="F176" s="33">
        <v>229</v>
      </c>
      <c r="G176" s="34">
        <f>F176/E176*100</f>
        <v>100</v>
      </c>
      <c r="H176" s="202">
        <v>150</v>
      </c>
    </row>
    <row r="177" spans="1:8" s="1059" customFormat="1" x14ac:dyDescent="0.2">
      <c r="A177" s="1076"/>
      <c r="B177" s="1067">
        <v>5229</v>
      </c>
      <c r="C177" s="1062" t="s">
        <v>222</v>
      </c>
      <c r="D177" s="1063">
        <v>0</v>
      </c>
      <c r="E177" s="1063">
        <v>0</v>
      </c>
      <c r="F177" s="1064">
        <v>0</v>
      </c>
      <c r="G177" s="1073">
        <v>0</v>
      </c>
      <c r="H177" s="1065">
        <v>60</v>
      </c>
    </row>
    <row r="178" spans="1:8" ht="14.25" thickBot="1" x14ac:dyDescent="0.3">
      <c r="A178" s="693"/>
      <c r="B178" s="689" t="s">
        <v>656</v>
      </c>
      <c r="C178" s="636"/>
      <c r="D178" s="636">
        <f>SUM(D171)</f>
        <v>0</v>
      </c>
      <c r="E178" s="636">
        <f>SUM(E171:E177)</f>
        <v>554</v>
      </c>
      <c r="F178" s="1071">
        <f>SUM(F171:F177)</f>
        <v>554</v>
      </c>
      <c r="G178" s="1074">
        <f>F178/E178*100</f>
        <v>100</v>
      </c>
      <c r="H178" s="690">
        <f>SUM(H171:H177)</f>
        <v>492</v>
      </c>
    </row>
    <row r="179" spans="1:8" hidden="1" x14ac:dyDescent="0.2">
      <c r="A179" s="392">
        <v>4357</v>
      </c>
      <c r="B179" s="302">
        <v>5221</v>
      </c>
      <c r="C179" s="393" t="s">
        <v>177</v>
      </c>
      <c r="D179" s="622">
        <v>0</v>
      </c>
      <c r="E179" s="622">
        <v>0</v>
      </c>
      <c r="F179" s="197">
        <v>0</v>
      </c>
      <c r="G179" s="161">
        <v>0</v>
      </c>
      <c r="H179" s="198">
        <v>0</v>
      </c>
    </row>
    <row r="180" spans="1:8" hidden="1" x14ac:dyDescent="0.2">
      <c r="A180" s="209"/>
      <c r="B180" s="957">
        <v>5229</v>
      </c>
      <c r="C180" s="51" t="s">
        <v>211</v>
      </c>
      <c r="D180" s="697">
        <v>0</v>
      </c>
      <c r="E180" s="697">
        <v>0</v>
      </c>
      <c r="F180" s="285">
        <v>0</v>
      </c>
      <c r="G180" s="113">
        <v>0</v>
      </c>
      <c r="H180" s="286">
        <v>0</v>
      </c>
    </row>
    <row r="181" spans="1:8" ht="14.25" hidden="1" thickBot="1" x14ac:dyDescent="0.3">
      <c r="A181" s="693"/>
      <c r="B181" s="689" t="s">
        <v>656</v>
      </c>
      <c r="C181" s="636"/>
      <c r="D181" s="636">
        <f>SUM(D179)</f>
        <v>0</v>
      </c>
      <c r="E181" s="636">
        <f>SUM(E179:E180)</f>
        <v>0</v>
      </c>
      <c r="F181" s="262">
        <f>SUM(F179:F180)</f>
        <v>0</v>
      </c>
      <c r="G181" s="263">
        <v>0</v>
      </c>
      <c r="H181" s="690">
        <f>SUM(H179:H180)</f>
        <v>0</v>
      </c>
    </row>
    <row r="182" spans="1:8" x14ac:dyDescent="0.2">
      <c r="A182" s="392">
        <v>4358</v>
      </c>
      <c r="B182" s="302">
        <v>5221</v>
      </c>
      <c r="C182" s="393" t="s">
        <v>1178</v>
      </c>
      <c r="D182" s="622">
        <v>0</v>
      </c>
      <c r="E182" s="622">
        <v>50</v>
      </c>
      <c r="F182" s="197">
        <v>50</v>
      </c>
      <c r="G182" s="34">
        <f>F182/E182*100</f>
        <v>100</v>
      </c>
      <c r="H182" s="198">
        <v>30</v>
      </c>
    </row>
    <row r="183" spans="1:8" hidden="1" x14ac:dyDescent="0.2">
      <c r="A183" s="209"/>
      <c r="B183" s="957">
        <v>5221</v>
      </c>
      <c r="C183" s="51" t="s">
        <v>177</v>
      </c>
      <c r="D183" s="624">
        <v>0</v>
      </c>
      <c r="E183" s="624">
        <v>0</v>
      </c>
      <c r="F183" s="33">
        <v>0</v>
      </c>
      <c r="G183" s="34">
        <v>0</v>
      </c>
      <c r="H183" s="202">
        <v>0</v>
      </c>
    </row>
    <row r="184" spans="1:8" hidden="1" x14ac:dyDescent="0.2">
      <c r="A184" s="209"/>
      <c r="B184" s="957">
        <v>5222</v>
      </c>
      <c r="C184" s="51" t="s">
        <v>209</v>
      </c>
      <c r="D184" s="624">
        <v>0</v>
      </c>
      <c r="E184" s="624">
        <v>0</v>
      </c>
      <c r="F184" s="33">
        <v>0</v>
      </c>
      <c r="G184" s="34">
        <v>0</v>
      </c>
      <c r="H184" s="202">
        <v>0</v>
      </c>
    </row>
    <row r="185" spans="1:8" x14ac:dyDescent="0.2">
      <c r="A185" s="209"/>
      <c r="B185" s="957">
        <v>5229</v>
      </c>
      <c r="C185" s="51" t="s">
        <v>222</v>
      </c>
      <c r="D185" s="624">
        <v>0</v>
      </c>
      <c r="E185" s="624">
        <v>110</v>
      </c>
      <c r="F185" s="33">
        <v>110</v>
      </c>
      <c r="G185" s="34">
        <f>F185/E185*100</f>
        <v>100</v>
      </c>
      <c r="H185" s="202">
        <v>60</v>
      </c>
    </row>
    <row r="186" spans="1:8" ht="14.25" thickBot="1" x14ac:dyDescent="0.3">
      <c r="A186" s="693"/>
      <c r="B186" s="689" t="s">
        <v>656</v>
      </c>
      <c r="C186" s="636"/>
      <c r="D186" s="636">
        <f>SUM(D182:D185)</f>
        <v>0</v>
      </c>
      <c r="E186" s="636">
        <f>SUM(E182:E185)</f>
        <v>160</v>
      </c>
      <c r="F186" s="262">
        <f>SUM(F182:F185)</f>
        <v>160</v>
      </c>
      <c r="G186" s="263">
        <v>0</v>
      </c>
      <c r="H186" s="690">
        <f>SUM(H182:H185)</f>
        <v>90</v>
      </c>
    </row>
    <row r="187" spans="1:8" s="1059" customFormat="1" x14ac:dyDescent="0.2">
      <c r="A187" s="1075">
        <v>4359</v>
      </c>
      <c r="B187" s="1203">
        <v>5213</v>
      </c>
      <c r="C187" s="1062" t="s">
        <v>204</v>
      </c>
      <c r="D187" s="72">
        <v>0</v>
      </c>
      <c r="E187" s="72">
        <v>50</v>
      </c>
      <c r="F187" s="639">
        <v>50</v>
      </c>
      <c r="G187" s="94">
        <f>F187/E187*100</f>
        <v>100</v>
      </c>
      <c r="H187" s="226">
        <v>30</v>
      </c>
    </row>
    <row r="188" spans="1:8" s="1059" customFormat="1" x14ac:dyDescent="0.2">
      <c r="A188" s="1081"/>
      <c r="B188" s="1203">
        <v>5221</v>
      </c>
      <c r="C188" s="1062" t="s">
        <v>1178</v>
      </c>
      <c r="D188" s="1064">
        <v>208</v>
      </c>
      <c r="E188" s="1064">
        <v>208</v>
      </c>
      <c r="F188" s="1063">
        <v>208</v>
      </c>
      <c r="G188" s="1073">
        <f t="shared" ref="G188:G194" si="3">F188/E188*100</f>
        <v>100</v>
      </c>
      <c r="H188" s="1065">
        <v>440</v>
      </c>
    </row>
    <row r="189" spans="1:8" s="1059" customFormat="1" x14ac:dyDescent="0.2">
      <c r="A189" s="1076"/>
      <c r="B189" s="1203">
        <v>5221</v>
      </c>
      <c r="C189" s="1062" t="s">
        <v>1179</v>
      </c>
      <c r="D189" s="1063">
        <v>0</v>
      </c>
      <c r="E189" s="1063">
        <v>804</v>
      </c>
      <c r="F189" s="1064">
        <v>804</v>
      </c>
      <c r="G189" s="1073">
        <f t="shared" si="3"/>
        <v>100</v>
      </c>
      <c r="H189" s="1065">
        <v>400</v>
      </c>
    </row>
    <row r="190" spans="1:8" s="1059" customFormat="1" x14ac:dyDescent="0.2">
      <c r="A190" s="1081"/>
      <c r="B190" s="1203">
        <v>5222</v>
      </c>
      <c r="C190" s="1062" t="s">
        <v>205</v>
      </c>
      <c r="D190" s="1063">
        <v>0</v>
      </c>
      <c r="E190" s="1063">
        <v>508</v>
      </c>
      <c r="F190" s="1063">
        <v>508</v>
      </c>
      <c r="G190" s="1073">
        <f t="shared" si="3"/>
        <v>100</v>
      </c>
      <c r="H190" s="1065">
        <v>350</v>
      </c>
    </row>
    <row r="191" spans="1:8" s="1059" customFormat="1" x14ac:dyDescent="0.2">
      <c r="A191" s="1081"/>
      <c r="B191" s="1203">
        <v>5223</v>
      </c>
      <c r="C191" s="1062" t="s">
        <v>223</v>
      </c>
      <c r="D191" s="1063">
        <v>90</v>
      </c>
      <c r="E191" s="1063">
        <v>90</v>
      </c>
      <c r="F191" s="1063">
        <v>90</v>
      </c>
      <c r="G191" s="1073">
        <f t="shared" si="3"/>
        <v>100</v>
      </c>
      <c r="H191" s="1065">
        <v>90</v>
      </c>
    </row>
    <row r="192" spans="1:8" x14ac:dyDescent="0.2">
      <c r="A192" s="425"/>
      <c r="B192" s="957">
        <v>5223</v>
      </c>
      <c r="C192" s="51" t="s">
        <v>221</v>
      </c>
      <c r="D192" s="624">
        <v>0</v>
      </c>
      <c r="E192" s="624">
        <v>207</v>
      </c>
      <c r="F192" s="624">
        <v>207</v>
      </c>
      <c r="G192" s="34">
        <f t="shared" si="3"/>
        <v>100</v>
      </c>
      <c r="H192" s="1065">
        <v>150</v>
      </c>
    </row>
    <row r="193" spans="1:8" s="1059" customFormat="1" x14ac:dyDescent="0.2">
      <c r="A193" s="1081"/>
      <c r="B193" s="1067">
        <v>5229</v>
      </c>
      <c r="C193" s="1062" t="s">
        <v>218</v>
      </c>
      <c r="D193" s="1063">
        <v>0</v>
      </c>
      <c r="E193" s="1063">
        <v>0</v>
      </c>
      <c r="F193" s="1063">
        <v>0</v>
      </c>
      <c r="G193" s="1073">
        <v>0</v>
      </c>
      <c r="H193" s="1065">
        <v>43</v>
      </c>
    </row>
    <row r="194" spans="1:8" x14ac:dyDescent="0.2">
      <c r="A194" s="425"/>
      <c r="B194" s="957">
        <v>5229</v>
      </c>
      <c r="C194" s="51" t="s">
        <v>1198</v>
      </c>
      <c r="D194" s="624">
        <v>0</v>
      </c>
      <c r="E194" s="624">
        <v>225</v>
      </c>
      <c r="F194" s="624">
        <v>225</v>
      </c>
      <c r="G194" s="34">
        <f t="shared" si="3"/>
        <v>100</v>
      </c>
      <c r="H194" s="1065">
        <v>150</v>
      </c>
    </row>
    <row r="195" spans="1:8" hidden="1" x14ac:dyDescent="0.2">
      <c r="A195" s="425"/>
      <c r="B195" s="957">
        <v>5229</v>
      </c>
      <c r="C195" s="51" t="s">
        <v>180</v>
      </c>
      <c r="D195" s="624">
        <v>0</v>
      </c>
      <c r="E195" s="624">
        <v>0</v>
      </c>
      <c r="F195" s="624">
        <v>0</v>
      </c>
      <c r="G195" s="34">
        <v>0</v>
      </c>
      <c r="H195" s="202">
        <v>0</v>
      </c>
    </row>
    <row r="196" spans="1:8" ht="13.5" thickBot="1" x14ac:dyDescent="0.25">
      <c r="A196" s="418"/>
      <c r="B196" s="645" t="s">
        <v>656</v>
      </c>
      <c r="C196" s="386"/>
      <c r="D196" s="636">
        <f>SUM(D187:D195)</f>
        <v>298</v>
      </c>
      <c r="E196" s="636">
        <f>SUM(E187:E195)</f>
        <v>2092</v>
      </c>
      <c r="F196" s="636">
        <f>SUM(F187:F195)</f>
        <v>2092</v>
      </c>
      <c r="G196" s="263">
        <f>F196/E196*100</f>
        <v>100</v>
      </c>
      <c r="H196" s="264">
        <f>SUM(H187:H195)</f>
        <v>1653</v>
      </c>
    </row>
    <row r="197" spans="1:8" x14ac:dyDescent="0.2">
      <c r="A197" s="1075">
        <v>4371</v>
      </c>
      <c r="B197" s="302">
        <v>5212</v>
      </c>
      <c r="C197" s="393" t="s">
        <v>1049</v>
      </c>
      <c r="D197" s="622">
        <v>0</v>
      </c>
      <c r="E197" s="622">
        <v>90</v>
      </c>
      <c r="F197" s="622">
        <v>90</v>
      </c>
      <c r="G197" s="161">
        <f>F197/E197*100</f>
        <v>100</v>
      </c>
      <c r="H197" s="198">
        <v>0</v>
      </c>
    </row>
    <row r="198" spans="1:8" ht="13.5" thickBot="1" x14ac:dyDescent="0.25">
      <c r="A198" s="692"/>
      <c r="B198" s="125">
        <v>5212</v>
      </c>
      <c r="C198" s="1062" t="s">
        <v>203</v>
      </c>
      <c r="D198" s="1063">
        <v>0</v>
      </c>
      <c r="E198" s="1063">
        <v>0</v>
      </c>
      <c r="F198" s="1063">
        <v>0</v>
      </c>
      <c r="G198" s="1073">
        <v>0</v>
      </c>
      <c r="H198" s="1065">
        <v>77</v>
      </c>
    </row>
    <row r="199" spans="1:8" ht="13.5" thickBot="1" x14ac:dyDescent="0.25">
      <c r="A199" s="692"/>
      <c r="B199" s="1083">
        <v>5221</v>
      </c>
      <c r="C199" s="393" t="s">
        <v>1178</v>
      </c>
      <c r="D199" s="1063">
        <v>190</v>
      </c>
      <c r="E199" s="1063">
        <v>190</v>
      </c>
      <c r="F199" s="1063">
        <v>190</v>
      </c>
      <c r="G199" s="1073">
        <f t="shared" ref="G199:G207" si="4">F199/E199*100</f>
        <v>100</v>
      </c>
      <c r="H199" s="1065">
        <v>260</v>
      </c>
    </row>
    <row r="200" spans="1:8" x14ac:dyDescent="0.2">
      <c r="A200" s="1081"/>
      <c r="B200" s="1083">
        <v>5221</v>
      </c>
      <c r="C200" s="393" t="s">
        <v>1179</v>
      </c>
      <c r="D200" s="1063">
        <v>0</v>
      </c>
      <c r="E200" s="1063">
        <v>230</v>
      </c>
      <c r="F200" s="1063">
        <v>230</v>
      </c>
      <c r="G200" s="1073">
        <f t="shared" si="4"/>
        <v>100</v>
      </c>
      <c r="H200" s="1065">
        <v>60</v>
      </c>
    </row>
    <row r="201" spans="1:8" x14ac:dyDescent="0.2">
      <c r="A201" s="1081"/>
      <c r="B201" s="1083">
        <v>5222</v>
      </c>
      <c r="C201" s="1062" t="s">
        <v>178</v>
      </c>
      <c r="D201" s="1063">
        <v>313</v>
      </c>
      <c r="E201" s="1063">
        <v>313</v>
      </c>
      <c r="F201" s="1063">
        <v>312</v>
      </c>
      <c r="G201" s="1073">
        <f t="shared" si="4"/>
        <v>99.680511182108617</v>
      </c>
      <c r="H201" s="1065">
        <v>313</v>
      </c>
    </row>
    <row r="202" spans="1:8" x14ac:dyDescent="0.2">
      <c r="A202" s="1081"/>
      <c r="B202" s="1083">
        <v>5222</v>
      </c>
      <c r="C202" s="1062" t="s">
        <v>205</v>
      </c>
      <c r="D202" s="1063">
        <v>0</v>
      </c>
      <c r="E202" s="1063">
        <v>150</v>
      </c>
      <c r="F202" s="1063">
        <v>150</v>
      </c>
      <c r="G202" s="1073">
        <f t="shared" si="4"/>
        <v>100</v>
      </c>
      <c r="H202" s="1065">
        <v>100</v>
      </c>
    </row>
    <row r="203" spans="1:8" s="1059" customFormat="1" hidden="1" x14ac:dyDescent="0.2">
      <c r="A203" s="1081"/>
      <c r="B203" s="1158">
        <v>5223</v>
      </c>
      <c r="C203" s="1062" t="s">
        <v>1184</v>
      </c>
      <c r="D203" s="1063">
        <v>0</v>
      </c>
      <c r="E203" s="1063">
        <v>0</v>
      </c>
      <c r="F203" s="1063">
        <v>0</v>
      </c>
      <c r="G203" s="1073">
        <v>0</v>
      </c>
      <c r="H203" s="1065">
        <v>0</v>
      </c>
    </row>
    <row r="204" spans="1:8" x14ac:dyDescent="0.2">
      <c r="A204" s="1081"/>
      <c r="B204" s="1083">
        <v>5223</v>
      </c>
      <c r="C204" s="1062" t="s">
        <v>221</v>
      </c>
      <c r="D204" s="1063">
        <v>0</v>
      </c>
      <c r="E204" s="1063">
        <v>259</v>
      </c>
      <c r="F204" s="1063">
        <v>259</v>
      </c>
      <c r="G204" s="1073">
        <f t="shared" si="4"/>
        <v>100</v>
      </c>
      <c r="H204" s="1065">
        <v>150</v>
      </c>
    </row>
    <row r="205" spans="1:8" x14ac:dyDescent="0.2">
      <c r="A205" s="1081"/>
      <c r="B205" s="1083">
        <v>5229</v>
      </c>
      <c r="C205" s="1062" t="s">
        <v>224</v>
      </c>
      <c r="D205" s="1063">
        <v>70</v>
      </c>
      <c r="E205" s="1063">
        <v>520</v>
      </c>
      <c r="F205" s="1063">
        <v>520</v>
      </c>
      <c r="G205" s="1073">
        <f t="shared" si="4"/>
        <v>100</v>
      </c>
      <c r="H205" s="1065">
        <v>40</v>
      </c>
    </row>
    <row r="206" spans="1:8" x14ac:dyDescent="0.2">
      <c r="A206" s="1081"/>
      <c r="B206" s="1083">
        <v>5229</v>
      </c>
      <c r="C206" s="1062" t="s">
        <v>180</v>
      </c>
      <c r="D206" s="1063">
        <v>0</v>
      </c>
      <c r="E206" s="1063">
        <v>403</v>
      </c>
      <c r="F206" s="1063">
        <v>403</v>
      </c>
      <c r="G206" s="1073">
        <f t="shared" si="4"/>
        <v>100</v>
      </c>
      <c r="H206" s="1065">
        <v>300</v>
      </c>
    </row>
    <row r="207" spans="1:8" x14ac:dyDescent="0.2">
      <c r="A207" s="1081"/>
      <c r="B207" s="1083">
        <v>5339</v>
      </c>
      <c r="C207" s="1062" t="s">
        <v>1240</v>
      </c>
      <c r="D207" s="1063">
        <v>0</v>
      </c>
      <c r="E207" s="1063">
        <v>700</v>
      </c>
      <c r="F207" s="1063">
        <v>700</v>
      </c>
      <c r="G207" s="1073">
        <f t="shared" si="4"/>
        <v>100</v>
      </c>
      <c r="H207" s="1065">
        <v>400</v>
      </c>
    </row>
    <row r="208" spans="1:8" ht="13.5" thickBot="1" x14ac:dyDescent="0.25">
      <c r="A208" s="1077"/>
      <c r="B208" s="1078" t="s">
        <v>656</v>
      </c>
      <c r="C208" s="1079"/>
      <c r="D208" s="1071">
        <f>SUM(D197:D207)</f>
        <v>573</v>
      </c>
      <c r="E208" s="1071">
        <f>SUM(E197:E207)</f>
        <v>2855</v>
      </c>
      <c r="F208" s="1071">
        <f>SUM(F197:F207)</f>
        <v>2854</v>
      </c>
      <c r="G208" s="1074">
        <f>F208/E208*100</f>
        <v>99.964973730297729</v>
      </c>
      <c r="H208" s="1080">
        <f>SUM(H197:H207)</f>
        <v>1700</v>
      </c>
    </row>
    <row r="209" spans="1:8" s="1059" customFormat="1" x14ac:dyDescent="0.2">
      <c r="A209" s="145"/>
      <c r="B209" s="465"/>
      <c r="C209" s="145"/>
      <c r="D209" s="1206"/>
      <c r="E209" s="1206"/>
      <c r="F209" s="1206"/>
      <c r="G209" s="327"/>
      <c r="H209" s="228"/>
    </row>
    <row r="210" spans="1:8" s="1059" customFormat="1" x14ac:dyDescent="0.2">
      <c r="A210" s="145"/>
      <c r="B210" s="465"/>
      <c r="C210" s="145"/>
      <c r="D210" s="1206"/>
      <c r="E210" s="1206"/>
      <c r="F210" s="1206"/>
      <c r="G210" s="327"/>
      <c r="H210" s="228"/>
    </row>
    <row r="211" spans="1:8" s="1059" customFormat="1" x14ac:dyDescent="0.2">
      <c r="A211" s="145"/>
      <c r="B211" s="465"/>
      <c r="C211" s="145"/>
      <c r="D211" s="1206"/>
      <c r="E211" s="1206"/>
      <c r="F211" s="1206"/>
      <c r="G211" s="327"/>
      <c r="H211" s="228"/>
    </row>
    <row r="212" spans="1:8" s="1059" customFormat="1" x14ac:dyDescent="0.2">
      <c r="A212" s="145"/>
      <c r="B212" s="465"/>
      <c r="C212" s="145"/>
      <c r="D212" s="1206"/>
      <c r="E212" s="1206"/>
      <c r="F212" s="1206"/>
      <c r="G212" s="327"/>
      <c r="H212" s="228"/>
    </row>
    <row r="213" spans="1:8" s="1143" customFormat="1" ht="15.75" thickBot="1" x14ac:dyDescent="0.3">
      <c r="A213" s="1346" t="s">
        <v>1318</v>
      </c>
      <c r="B213" s="1346"/>
      <c r="C213" s="1346"/>
      <c r="D213" s="1346"/>
      <c r="E213" s="1346"/>
      <c r="F213" s="1346"/>
      <c r="G213" s="1346"/>
      <c r="H213" s="1346"/>
    </row>
    <row r="214" spans="1:8" x14ac:dyDescent="0.2">
      <c r="A214" s="1075">
        <v>4374</v>
      </c>
      <c r="B214" s="302">
        <v>5223</v>
      </c>
      <c r="C214" s="393" t="s">
        <v>217</v>
      </c>
      <c r="D214" s="622">
        <v>0</v>
      </c>
      <c r="E214" s="622">
        <v>50</v>
      </c>
      <c r="F214" s="197">
        <v>50</v>
      </c>
      <c r="G214" s="161">
        <f>F214/E214*100</f>
        <v>100</v>
      </c>
      <c r="H214" s="198">
        <v>20</v>
      </c>
    </row>
    <row r="215" spans="1:8" ht="14.25" thickBot="1" x14ac:dyDescent="0.3">
      <c r="A215" s="693"/>
      <c r="B215" s="689" t="s">
        <v>656</v>
      </c>
      <c r="C215" s="1071"/>
      <c r="D215" s="1071">
        <f>SUM(D214)</f>
        <v>0</v>
      </c>
      <c r="E215" s="1071">
        <f>SUM(E214:E214)</f>
        <v>50</v>
      </c>
      <c r="F215" s="262">
        <f>SUM(F214:F214)</f>
        <v>50</v>
      </c>
      <c r="G215" s="1074">
        <v>0</v>
      </c>
      <c r="H215" s="690">
        <f>SUM(H214)</f>
        <v>20</v>
      </c>
    </row>
    <row r="216" spans="1:8" x14ac:dyDescent="0.2">
      <c r="A216" s="392">
        <v>4376</v>
      </c>
      <c r="B216" s="957">
        <v>5222</v>
      </c>
      <c r="C216" s="51" t="s">
        <v>209</v>
      </c>
      <c r="D216" s="622">
        <v>0</v>
      </c>
      <c r="E216" s="622">
        <v>146</v>
      </c>
      <c r="F216" s="197">
        <v>146</v>
      </c>
      <c r="G216" s="161">
        <v>0</v>
      </c>
      <c r="H216" s="198">
        <v>80</v>
      </c>
    </row>
    <row r="217" spans="1:8" x14ac:dyDescent="0.2">
      <c r="A217" s="425"/>
      <c r="B217" s="990">
        <v>5223</v>
      </c>
      <c r="C217" s="51" t="s">
        <v>217</v>
      </c>
      <c r="D217" s="624">
        <v>0</v>
      </c>
      <c r="E217" s="624">
        <v>30</v>
      </c>
      <c r="F217" s="624">
        <v>30</v>
      </c>
      <c r="G217" s="34">
        <f>F217/E217*100</f>
        <v>100</v>
      </c>
      <c r="H217" s="202">
        <v>10</v>
      </c>
    </row>
    <row r="218" spans="1:8" ht="14.25" thickBot="1" x14ac:dyDescent="0.3">
      <c r="A218" s="693"/>
      <c r="B218" s="689" t="s">
        <v>656</v>
      </c>
      <c r="C218" s="636"/>
      <c r="D218" s="636">
        <f>SUM(D216:D217)</f>
        <v>0</v>
      </c>
      <c r="E218" s="636">
        <f>SUM(E216:E217)</f>
        <v>176</v>
      </c>
      <c r="F218" s="636">
        <f>SUM(F216:F217)</f>
        <v>176</v>
      </c>
      <c r="G218" s="263">
        <v>0</v>
      </c>
      <c r="H218" s="690">
        <f>SUM(H216:H217)</f>
        <v>90</v>
      </c>
    </row>
    <row r="219" spans="1:8" s="1059" customFormat="1" x14ac:dyDescent="0.2">
      <c r="A219" s="1075">
        <v>4377</v>
      </c>
      <c r="B219" s="1203">
        <v>5221</v>
      </c>
      <c r="C219" s="1062" t="s">
        <v>1241</v>
      </c>
      <c r="D219" s="622">
        <v>0</v>
      </c>
      <c r="E219" s="622">
        <v>191</v>
      </c>
      <c r="F219" s="197">
        <v>191</v>
      </c>
      <c r="G219" s="161">
        <f>F219/E219*100</f>
        <v>100</v>
      </c>
      <c r="H219" s="198">
        <v>100</v>
      </c>
    </row>
    <row r="220" spans="1:8" s="1059" customFormat="1" x14ac:dyDescent="0.2">
      <c r="A220" s="1081"/>
      <c r="B220" s="1203">
        <v>5221</v>
      </c>
      <c r="C220" s="1062" t="s">
        <v>1349</v>
      </c>
      <c r="D220" s="1063">
        <v>0</v>
      </c>
      <c r="E220" s="1063">
        <v>0</v>
      </c>
      <c r="F220" s="1063">
        <v>0</v>
      </c>
      <c r="G220" s="1073">
        <v>0</v>
      </c>
      <c r="H220" s="1065">
        <v>40</v>
      </c>
    </row>
    <row r="221" spans="1:8" ht="14.25" thickBot="1" x14ac:dyDescent="0.3">
      <c r="A221" s="693"/>
      <c r="B221" s="689" t="s">
        <v>656</v>
      </c>
      <c r="C221" s="636"/>
      <c r="D221" s="636">
        <f>SUM(D219)</f>
        <v>0</v>
      </c>
      <c r="E221" s="636">
        <f>SUM(E219:E219)</f>
        <v>191</v>
      </c>
      <c r="F221" s="262">
        <f>SUM(F219:F219)</f>
        <v>191</v>
      </c>
      <c r="G221" s="263">
        <v>0</v>
      </c>
      <c r="H221" s="690">
        <f>SUM(H219:H220)</f>
        <v>140</v>
      </c>
    </row>
    <row r="222" spans="1:8" x14ac:dyDescent="0.2">
      <c r="A222" s="392">
        <v>4378</v>
      </c>
      <c r="B222" s="302">
        <v>5222</v>
      </c>
      <c r="C222" s="393" t="s">
        <v>173</v>
      </c>
      <c r="D222" s="622">
        <v>0</v>
      </c>
      <c r="E222" s="622">
        <v>0</v>
      </c>
      <c r="F222" s="197">
        <v>0</v>
      </c>
      <c r="G222" s="161">
        <v>0</v>
      </c>
      <c r="H222" s="198">
        <v>10</v>
      </c>
    </row>
    <row r="223" spans="1:8" hidden="1" x14ac:dyDescent="0.2">
      <c r="A223" s="384"/>
      <c r="B223" s="957">
        <v>5222</v>
      </c>
      <c r="C223" s="51" t="s">
        <v>209</v>
      </c>
      <c r="D223" s="698">
        <v>0</v>
      </c>
      <c r="E223" s="698">
        <v>0</v>
      </c>
      <c r="F223" s="76">
        <v>0</v>
      </c>
      <c r="G223" s="43">
        <v>0</v>
      </c>
      <c r="H223" s="151">
        <v>0</v>
      </c>
    </row>
    <row r="224" spans="1:8" x14ac:dyDescent="0.2">
      <c r="B224" s="957">
        <v>5223</v>
      </c>
      <c r="C224" s="51" t="s">
        <v>219</v>
      </c>
      <c r="D224" s="698">
        <v>0</v>
      </c>
      <c r="E224" s="698">
        <v>0</v>
      </c>
      <c r="F224" s="76">
        <v>0</v>
      </c>
      <c r="G224" s="43">
        <v>0</v>
      </c>
      <c r="H224" s="151">
        <v>0</v>
      </c>
    </row>
    <row r="225" spans="1:8" x14ac:dyDescent="0.2">
      <c r="A225" s="209"/>
      <c r="B225" s="957">
        <v>5223</v>
      </c>
      <c r="C225" s="51" t="s">
        <v>217</v>
      </c>
      <c r="D225" s="624">
        <v>0</v>
      </c>
      <c r="E225" s="624">
        <v>150</v>
      </c>
      <c r="F225" s="33">
        <v>150</v>
      </c>
      <c r="G225" s="34">
        <v>0</v>
      </c>
      <c r="H225" s="202">
        <v>100</v>
      </c>
    </row>
    <row r="226" spans="1:8" ht="14.25" thickBot="1" x14ac:dyDescent="0.3">
      <c r="A226" s="693"/>
      <c r="B226" s="689" t="s">
        <v>656</v>
      </c>
      <c r="C226" s="636"/>
      <c r="D226" s="636">
        <f>SUM(D222:D225)</f>
        <v>0</v>
      </c>
      <c r="E226" s="636">
        <f>SUM(E222:E225)</f>
        <v>150</v>
      </c>
      <c r="F226" s="262">
        <f>SUM(F222:F225)</f>
        <v>150</v>
      </c>
      <c r="G226" s="263">
        <v>0</v>
      </c>
      <c r="H226" s="690">
        <f>SUM(H222:H225)</f>
        <v>110</v>
      </c>
    </row>
    <row r="227" spans="1:8" x14ac:dyDescent="0.2">
      <c r="A227" s="392">
        <v>4379</v>
      </c>
      <c r="B227" s="302">
        <v>5221</v>
      </c>
      <c r="C227" s="51" t="s">
        <v>215</v>
      </c>
      <c r="D227" s="622">
        <v>0</v>
      </c>
      <c r="E227" s="622">
        <v>480</v>
      </c>
      <c r="F227" s="197">
        <v>480</v>
      </c>
      <c r="G227" s="34">
        <f t="shared" ref="G227:G232" si="5">F227/E227*100</f>
        <v>100</v>
      </c>
      <c r="H227" s="198">
        <v>150</v>
      </c>
    </row>
    <row r="228" spans="1:8" x14ac:dyDescent="0.2">
      <c r="A228" s="209"/>
      <c r="B228" s="957">
        <v>5222</v>
      </c>
      <c r="C228" s="51" t="s">
        <v>205</v>
      </c>
      <c r="D228" s="697">
        <v>0</v>
      </c>
      <c r="E228" s="697">
        <v>595</v>
      </c>
      <c r="F228" s="285">
        <v>595</v>
      </c>
      <c r="G228" s="34">
        <f t="shared" si="5"/>
        <v>100</v>
      </c>
      <c r="H228" s="286">
        <v>350</v>
      </c>
    </row>
    <row r="229" spans="1:8" x14ac:dyDescent="0.2">
      <c r="A229" s="209"/>
      <c r="B229" s="957">
        <v>5223</v>
      </c>
      <c r="C229" s="51" t="s">
        <v>221</v>
      </c>
      <c r="D229" s="624">
        <v>0</v>
      </c>
      <c r="E229" s="624">
        <v>330</v>
      </c>
      <c r="F229" s="33">
        <v>330</v>
      </c>
      <c r="G229" s="34">
        <f t="shared" si="5"/>
        <v>100</v>
      </c>
      <c r="H229" s="202">
        <v>200</v>
      </c>
    </row>
    <row r="230" spans="1:8" x14ac:dyDescent="0.2">
      <c r="A230" s="209"/>
      <c r="B230" s="957">
        <v>5229</v>
      </c>
      <c r="C230" s="51" t="s">
        <v>225</v>
      </c>
      <c r="D230" s="630">
        <v>0</v>
      </c>
      <c r="E230" s="630">
        <v>480</v>
      </c>
      <c r="F230" s="126">
        <v>480</v>
      </c>
      <c r="G230" s="34">
        <f t="shared" si="5"/>
        <v>100</v>
      </c>
      <c r="H230" s="383">
        <v>300</v>
      </c>
    </row>
    <row r="231" spans="1:8" ht="14.25" thickBot="1" x14ac:dyDescent="0.3">
      <c r="A231" s="693"/>
      <c r="B231" s="689" t="s">
        <v>656</v>
      </c>
      <c r="C231" s="636"/>
      <c r="D231" s="636">
        <f>SUM(D227:D228)</f>
        <v>0</v>
      </c>
      <c r="E231" s="636">
        <f>SUM(E227:E230)</f>
        <v>1885</v>
      </c>
      <c r="F231" s="262">
        <f>SUM(F227:F230)</f>
        <v>1885</v>
      </c>
      <c r="G231" s="263">
        <f t="shared" si="5"/>
        <v>100</v>
      </c>
      <c r="H231" s="690">
        <f>SUM(H227:H230)</f>
        <v>1000</v>
      </c>
    </row>
    <row r="232" spans="1:8" ht="16.5" thickBot="1" x14ac:dyDescent="0.3">
      <c r="A232" s="429" t="s">
        <v>692</v>
      </c>
      <c r="B232" s="647"/>
      <c r="C232" s="611"/>
      <c r="D232" s="187">
        <f>D231+D226+D218+D215+D208+D196+D186+D181+D178+D170+D164+D162+D149+D125+D119+D114+D95+D221+D155+D152+D75+D71+D68+D33</f>
        <v>36302</v>
      </c>
      <c r="E232" s="187">
        <f>E231+E226+E218+E215+E208+E196+E186+E181+E178+E170+E164+E162+E149+E125+E119+E114+E95+E221+E155+E152+E75+E71+E68+E33</f>
        <v>35802</v>
      </c>
      <c r="F232" s="187">
        <f>F231+F226+F218+F215+F208+F196+F186+F181+F178+F170+F164+F162+F149+F125+F119+F114+F95+F221+F155+F152+F75+F71+F68+F33</f>
        <v>31014</v>
      </c>
      <c r="G232" s="218">
        <f t="shared" si="5"/>
        <v>86.626445449974867</v>
      </c>
      <c r="H232" s="188">
        <f>H231+H226+H218+H215+H208+H196+H186+H181+H178+H170+H164+H162+H149+H125+H119+H114+H95+H221+H155+H152+H75+H71+H68+H33+H138</f>
        <v>34084</v>
      </c>
    </row>
    <row r="233" spans="1:8" ht="15.75" x14ac:dyDescent="0.25">
      <c r="A233" s="275"/>
      <c r="B233" s="598"/>
      <c r="C233" s="362"/>
      <c r="D233" s="276"/>
      <c r="E233" s="276"/>
      <c r="F233" s="276"/>
      <c r="G233" s="365"/>
      <c r="H233" s="276"/>
    </row>
    <row r="234" spans="1:8" ht="15.75" x14ac:dyDescent="0.25">
      <c r="A234" s="275"/>
      <c r="B234" s="598"/>
      <c r="C234" s="362"/>
      <c r="D234" s="276"/>
      <c r="E234" s="276"/>
      <c r="F234" s="276"/>
      <c r="G234" s="365"/>
      <c r="H234" s="276"/>
    </row>
    <row r="235" spans="1:8" ht="15.75" x14ac:dyDescent="0.25">
      <c r="A235" s="275"/>
      <c r="B235" s="598"/>
      <c r="C235" s="362"/>
      <c r="D235" s="276"/>
      <c r="E235" s="276"/>
      <c r="F235" s="276"/>
      <c r="G235" s="365"/>
      <c r="H235" s="276"/>
    </row>
    <row r="236" spans="1:8" ht="15.75" x14ac:dyDescent="0.25">
      <c r="A236" s="275"/>
      <c r="B236" s="598"/>
      <c r="C236" s="362"/>
      <c r="D236" s="276"/>
      <c r="E236" s="276"/>
      <c r="F236" s="276"/>
      <c r="G236" s="365"/>
      <c r="H236" s="276"/>
    </row>
    <row r="237" spans="1:8" ht="13.5" thickBot="1" x14ac:dyDescent="0.25"/>
    <row r="238" spans="1:8" ht="15" x14ac:dyDescent="0.25">
      <c r="A238" s="220" t="s">
        <v>655</v>
      </c>
      <c r="B238" s="649"/>
      <c r="C238" s="222"/>
      <c r="D238" s="14" t="s">
        <v>560</v>
      </c>
      <c r="E238" s="14" t="s">
        <v>561</v>
      </c>
      <c r="F238" s="14" t="s">
        <v>562</v>
      </c>
      <c r="G238" s="14" t="s">
        <v>563</v>
      </c>
      <c r="H238" s="15" t="s">
        <v>560</v>
      </c>
    </row>
    <row r="239" spans="1:8" ht="14.25" thickBot="1" x14ac:dyDescent="0.3">
      <c r="A239" s="223"/>
      <c r="B239" s="650"/>
      <c r="C239" s="225"/>
      <c r="D239" s="122">
        <v>2019</v>
      </c>
      <c r="E239" s="122">
        <v>2019</v>
      </c>
      <c r="F239" s="122" t="s">
        <v>1209</v>
      </c>
      <c r="G239" s="122" t="s">
        <v>565</v>
      </c>
      <c r="H239" s="123">
        <v>2020</v>
      </c>
    </row>
    <row r="240" spans="1:8" x14ac:dyDescent="0.2">
      <c r="A240" s="699"/>
      <c r="B240" s="1002"/>
      <c r="C240" s="18"/>
      <c r="D240" s="72">
        <v>0</v>
      </c>
      <c r="E240" s="72">
        <v>0</v>
      </c>
      <c r="F240" s="72">
        <v>0</v>
      </c>
      <c r="G240" s="399">
        <v>0</v>
      </c>
      <c r="H240" s="226">
        <v>0</v>
      </c>
    </row>
    <row r="241" spans="1:8" ht="13.5" thickBot="1" x14ac:dyDescent="0.25">
      <c r="A241" s="255"/>
      <c r="B241" s="689" t="s">
        <v>656</v>
      </c>
      <c r="C241" s="636"/>
      <c r="D241" s="636">
        <v>0</v>
      </c>
      <c r="E241" s="636">
        <v>0</v>
      </c>
      <c r="F241" s="262">
        <v>0</v>
      </c>
      <c r="G241" s="263">
        <v>0</v>
      </c>
      <c r="H241" s="690">
        <f>SUM(H240)</f>
        <v>0</v>
      </c>
    </row>
    <row r="242" spans="1:8" ht="16.5" thickBot="1" x14ac:dyDescent="0.3">
      <c r="A242" s="215" t="s">
        <v>696</v>
      </c>
      <c r="B242" s="652"/>
      <c r="C242" s="217"/>
      <c r="D242" s="187">
        <f>SUM(D240:D240)</f>
        <v>0</v>
      </c>
      <c r="E242" s="187">
        <f>SUM(E240:E240)</f>
        <v>0</v>
      </c>
      <c r="F242" s="187">
        <f>SUM(F240:F240)</f>
        <v>0</v>
      </c>
      <c r="G242" s="618">
        <v>0</v>
      </c>
      <c r="H242" s="188">
        <f>SUM(H240:H240)</f>
        <v>0</v>
      </c>
    </row>
    <row r="243" spans="1:8" x14ac:dyDescent="0.2">
      <c r="A243" s="7"/>
      <c r="B243" s="648"/>
      <c r="C243" s="4"/>
      <c r="D243" s="8"/>
      <c r="E243" s="8"/>
      <c r="F243" s="8"/>
      <c r="G243" s="8"/>
      <c r="H243" s="8"/>
    </row>
    <row r="244" spans="1:8" ht="15" thickBot="1" x14ac:dyDescent="0.25">
      <c r="A244" s="229" t="s">
        <v>697</v>
      </c>
      <c r="B244" s="648"/>
      <c r="C244" s="4"/>
      <c r="D244" s="8"/>
      <c r="E244" s="8"/>
      <c r="F244" s="9"/>
      <c r="G244" s="9"/>
      <c r="H244" s="8"/>
    </row>
    <row r="245" spans="1:8" ht="13.5" x14ac:dyDescent="0.25">
      <c r="A245" s="337" t="s">
        <v>698</v>
      </c>
      <c r="B245" s="653"/>
      <c r="C245" s="233" t="s">
        <v>699</v>
      </c>
      <c r="D245" s="14" t="s">
        <v>560</v>
      </c>
      <c r="E245" s="14" t="s">
        <v>561</v>
      </c>
      <c r="F245" s="14" t="s">
        <v>562</v>
      </c>
      <c r="G245" s="14" t="s">
        <v>563</v>
      </c>
      <c r="H245" s="15" t="s">
        <v>560</v>
      </c>
    </row>
    <row r="246" spans="1:8" ht="14.25" thickBot="1" x14ac:dyDescent="0.3">
      <c r="A246" s="234"/>
      <c r="B246" s="654" t="s">
        <v>700</v>
      </c>
      <c r="C246" s="236"/>
      <c r="D246" s="122">
        <v>2019</v>
      </c>
      <c r="E246" s="122">
        <v>2019</v>
      </c>
      <c r="F246" s="122" t="s">
        <v>1209</v>
      </c>
      <c r="G246" s="122" t="s">
        <v>565</v>
      </c>
      <c r="H246" s="123">
        <v>2020</v>
      </c>
    </row>
    <row r="247" spans="1:8" x14ac:dyDescent="0.2">
      <c r="A247" s="1379"/>
      <c r="B247" s="1380"/>
      <c r="C247" s="32"/>
      <c r="D247" s="72">
        <v>0</v>
      </c>
      <c r="E247" s="72">
        <v>0</v>
      </c>
      <c r="F247" s="72">
        <v>0</v>
      </c>
      <c r="G247" s="399">
        <v>0</v>
      </c>
      <c r="H247" s="226">
        <v>0</v>
      </c>
    </row>
    <row r="248" spans="1:8" ht="15" thickBot="1" x14ac:dyDescent="0.25">
      <c r="A248" s="1356"/>
      <c r="B248" s="1357"/>
      <c r="C248" s="406" t="s">
        <v>529</v>
      </c>
      <c r="D248" s="250">
        <f>SUM(D247)</f>
        <v>0</v>
      </c>
      <c r="E248" s="250">
        <f>SUM(E247)</f>
        <v>0</v>
      </c>
      <c r="F248" s="250">
        <f>SUM(F247)</f>
        <v>0</v>
      </c>
      <c r="G248" s="298">
        <v>0</v>
      </c>
      <c r="H248" s="308">
        <f>SUM(H247)</f>
        <v>0</v>
      </c>
    </row>
    <row r="249" spans="1:8" ht="16.5" thickBot="1" x14ac:dyDescent="0.3">
      <c r="A249" s="251"/>
      <c r="B249" s="658"/>
      <c r="C249" s="659" t="s">
        <v>656</v>
      </c>
      <c r="D249" s="187">
        <f>D248</f>
        <v>0</v>
      </c>
      <c r="E249" s="187">
        <f>E248</f>
        <v>0</v>
      </c>
      <c r="F249" s="187">
        <v>0</v>
      </c>
      <c r="G249" s="218">
        <v>0</v>
      </c>
      <c r="H249" s="188">
        <f>SUM(H247:H247)</f>
        <v>0</v>
      </c>
    </row>
    <row r="250" spans="1:8" ht="15" x14ac:dyDescent="0.25">
      <c r="A250" s="671"/>
      <c r="B250" s="660"/>
      <c r="C250" s="391"/>
      <c r="D250" s="672"/>
      <c r="E250" s="672"/>
      <c r="F250" s="672"/>
      <c r="G250" s="672"/>
      <c r="H250" s="672"/>
    </row>
    <row r="251" spans="1:8" x14ac:dyDescent="0.2">
      <c r="A251" s="394"/>
      <c r="B251" s="394"/>
      <c r="C251" s="394"/>
      <c r="D251" s="394"/>
      <c r="E251" s="394"/>
      <c r="F251" s="394"/>
      <c r="G251" s="394"/>
      <c r="H251" s="394"/>
    </row>
    <row r="252" spans="1:8" ht="19.5" thickBot="1" x14ac:dyDescent="0.35">
      <c r="A252" s="6" t="s">
        <v>227</v>
      </c>
      <c r="B252" s="648"/>
      <c r="C252" s="4"/>
      <c r="D252" s="8"/>
      <c r="E252" s="8"/>
      <c r="F252" s="9"/>
      <c r="G252" s="9"/>
      <c r="H252" s="8"/>
    </row>
    <row r="253" spans="1:8" ht="13.5" x14ac:dyDescent="0.25">
      <c r="A253" s="254"/>
      <c r="B253" s="649"/>
      <c r="C253" s="24"/>
      <c r="D253" s="14" t="s">
        <v>560</v>
      </c>
      <c r="E253" s="14" t="s">
        <v>561</v>
      </c>
      <c r="F253" s="14" t="s">
        <v>562</v>
      </c>
      <c r="G253" s="14" t="s">
        <v>563</v>
      </c>
      <c r="H253" s="15" t="s">
        <v>560</v>
      </c>
    </row>
    <row r="254" spans="1:8" ht="14.25" thickBot="1" x14ac:dyDescent="0.3">
      <c r="A254" s="255"/>
      <c r="B254" s="660"/>
      <c r="C254" s="145"/>
      <c r="D254" s="20">
        <v>2019</v>
      </c>
      <c r="E254" s="20">
        <v>2019</v>
      </c>
      <c r="F254" s="20" t="s">
        <v>1209</v>
      </c>
      <c r="G254" s="20" t="s">
        <v>565</v>
      </c>
      <c r="H254" s="123">
        <v>2020</v>
      </c>
    </row>
    <row r="255" spans="1:8" x14ac:dyDescent="0.2">
      <c r="A255" s="392" t="s">
        <v>670</v>
      </c>
      <c r="B255" s="661"/>
      <c r="C255" s="66"/>
      <c r="D255" s="197">
        <f>D232</f>
        <v>36302</v>
      </c>
      <c r="E255" s="197">
        <f>E232</f>
        <v>35802</v>
      </c>
      <c r="F255" s="197">
        <f>F232</f>
        <v>31014</v>
      </c>
      <c r="G255" s="700">
        <f>F255/E255*100</f>
        <v>86.626445449974867</v>
      </c>
      <c r="H255" s="198">
        <f>H232</f>
        <v>34084</v>
      </c>
    </row>
    <row r="256" spans="1:8" ht="13.5" thickBot="1" x14ac:dyDescent="0.25">
      <c r="A256" s="334" t="s">
        <v>655</v>
      </c>
      <c r="B256" s="701"/>
      <c r="C256" s="702"/>
      <c r="D256" s="703">
        <f>D242</f>
        <v>0</v>
      </c>
      <c r="E256" s="703">
        <f>E242</f>
        <v>0</v>
      </c>
      <c r="F256" s="703">
        <f>F242</f>
        <v>0</v>
      </c>
      <c r="G256" s="48">
        <v>0</v>
      </c>
      <c r="H256" s="704">
        <f>H242</f>
        <v>0</v>
      </c>
    </row>
    <row r="257" spans="1:8" ht="16.5" thickBot="1" x14ac:dyDescent="0.3">
      <c r="A257" s="487" t="s">
        <v>708</v>
      </c>
      <c r="B257" s="654"/>
      <c r="C257" s="375"/>
      <c r="D257" s="596">
        <f>SUM(D255:D256)</f>
        <v>36302</v>
      </c>
      <c r="E257" s="596">
        <f>SUM(E255:E256)</f>
        <v>35802</v>
      </c>
      <c r="F257" s="596">
        <f>SUM(F255:F256)</f>
        <v>31014</v>
      </c>
      <c r="G257" s="618">
        <f>F257/E257*100</f>
        <v>86.626445449974867</v>
      </c>
      <c r="H257" s="597">
        <f>SUM(H255:H256)</f>
        <v>34084</v>
      </c>
    </row>
    <row r="265" spans="1:8" ht="15" x14ac:dyDescent="0.25">
      <c r="A265" s="1346" t="s">
        <v>1163</v>
      </c>
      <c r="B265" s="1346"/>
      <c r="C265" s="1346"/>
      <c r="D265" s="1346"/>
      <c r="E265" s="1346"/>
      <c r="F265" s="1346"/>
      <c r="G265" s="1346"/>
      <c r="H265" s="1346"/>
    </row>
  </sheetData>
  <mergeCells count="6">
    <mergeCell ref="A80:H80"/>
    <mergeCell ref="A265:H265"/>
    <mergeCell ref="A247:B247"/>
    <mergeCell ref="A248:B248"/>
    <mergeCell ref="A143:H143"/>
    <mergeCell ref="A213:H213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78"/>
  <sheetViews>
    <sheetView topLeftCell="A25" zoomScaleNormal="100" workbookViewId="0"/>
  </sheetViews>
  <sheetFormatPr defaultRowHeight="12.75" x14ac:dyDescent="0.2"/>
  <cols>
    <col min="1" max="1" width="5" customWidth="1"/>
    <col min="2" max="2" width="5.140625" customWidth="1"/>
    <col min="3" max="3" width="28.140625" customWidth="1"/>
    <col min="4" max="5" width="7.85546875" customWidth="1"/>
    <col min="7" max="7" width="7.5703125" customWidth="1"/>
    <col min="8" max="8" width="9.28515625" customWidth="1"/>
    <col min="10" max="14" width="9.140625" style="1059"/>
  </cols>
  <sheetData>
    <row r="1" spans="1:8" ht="15" x14ac:dyDescent="0.25">
      <c r="H1" s="5" t="s">
        <v>1091</v>
      </c>
    </row>
    <row r="2" spans="1:8" ht="19.5" thickBot="1" x14ac:dyDescent="0.35">
      <c r="A2" s="6" t="s">
        <v>1207</v>
      </c>
      <c r="H2" s="10" t="s">
        <v>558</v>
      </c>
    </row>
    <row r="3" spans="1:8" ht="13.5" x14ac:dyDescent="0.25">
      <c r="A3" s="11" t="s">
        <v>559</v>
      </c>
      <c r="B3" s="12"/>
      <c r="C3" s="13"/>
      <c r="D3" s="14" t="s">
        <v>560</v>
      </c>
      <c r="E3" s="14" t="s">
        <v>561</v>
      </c>
      <c r="F3" s="14" t="s">
        <v>562</v>
      </c>
      <c r="G3" s="14" t="s">
        <v>563</v>
      </c>
      <c r="H3" s="15" t="s">
        <v>1350</v>
      </c>
    </row>
    <row r="4" spans="1:8" ht="11.25" customHeight="1" x14ac:dyDescent="0.25">
      <c r="A4" s="75">
        <v>3111</v>
      </c>
      <c r="B4" s="116" t="s">
        <v>626</v>
      </c>
      <c r="C4" s="115"/>
      <c r="D4" s="19">
        <v>2019</v>
      </c>
      <c r="E4" s="20">
        <v>2019</v>
      </c>
      <c r="F4" s="20" t="s">
        <v>1209</v>
      </c>
      <c r="G4" s="20" t="s">
        <v>565</v>
      </c>
      <c r="H4" s="21">
        <v>2020</v>
      </c>
    </row>
    <row r="5" spans="1:8" ht="13.5" x14ac:dyDescent="0.25">
      <c r="A5" s="75">
        <v>3113</v>
      </c>
      <c r="B5" s="116" t="s">
        <v>627</v>
      </c>
      <c r="C5" s="115"/>
      <c r="D5" s="19"/>
      <c r="E5" s="20"/>
      <c r="F5" s="20"/>
      <c r="G5" s="20"/>
      <c r="H5" s="21"/>
    </row>
    <row r="6" spans="1:8" ht="12" customHeight="1" x14ac:dyDescent="0.25">
      <c r="A6" s="199">
        <v>3141</v>
      </c>
      <c r="B6" s="52" t="s">
        <v>833</v>
      </c>
      <c r="C6" s="51"/>
      <c r="D6" s="20"/>
      <c r="E6" s="20"/>
      <c r="F6" s="20"/>
      <c r="G6" s="20"/>
      <c r="H6" s="21"/>
    </row>
    <row r="7" spans="1:8" ht="13.5" hidden="1" x14ac:dyDescent="0.25">
      <c r="A7" s="16">
        <v>3149</v>
      </c>
      <c r="B7" s="17" t="s">
        <v>628</v>
      </c>
      <c r="C7" s="18"/>
      <c r="D7" s="19"/>
      <c r="E7" s="20"/>
      <c r="F7" s="20"/>
      <c r="G7" s="20"/>
      <c r="H7" s="21"/>
    </row>
    <row r="8" spans="1:8" ht="13.5" hidden="1" x14ac:dyDescent="0.25">
      <c r="A8" s="16">
        <v>3211</v>
      </c>
      <c r="B8" s="17" t="s">
        <v>629</v>
      </c>
      <c r="C8" s="18"/>
      <c r="D8" s="19"/>
      <c r="E8" s="20"/>
      <c r="F8" s="20"/>
      <c r="G8" s="20"/>
      <c r="H8" s="21"/>
    </row>
    <row r="9" spans="1:8" s="1059" customFormat="1" ht="12" customHeight="1" x14ac:dyDescent="0.25">
      <c r="A9" s="16">
        <v>3299</v>
      </c>
      <c r="B9" s="17" t="s">
        <v>35</v>
      </c>
      <c r="C9" s="18"/>
      <c r="D9" s="19"/>
      <c r="E9" s="20"/>
      <c r="F9" s="20"/>
      <c r="G9" s="20"/>
      <c r="H9" s="21"/>
    </row>
    <row r="10" spans="1:8" ht="13.5" x14ac:dyDescent="0.25">
      <c r="A10" s="16">
        <v>3419</v>
      </c>
      <c r="B10" s="17" t="s">
        <v>1255</v>
      </c>
      <c r="C10" s="18"/>
      <c r="D10" s="19"/>
      <c r="E10" s="20"/>
      <c r="F10" s="20"/>
      <c r="G10" s="20"/>
      <c r="H10" s="21"/>
    </row>
    <row r="11" spans="1:8" ht="13.5" x14ac:dyDescent="0.25">
      <c r="A11" s="16">
        <v>3421</v>
      </c>
      <c r="B11" s="17" t="s">
        <v>631</v>
      </c>
      <c r="C11" s="18"/>
      <c r="D11" s="19"/>
      <c r="E11" s="20"/>
      <c r="F11" s="20"/>
      <c r="G11" s="20"/>
      <c r="H11" s="21"/>
    </row>
    <row r="12" spans="1:8" ht="13.5" x14ac:dyDescent="0.25">
      <c r="A12" s="16">
        <v>3429</v>
      </c>
      <c r="B12" s="17" t="s">
        <v>632</v>
      </c>
      <c r="C12" s="18"/>
      <c r="D12" s="19"/>
      <c r="E12" s="20"/>
      <c r="F12" s="20"/>
      <c r="G12" s="20"/>
      <c r="H12" s="21"/>
    </row>
    <row r="13" spans="1:8" ht="13.5" x14ac:dyDescent="0.25">
      <c r="A13" s="16">
        <v>3524</v>
      </c>
      <c r="B13" s="17" t="s">
        <v>633</v>
      </c>
      <c r="C13" s="18"/>
      <c r="D13" s="19"/>
      <c r="E13" s="20"/>
      <c r="F13" s="20"/>
      <c r="G13" s="20"/>
      <c r="H13" s="21"/>
    </row>
    <row r="14" spans="1:8" ht="13.5" x14ac:dyDescent="0.25">
      <c r="A14" s="16">
        <v>3541</v>
      </c>
      <c r="B14" s="17" t="s">
        <v>634</v>
      </c>
      <c r="C14" s="18"/>
      <c r="D14" s="19"/>
      <c r="E14" s="20"/>
      <c r="F14" s="20"/>
      <c r="G14" s="20"/>
      <c r="H14" s="21"/>
    </row>
    <row r="15" spans="1:8" ht="13.5" x14ac:dyDescent="0.25">
      <c r="A15" s="16">
        <v>3632</v>
      </c>
      <c r="B15" s="17" t="s">
        <v>635</v>
      </c>
      <c r="C15" s="18"/>
      <c r="D15" s="19"/>
      <c r="E15" s="20"/>
      <c r="F15" s="20"/>
      <c r="G15" s="20"/>
      <c r="H15" s="21"/>
    </row>
    <row r="16" spans="1:8" ht="13.5" x14ac:dyDescent="0.25">
      <c r="A16" s="16">
        <v>3639</v>
      </c>
      <c r="B16" s="17" t="s">
        <v>636</v>
      </c>
      <c r="C16" s="18"/>
      <c r="D16" s="19"/>
      <c r="E16" s="20"/>
      <c r="F16" s="20"/>
      <c r="G16" s="20"/>
      <c r="H16" s="21"/>
    </row>
    <row r="17" spans="1:9" ht="13.5" x14ac:dyDescent="0.25">
      <c r="A17" s="16">
        <v>3741</v>
      </c>
      <c r="B17" s="17" t="s">
        <v>637</v>
      </c>
      <c r="C17" s="18"/>
      <c r="D17" s="19"/>
      <c r="E17" s="20"/>
      <c r="F17" s="20"/>
      <c r="G17" s="20"/>
      <c r="H17" s="21"/>
    </row>
    <row r="18" spans="1:9" ht="13.5" x14ac:dyDescent="0.25">
      <c r="A18" s="16">
        <v>3745</v>
      </c>
      <c r="B18" s="17" t="s">
        <v>638</v>
      </c>
      <c r="C18" s="18"/>
      <c r="D18" s="19"/>
      <c r="E18" s="20"/>
      <c r="F18" s="20"/>
      <c r="G18" s="20"/>
      <c r="H18" s="21"/>
    </row>
    <row r="19" spans="1:9" ht="13.5" hidden="1" x14ac:dyDescent="0.25">
      <c r="A19" s="16">
        <v>4227</v>
      </c>
      <c r="B19" s="17" t="s">
        <v>639</v>
      </c>
      <c r="C19" s="18"/>
      <c r="D19" s="19"/>
      <c r="E19" s="20"/>
      <c r="F19" s="20"/>
      <c r="G19" s="20"/>
      <c r="H19" s="21"/>
    </row>
    <row r="20" spans="1:9" ht="13.5" hidden="1" x14ac:dyDescent="0.25">
      <c r="A20" s="16">
        <v>4359</v>
      </c>
      <c r="B20" s="17" t="s">
        <v>640</v>
      </c>
      <c r="C20" s="18"/>
      <c r="D20" s="19"/>
      <c r="E20" s="20"/>
      <c r="F20" s="20"/>
      <c r="G20" s="20"/>
      <c r="H20" s="21"/>
    </row>
    <row r="21" spans="1:9" s="1059" customFormat="1" ht="13.5" x14ac:dyDescent="0.25">
      <c r="A21" s="16">
        <v>4351</v>
      </c>
      <c r="B21" s="17" t="s">
        <v>1188</v>
      </c>
      <c r="C21" s="18"/>
      <c r="D21" s="19"/>
      <c r="E21" s="20"/>
      <c r="F21" s="20"/>
      <c r="G21" s="20"/>
      <c r="H21" s="21"/>
    </row>
    <row r="22" spans="1:9" s="1059" customFormat="1" ht="13.5" x14ac:dyDescent="0.25">
      <c r="A22" s="16">
        <v>4359</v>
      </c>
      <c r="B22" s="17" t="s">
        <v>1256</v>
      </c>
      <c r="C22" s="18"/>
      <c r="D22" s="19"/>
      <c r="E22" s="20"/>
      <c r="F22" s="20"/>
      <c r="G22" s="20"/>
      <c r="H22" s="21"/>
    </row>
    <row r="23" spans="1:9" s="1059" customFormat="1" ht="13.5" x14ac:dyDescent="0.25">
      <c r="A23" s="16">
        <v>4371</v>
      </c>
      <c r="B23" s="17" t="s">
        <v>1258</v>
      </c>
      <c r="C23" s="18"/>
      <c r="D23" s="19"/>
      <c r="E23" s="20"/>
      <c r="F23" s="20"/>
      <c r="G23" s="20"/>
      <c r="H23" s="21"/>
    </row>
    <row r="24" spans="1:9" ht="13.5" hidden="1" x14ac:dyDescent="0.25">
      <c r="A24" s="16">
        <v>4376</v>
      </c>
      <c r="B24" s="17" t="s">
        <v>641</v>
      </c>
      <c r="C24" s="18"/>
      <c r="D24" s="19"/>
      <c r="E24" s="20"/>
      <c r="F24" s="20"/>
      <c r="G24" s="20"/>
      <c r="H24" s="21"/>
    </row>
    <row r="25" spans="1:9" ht="12" customHeight="1" x14ac:dyDescent="0.25">
      <c r="A25" s="16">
        <v>4379</v>
      </c>
      <c r="B25" s="17" t="s">
        <v>642</v>
      </c>
      <c r="C25" s="18"/>
      <c r="D25" s="19"/>
      <c r="E25" s="20"/>
      <c r="F25" s="20"/>
      <c r="G25" s="20"/>
      <c r="H25" s="21"/>
    </row>
    <row r="26" spans="1:9" ht="12" customHeight="1" x14ac:dyDescent="0.2">
      <c r="A26" s="16">
        <v>6171</v>
      </c>
      <c r="B26" s="17" t="s">
        <v>643</v>
      </c>
      <c r="C26" s="18"/>
      <c r="D26" s="55"/>
      <c r="E26" s="55"/>
      <c r="F26" s="55"/>
      <c r="G26" s="55"/>
      <c r="H26" s="117"/>
    </row>
    <row r="27" spans="1:9" ht="11.25" customHeight="1" x14ac:dyDescent="0.25">
      <c r="A27" s="16">
        <v>6310</v>
      </c>
      <c r="B27" s="17" t="s">
        <v>644</v>
      </c>
      <c r="C27" s="18"/>
      <c r="D27" s="19"/>
      <c r="E27" s="20"/>
      <c r="F27" s="20"/>
      <c r="G27" s="20"/>
      <c r="H27" s="21"/>
    </row>
    <row r="28" spans="1:9" ht="13.5" hidden="1" x14ac:dyDescent="0.25">
      <c r="A28" s="31">
        <v>6320</v>
      </c>
      <c r="B28" s="111" t="s">
        <v>645</v>
      </c>
      <c r="C28" s="118"/>
      <c r="D28" s="19"/>
      <c r="E28" s="20"/>
      <c r="F28" s="20"/>
      <c r="G28" s="20"/>
      <c r="H28" s="21"/>
    </row>
    <row r="29" spans="1:9" ht="12" customHeight="1" thickBot="1" x14ac:dyDescent="0.3">
      <c r="A29" s="110">
        <v>6409</v>
      </c>
      <c r="B29" s="119" t="s">
        <v>646</v>
      </c>
      <c r="C29" s="120"/>
      <c r="D29" s="121"/>
      <c r="E29" s="122"/>
      <c r="F29" s="122"/>
      <c r="G29" s="122"/>
      <c r="H29" s="123"/>
    </row>
    <row r="30" spans="1:9" x14ac:dyDescent="0.2">
      <c r="A30" s="104"/>
      <c r="B30" s="65"/>
      <c r="C30" s="935" t="s">
        <v>580</v>
      </c>
      <c r="D30" s="67">
        <f>SUM(D31:D76)</f>
        <v>20270</v>
      </c>
      <c r="E30" s="67">
        <f>SUM(E35:E76)</f>
        <v>20298</v>
      </c>
      <c r="F30" s="936">
        <f>SUM(F31:F76)</f>
        <v>22970</v>
      </c>
      <c r="G30" s="372">
        <f>F30/E30*100</f>
        <v>113.16385850822741</v>
      </c>
      <c r="H30" s="69">
        <f>SUM(H31:H76)</f>
        <v>9425</v>
      </c>
    </row>
    <row r="31" spans="1:9" hidden="1" x14ac:dyDescent="0.2">
      <c r="A31" s="16">
        <v>2212</v>
      </c>
      <c r="B31" s="17">
        <v>2324</v>
      </c>
      <c r="C31" s="1062" t="s">
        <v>590</v>
      </c>
      <c r="D31" s="1064">
        <v>0</v>
      </c>
      <c r="E31" s="1064">
        <v>0</v>
      </c>
      <c r="F31" s="1064">
        <v>0</v>
      </c>
      <c r="G31" s="1073">
        <v>0</v>
      </c>
      <c r="H31" s="35">
        <v>0</v>
      </c>
      <c r="I31" s="969"/>
    </row>
    <row r="32" spans="1:9" hidden="1" x14ac:dyDescent="0.2">
      <c r="A32" s="691"/>
      <c r="B32" s="17">
        <v>2123</v>
      </c>
      <c r="C32" s="32" t="s">
        <v>584</v>
      </c>
      <c r="D32" s="1064">
        <v>0</v>
      </c>
      <c r="E32" s="1064">
        <v>0</v>
      </c>
      <c r="F32" s="1064">
        <v>0</v>
      </c>
      <c r="G32" s="1073">
        <v>0</v>
      </c>
      <c r="H32" s="35">
        <v>0</v>
      </c>
    </row>
    <row r="33" spans="1:8" s="1059" customFormat="1" x14ac:dyDescent="0.2">
      <c r="A33" s="16">
        <v>3111</v>
      </c>
      <c r="B33" s="1289">
        <v>2122</v>
      </c>
      <c r="C33" s="32" t="s">
        <v>583</v>
      </c>
      <c r="D33" s="1064">
        <v>0</v>
      </c>
      <c r="E33" s="1064">
        <v>0</v>
      </c>
      <c r="F33" s="1064">
        <v>0</v>
      </c>
      <c r="G33" s="1073">
        <v>0</v>
      </c>
      <c r="H33" s="35">
        <v>800</v>
      </c>
    </row>
    <row r="34" spans="1:8" x14ac:dyDescent="0.2">
      <c r="A34" s="1255"/>
      <c r="B34" s="1256">
        <v>2229</v>
      </c>
      <c r="C34" s="1257" t="s">
        <v>587</v>
      </c>
      <c r="D34" s="1254">
        <v>0</v>
      </c>
      <c r="E34" s="1254">
        <v>0</v>
      </c>
      <c r="F34" s="1254">
        <v>15</v>
      </c>
      <c r="G34" s="1073">
        <v>0</v>
      </c>
      <c r="H34" s="35">
        <v>0</v>
      </c>
    </row>
    <row r="35" spans="1:8" x14ac:dyDescent="0.2">
      <c r="A35" s="1255">
        <v>3113</v>
      </c>
      <c r="B35" s="1256">
        <v>2229</v>
      </c>
      <c r="C35" s="1257" t="s">
        <v>587</v>
      </c>
      <c r="D35" s="1254">
        <v>10</v>
      </c>
      <c r="E35" s="1254">
        <v>38</v>
      </c>
      <c r="F35" s="1254">
        <v>92</v>
      </c>
      <c r="G35" s="1073">
        <f>F35/E35*100</f>
        <v>242.10526315789474</v>
      </c>
      <c r="H35" s="35">
        <v>10</v>
      </c>
    </row>
    <row r="36" spans="1:8" hidden="1" x14ac:dyDescent="0.2">
      <c r="A36" s="1255">
        <v>3149</v>
      </c>
      <c r="B36" s="1256">
        <v>2324</v>
      </c>
      <c r="C36" s="1258" t="s">
        <v>590</v>
      </c>
      <c r="D36" s="1254">
        <v>0</v>
      </c>
      <c r="E36" s="1254">
        <v>0</v>
      </c>
      <c r="F36" s="1254">
        <v>0</v>
      </c>
      <c r="G36" s="1073" t="e">
        <f t="shared" ref="G36:G76" si="0">F36/E36*100</f>
        <v>#DIV/0!</v>
      </c>
      <c r="H36" s="35">
        <v>0</v>
      </c>
    </row>
    <row r="37" spans="1:8" s="1059" customFormat="1" x14ac:dyDescent="0.2">
      <c r="A37" s="1255"/>
      <c r="B37" s="1289">
        <v>2122</v>
      </c>
      <c r="C37" s="1257" t="s">
        <v>583</v>
      </c>
      <c r="D37" s="1254">
        <v>0</v>
      </c>
      <c r="E37" s="1254">
        <v>0</v>
      </c>
      <c r="F37" s="1254">
        <v>0</v>
      </c>
      <c r="G37" s="1073">
        <v>0</v>
      </c>
      <c r="H37" s="35">
        <v>700</v>
      </c>
    </row>
    <row r="38" spans="1:8" s="1059" customFormat="1" x14ac:dyDescent="0.2">
      <c r="A38" s="1255">
        <v>3141</v>
      </c>
      <c r="B38" s="1289">
        <v>2122</v>
      </c>
      <c r="C38" s="1257" t="s">
        <v>583</v>
      </c>
      <c r="D38" s="1254">
        <v>12000</v>
      </c>
      <c r="E38" s="1254">
        <v>12000</v>
      </c>
      <c r="F38" s="1254">
        <v>12000</v>
      </c>
      <c r="G38" s="1073">
        <f>F38/E38*100</f>
        <v>100</v>
      </c>
      <c r="H38" s="35">
        <v>0</v>
      </c>
    </row>
    <row r="39" spans="1:8" hidden="1" x14ac:dyDescent="0.2">
      <c r="A39" s="1255">
        <v>3211</v>
      </c>
      <c r="B39" s="1256">
        <v>2324</v>
      </c>
      <c r="C39" s="1258" t="s">
        <v>590</v>
      </c>
      <c r="D39" s="1254">
        <v>0</v>
      </c>
      <c r="E39" s="1254">
        <v>0</v>
      </c>
      <c r="F39" s="1254">
        <v>0</v>
      </c>
      <c r="G39" s="1073">
        <v>0</v>
      </c>
      <c r="H39" s="35">
        <v>0</v>
      </c>
    </row>
    <row r="40" spans="1:8" x14ac:dyDescent="0.2">
      <c r="A40" s="1255">
        <v>3299</v>
      </c>
      <c r="B40" s="1256">
        <v>2212</v>
      </c>
      <c r="C40" s="1257" t="s">
        <v>586</v>
      </c>
      <c r="D40" s="1254">
        <v>0</v>
      </c>
      <c r="E40" s="1254">
        <v>0</v>
      </c>
      <c r="F40" s="1254">
        <v>15</v>
      </c>
      <c r="G40" s="1073">
        <v>0</v>
      </c>
      <c r="H40" s="35">
        <v>0</v>
      </c>
    </row>
    <row r="41" spans="1:8" x14ac:dyDescent="0.2">
      <c r="A41" s="1255"/>
      <c r="B41" s="1256">
        <v>2229</v>
      </c>
      <c r="C41" s="1257" t="s">
        <v>587</v>
      </c>
      <c r="D41" s="1254">
        <v>0</v>
      </c>
      <c r="E41" s="1254">
        <v>0</v>
      </c>
      <c r="F41" s="1254">
        <v>5</v>
      </c>
      <c r="G41" s="1073">
        <v>0</v>
      </c>
      <c r="H41" s="35">
        <v>0</v>
      </c>
    </row>
    <row r="42" spans="1:8" x14ac:dyDescent="0.2">
      <c r="A42" s="1255">
        <v>3419</v>
      </c>
      <c r="B42" s="1256">
        <v>2212</v>
      </c>
      <c r="C42" s="1257" t="s">
        <v>586</v>
      </c>
      <c r="D42" s="1254">
        <v>10</v>
      </c>
      <c r="E42" s="1254">
        <v>10</v>
      </c>
      <c r="F42" s="1254">
        <v>10</v>
      </c>
      <c r="G42" s="1073">
        <f>F42/E42*100</f>
        <v>100</v>
      </c>
      <c r="H42" s="35">
        <v>10</v>
      </c>
    </row>
    <row r="43" spans="1:8" x14ac:dyDescent="0.2">
      <c r="A43" s="1255"/>
      <c r="B43" s="1256">
        <v>2229</v>
      </c>
      <c r="C43" s="1257" t="s">
        <v>587</v>
      </c>
      <c r="D43" s="1254">
        <v>0</v>
      </c>
      <c r="E43" s="1254">
        <v>0</v>
      </c>
      <c r="F43" s="1254">
        <v>54</v>
      </c>
      <c r="G43" s="1073">
        <v>0</v>
      </c>
      <c r="H43" s="35">
        <v>0</v>
      </c>
    </row>
    <row r="44" spans="1:8" ht="13.5" hidden="1" customHeight="1" x14ac:dyDescent="0.2">
      <c r="A44" s="691"/>
      <c r="B44" s="1256">
        <v>2229</v>
      </c>
      <c r="C44" s="1257" t="s">
        <v>587</v>
      </c>
      <c r="D44" s="1254">
        <v>0</v>
      </c>
      <c r="E44" s="1254">
        <v>0</v>
      </c>
      <c r="F44" s="1254">
        <v>0</v>
      </c>
      <c r="G44" s="1073">
        <v>0</v>
      </c>
      <c r="H44" s="35">
        <v>0</v>
      </c>
    </row>
    <row r="45" spans="1:8" s="1059" customFormat="1" ht="13.5" customHeight="1" x14ac:dyDescent="0.2">
      <c r="A45" s="1255">
        <v>3421</v>
      </c>
      <c r="B45" s="1256">
        <v>2212</v>
      </c>
      <c r="C45" s="1257" t="s">
        <v>1257</v>
      </c>
      <c r="D45" s="1254">
        <v>0</v>
      </c>
      <c r="E45" s="1254">
        <v>0</v>
      </c>
      <c r="F45" s="1254">
        <v>60</v>
      </c>
      <c r="G45" s="1073">
        <v>0</v>
      </c>
      <c r="H45" s="35"/>
    </row>
    <row r="46" spans="1:8" x14ac:dyDescent="0.2">
      <c r="A46" s="1255">
        <v>3429</v>
      </c>
      <c r="B46" s="1256">
        <v>2119</v>
      </c>
      <c r="C46" s="1257" t="s">
        <v>582</v>
      </c>
      <c r="D46" s="1254">
        <v>25</v>
      </c>
      <c r="E46" s="1254">
        <v>25</v>
      </c>
      <c r="F46" s="1254">
        <v>131</v>
      </c>
      <c r="G46" s="1073">
        <f t="shared" si="0"/>
        <v>524</v>
      </c>
      <c r="H46" s="35">
        <v>25</v>
      </c>
    </row>
    <row r="47" spans="1:8" x14ac:dyDescent="0.2">
      <c r="A47" s="1255">
        <v>3524</v>
      </c>
      <c r="B47" s="1256">
        <v>2122</v>
      </c>
      <c r="C47" s="1257" t="s">
        <v>583</v>
      </c>
      <c r="D47" s="1254">
        <v>4000</v>
      </c>
      <c r="E47" s="1254">
        <v>4000</v>
      </c>
      <c r="F47" s="1254">
        <v>0</v>
      </c>
      <c r="G47" s="1073">
        <f t="shared" si="0"/>
        <v>0</v>
      </c>
      <c r="H47" s="35">
        <v>0</v>
      </c>
    </row>
    <row r="48" spans="1:8" ht="12.75" customHeight="1" x14ac:dyDescent="0.2">
      <c r="A48" s="1255">
        <v>3541</v>
      </c>
      <c r="B48" s="1256">
        <v>2212</v>
      </c>
      <c r="C48" s="1257" t="s">
        <v>586</v>
      </c>
      <c r="D48" s="1254">
        <v>0</v>
      </c>
      <c r="E48" s="1254">
        <v>0</v>
      </c>
      <c r="F48" s="1254">
        <v>4</v>
      </c>
      <c r="G48" s="1073">
        <v>0</v>
      </c>
      <c r="H48" s="35">
        <v>0</v>
      </c>
    </row>
    <row r="49" spans="1:8" x14ac:dyDescent="0.2">
      <c r="A49" s="1259">
        <v>3632</v>
      </c>
      <c r="B49" s="1256">
        <v>2324</v>
      </c>
      <c r="C49" s="1258" t="s">
        <v>590</v>
      </c>
      <c r="D49" s="1254">
        <v>65</v>
      </c>
      <c r="E49" s="1254">
        <v>65</v>
      </c>
      <c r="F49" s="1254">
        <v>92</v>
      </c>
      <c r="G49" s="1073">
        <f t="shared" si="0"/>
        <v>141.53846153846155</v>
      </c>
      <c r="H49" s="35">
        <v>65</v>
      </c>
    </row>
    <row r="50" spans="1:8" x14ac:dyDescent="0.2">
      <c r="A50" s="1255">
        <v>3639</v>
      </c>
      <c r="B50" s="1256">
        <v>2324</v>
      </c>
      <c r="C50" s="1258" t="s">
        <v>590</v>
      </c>
      <c r="D50" s="1254">
        <v>0</v>
      </c>
      <c r="E50" s="1254">
        <v>0</v>
      </c>
      <c r="F50" s="1254">
        <v>80</v>
      </c>
      <c r="G50" s="1073">
        <v>0</v>
      </c>
      <c r="H50" s="35">
        <v>0</v>
      </c>
    </row>
    <row r="51" spans="1:8" ht="12.75" customHeight="1" x14ac:dyDescent="0.2">
      <c r="A51" s="1255">
        <v>3741</v>
      </c>
      <c r="B51" s="1256">
        <v>2324</v>
      </c>
      <c r="C51" s="1258" t="s">
        <v>590</v>
      </c>
      <c r="D51" s="1254">
        <v>20</v>
      </c>
      <c r="E51" s="1254">
        <v>20</v>
      </c>
      <c r="F51" s="1254">
        <v>0</v>
      </c>
      <c r="G51" s="1073">
        <f t="shared" si="0"/>
        <v>0</v>
      </c>
      <c r="H51" s="35">
        <v>20</v>
      </c>
    </row>
    <row r="52" spans="1:8" ht="12.75" hidden="1" customHeight="1" x14ac:dyDescent="0.2">
      <c r="A52" s="1293"/>
      <c r="B52" s="1289">
        <v>2321</v>
      </c>
      <c r="C52" s="1258" t="s">
        <v>588</v>
      </c>
      <c r="D52" s="1260">
        <v>0</v>
      </c>
      <c r="E52" s="1260">
        <v>0</v>
      </c>
      <c r="F52" s="1260">
        <v>3</v>
      </c>
      <c r="G52" s="1073">
        <v>0</v>
      </c>
      <c r="H52" s="73">
        <v>0</v>
      </c>
    </row>
    <row r="53" spans="1:8" s="1059" customFormat="1" ht="15" customHeight="1" x14ac:dyDescent="0.2">
      <c r="A53" s="1255">
        <v>3745</v>
      </c>
      <c r="B53" s="1256">
        <v>2324</v>
      </c>
      <c r="C53" s="1257" t="s">
        <v>590</v>
      </c>
      <c r="D53" s="1254">
        <v>0</v>
      </c>
      <c r="E53" s="1254">
        <v>0</v>
      </c>
      <c r="F53" s="1254">
        <v>20</v>
      </c>
      <c r="G53" s="1073">
        <v>0</v>
      </c>
      <c r="H53" s="35">
        <v>0</v>
      </c>
    </row>
    <row r="54" spans="1:8" s="1059" customFormat="1" ht="15" hidden="1" customHeight="1" x14ac:dyDescent="0.2">
      <c r="A54" s="1255">
        <v>4227</v>
      </c>
      <c r="B54" s="1256">
        <v>2229</v>
      </c>
      <c r="C54" s="1257" t="s">
        <v>587</v>
      </c>
      <c r="D54" s="1254">
        <v>0</v>
      </c>
      <c r="E54" s="1254">
        <v>0</v>
      </c>
      <c r="F54" s="1254">
        <v>0</v>
      </c>
      <c r="G54" s="1073">
        <v>0</v>
      </c>
      <c r="H54" s="35">
        <v>0</v>
      </c>
    </row>
    <row r="55" spans="1:8" s="1059" customFormat="1" ht="15" hidden="1" customHeight="1" x14ac:dyDescent="0.2">
      <c r="A55" s="1255"/>
      <c r="B55" s="1256">
        <v>2324</v>
      </c>
      <c r="C55" s="1257" t="s">
        <v>590</v>
      </c>
      <c r="D55" s="1254">
        <v>0</v>
      </c>
      <c r="E55" s="1254">
        <v>0</v>
      </c>
      <c r="F55" s="1254">
        <v>0</v>
      </c>
      <c r="G55" s="1073">
        <v>0</v>
      </c>
      <c r="H55" s="35">
        <v>0</v>
      </c>
    </row>
    <row r="56" spans="1:8" s="1059" customFormat="1" ht="12.75" customHeight="1" x14ac:dyDescent="0.2">
      <c r="A56" s="1255">
        <v>4351</v>
      </c>
      <c r="B56" s="1256">
        <v>2122</v>
      </c>
      <c r="C56" s="1257" t="s">
        <v>583</v>
      </c>
      <c r="D56" s="1254">
        <v>0</v>
      </c>
      <c r="E56" s="1254">
        <v>0</v>
      </c>
      <c r="F56" s="1254">
        <v>0</v>
      </c>
      <c r="G56" s="1073">
        <v>0</v>
      </c>
      <c r="H56" s="35">
        <v>3655</v>
      </c>
    </row>
    <row r="57" spans="1:8" x14ac:dyDescent="0.2">
      <c r="A57" s="1259">
        <v>4359</v>
      </c>
      <c r="B57" s="1256">
        <v>2229</v>
      </c>
      <c r="C57" s="1257" t="s">
        <v>587</v>
      </c>
      <c r="D57" s="1260">
        <v>0</v>
      </c>
      <c r="E57" s="1260">
        <v>0</v>
      </c>
      <c r="F57" s="1260">
        <v>57</v>
      </c>
      <c r="G57" s="1073">
        <v>0</v>
      </c>
      <c r="H57" s="73">
        <v>0</v>
      </c>
    </row>
    <row r="58" spans="1:8" hidden="1" x14ac:dyDescent="0.2">
      <c r="A58" s="1259">
        <v>4376</v>
      </c>
      <c r="B58" s="1256">
        <v>2212</v>
      </c>
      <c r="C58" s="1257" t="s">
        <v>586</v>
      </c>
      <c r="D58" s="1260">
        <v>0</v>
      </c>
      <c r="E58" s="1260">
        <v>0</v>
      </c>
      <c r="F58" s="1260">
        <v>0</v>
      </c>
      <c r="G58" s="1073" t="e">
        <f t="shared" si="0"/>
        <v>#DIV/0!</v>
      </c>
      <c r="H58" s="73">
        <v>0</v>
      </c>
    </row>
    <row r="59" spans="1:8" ht="13.5" customHeight="1" x14ac:dyDescent="0.2">
      <c r="A59" s="1259"/>
      <c r="B59" s="1256">
        <v>2212</v>
      </c>
      <c r="C59" s="1257" t="s">
        <v>586</v>
      </c>
      <c r="D59" s="1260">
        <v>0</v>
      </c>
      <c r="E59" s="1260">
        <v>0</v>
      </c>
      <c r="F59" s="1260">
        <v>2</v>
      </c>
      <c r="G59" s="1073">
        <v>0</v>
      </c>
      <c r="H59" s="73">
        <v>0</v>
      </c>
    </row>
    <row r="60" spans="1:8" s="1059" customFormat="1" ht="13.5" customHeight="1" x14ac:dyDescent="0.2">
      <c r="A60" s="1259">
        <v>4371</v>
      </c>
      <c r="B60" s="1256">
        <v>2212</v>
      </c>
      <c r="C60" s="1257" t="s">
        <v>1257</v>
      </c>
      <c r="D60" s="1260">
        <v>0</v>
      </c>
      <c r="E60" s="1260">
        <v>0</v>
      </c>
      <c r="F60" s="1260">
        <v>3</v>
      </c>
      <c r="G60" s="1073">
        <v>0</v>
      </c>
      <c r="H60" s="73">
        <v>0</v>
      </c>
    </row>
    <row r="61" spans="1:8" x14ac:dyDescent="0.2">
      <c r="A61" s="1259">
        <v>4379</v>
      </c>
      <c r="B61" s="1256">
        <v>2212</v>
      </c>
      <c r="C61" s="1257" t="s">
        <v>586</v>
      </c>
      <c r="D61" s="1260">
        <v>5</v>
      </c>
      <c r="E61" s="1260">
        <v>5</v>
      </c>
      <c r="F61" s="1260">
        <v>0</v>
      </c>
      <c r="G61" s="1073">
        <f t="shared" si="0"/>
        <v>0</v>
      </c>
      <c r="H61" s="73">
        <v>5</v>
      </c>
    </row>
    <row r="62" spans="1:8" hidden="1" x14ac:dyDescent="0.2">
      <c r="A62" s="1259"/>
      <c r="B62" s="1256">
        <v>2229</v>
      </c>
      <c r="C62" s="1257" t="s">
        <v>587</v>
      </c>
      <c r="D62" s="1260">
        <v>0</v>
      </c>
      <c r="E62" s="1260">
        <v>0</v>
      </c>
      <c r="F62" s="1260">
        <v>0</v>
      </c>
      <c r="G62" s="1073" t="e">
        <f t="shared" si="0"/>
        <v>#DIV/0!</v>
      </c>
      <c r="H62" s="73">
        <v>0</v>
      </c>
    </row>
    <row r="63" spans="1:8" s="394" customFormat="1" x14ac:dyDescent="0.2">
      <c r="A63" s="1259">
        <v>6171</v>
      </c>
      <c r="B63" s="1256">
        <v>2111</v>
      </c>
      <c r="C63" s="1257" t="s">
        <v>581</v>
      </c>
      <c r="D63" s="1260">
        <v>50</v>
      </c>
      <c r="E63" s="1260">
        <v>50</v>
      </c>
      <c r="F63" s="1260">
        <v>40</v>
      </c>
      <c r="G63" s="1073">
        <f t="shared" si="0"/>
        <v>80</v>
      </c>
      <c r="H63" s="73">
        <v>50</v>
      </c>
    </row>
    <row r="64" spans="1:8" hidden="1" x14ac:dyDescent="0.2">
      <c r="A64" s="1337" t="s">
        <v>1017</v>
      </c>
      <c r="B64" s="1338"/>
      <c r="C64" s="1257" t="s">
        <v>581</v>
      </c>
      <c r="D64" s="1260">
        <v>0</v>
      </c>
      <c r="E64" s="1260">
        <v>0</v>
      </c>
      <c r="F64" s="1260">
        <v>0</v>
      </c>
      <c r="G64" s="1073">
        <v>0</v>
      </c>
      <c r="H64" s="73">
        <v>0</v>
      </c>
    </row>
    <row r="65" spans="1:8" ht="11.25" customHeight="1" x14ac:dyDescent="0.2">
      <c r="A65" s="1261"/>
      <c r="B65" s="1256">
        <v>2212</v>
      </c>
      <c r="C65" s="1257" t="s">
        <v>586</v>
      </c>
      <c r="D65" s="1254">
        <v>2485</v>
      </c>
      <c r="E65" s="1254">
        <v>2485</v>
      </c>
      <c r="F65" s="1254">
        <v>1884</v>
      </c>
      <c r="G65" s="1073">
        <f t="shared" si="0"/>
        <v>75.814889336016094</v>
      </c>
      <c r="H65" s="35">
        <v>2485</v>
      </c>
    </row>
    <row r="66" spans="1:8" ht="12" customHeight="1" x14ac:dyDescent="0.2">
      <c r="A66" s="1261"/>
      <c r="B66" s="1256">
        <v>2322</v>
      </c>
      <c r="C66" s="1257" t="s">
        <v>589</v>
      </c>
      <c r="D66" s="1254">
        <v>520</v>
      </c>
      <c r="E66" s="1254">
        <v>520</v>
      </c>
      <c r="F66" s="1254">
        <v>274</v>
      </c>
      <c r="G66" s="1073">
        <f t="shared" si="0"/>
        <v>52.692307692307693</v>
      </c>
      <c r="H66" s="35">
        <v>520</v>
      </c>
    </row>
    <row r="67" spans="1:8" ht="11.25" customHeight="1" x14ac:dyDescent="0.2">
      <c r="A67" s="1261"/>
      <c r="B67" s="1256">
        <v>2324</v>
      </c>
      <c r="C67" s="1258" t="s">
        <v>590</v>
      </c>
      <c r="D67" s="1262">
        <v>340</v>
      </c>
      <c r="E67" s="1262">
        <v>340</v>
      </c>
      <c r="F67" s="1262">
        <v>3968</v>
      </c>
      <c r="G67" s="1073">
        <f t="shared" si="0"/>
        <v>1167.0588235294117</v>
      </c>
      <c r="H67" s="127">
        <v>340</v>
      </c>
    </row>
    <row r="68" spans="1:8" ht="10.5" customHeight="1" x14ac:dyDescent="0.2">
      <c r="A68" s="1261"/>
      <c r="B68" s="1256">
        <v>2324</v>
      </c>
      <c r="C68" s="1258" t="s">
        <v>1016</v>
      </c>
      <c r="D68" s="1262">
        <v>0</v>
      </c>
      <c r="E68" s="1262">
        <v>0</v>
      </c>
      <c r="F68" s="1262">
        <v>6</v>
      </c>
      <c r="G68" s="1073">
        <v>0</v>
      </c>
      <c r="H68" s="127">
        <v>0</v>
      </c>
    </row>
    <row r="69" spans="1:8" ht="11.25" customHeight="1" x14ac:dyDescent="0.2">
      <c r="A69" s="1261"/>
      <c r="B69" s="1256">
        <v>2328</v>
      </c>
      <c r="C69" s="1258" t="s">
        <v>591</v>
      </c>
      <c r="D69" s="1262">
        <v>0</v>
      </c>
      <c r="E69" s="1262">
        <v>0</v>
      </c>
      <c r="F69" s="1262">
        <v>13</v>
      </c>
      <c r="G69" s="1073">
        <v>0</v>
      </c>
      <c r="H69" s="127">
        <v>0</v>
      </c>
    </row>
    <row r="70" spans="1:8" x14ac:dyDescent="0.2">
      <c r="A70" s="1261"/>
      <c r="B70" s="1263">
        <v>2329</v>
      </c>
      <c r="C70" s="1258" t="s">
        <v>592</v>
      </c>
      <c r="D70" s="1254">
        <v>5</v>
      </c>
      <c r="E70" s="1254">
        <v>5</v>
      </c>
      <c r="F70" s="1254">
        <v>-12</v>
      </c>
      <c r="G70" s="1073">
        <f t="shared" si="0"/>
        <v>-240</v>
      </c>
      <c r="H70" s="35">
        <v>5</v>
      </c>
    </row>
    <row r="71" spans="1:8" x14ac:dyDescent="0.2">
      <c r="A71" s="1259">
        <v>6310</v>
      </c>
      <c r="B71" s="1264">
        <v>2141</v>
      </c>
      <c r="C71" s="1257" t="s">
        <v>585</v>
      </c>
      <c r="D71" s="1254">
        <v>700</v>
      </c>
      <c r="E71" s="1254">
        <v>700</v>
      </c>
      <c r="F71" s="1254">
        <v>4158</v>
      </c>
      <c r="G71" s="1073">
        <f t="shared" si="0"/>
        <v>594</v>
      </c>
      <c r="H71" s="35">
        <v>700</v>
      </c>
    </row>
    <row r="72" spans="1:8" ht="12.75" hidden="1" customHeight="1" x14ac:dyDescent="0.2">
      <c r="A72" s="1259">
        <v>6320</v>
      </c>
      <c r="B72" s="1256">
        <v>2324</v>
      </c>
      <c r="C72" s="1258" t="s">
        <v>590</v>
      </c>
      <c r="D72" s="1254">
        <v>0</v>
      </c>
      <c r="E72" s="1254">
        <v>0</v>
      </c>
      <c r="F72" s="1254">
        <v>0</v>
      </c>
      <c r="G72" s="1073">
        <v>0</v>
      </c>
      <c r="H72" s="35">
        <v>0</v>
      </c>
    </row>
    <row r="73" spans="1:8" x14ac:dyDescent="0.2">
      <c r="A73" s="1259">
        <v>6409</v>
      </c>
      <c r="B73" s="1256">
        <v>2324</v>
      </c>
      <c r="C73" s="1258" t="s">
        <v>590</v>
      </c>
      <c r="D73" s="1254">
        <v>10</v>
      </c>
      <c r="E73" s="1254">
        <v>10</v>
      </c>
      <c r="F73" s="1254">
        <v>0</v>
      </c>
      <c r="G73" s="1073">
        <f t="shared" si="0"/>
        <v>0</v>
      </c>
      <c r="H73" s="35">
        <v>10</v>
      </c>
    </row>
    <row r="74" spans="1:8" x14ac:dyDescent="0.2">
      <c r="A74" s="1294"/>
      <c r="B74" s="1289">
        <v>2328</v>
      </c>
      <c r="C74" s="1258" t="s">
        <v>591</v>
      </c>
      <c r="D74" s="1254">
        <v>20</v>
      </c>
      <c r="E74" s="1254">
        <v>20</v>
      </c>
      <c r="F74" s="1254">
        <v>28</v>
      </c>
      <c r="G74" s="1073">
        <f t="shared" si="0"/>
        <v>140</v>
      </c>
      <c r="H74" s="35">
        <v>20</v>
      </c>
    </row>
    <row r="75" spans="1:8" hidden="1" x14ac:dyDescent="0.2">
      <c r="A75" s="1339" t="s">
        <v>1018</v>
      </c>
      <c r="B75" s="1340"/>
      <c r="C75" s="1258" t="s">
        <v>591</v>
      </c>
      <c r="D75" s="1254">
        <v>0</v>
      </c>
      <c r="E75" s="1254">
        <v>0</v>
      </c>
      <c r="F75" s="1254">
        <v>0</v>
      </c>
      <c r="G75" s="1073">
        <v>0</v>
      </c>
      <c r="H75" s="35">
        <v>0</v>
      </c>
    </row>
    <row r="76" spans="1:8" ht="13.5" thickBot="1" x14ac:dyDescent="0.25">
      <c r="A76" s="1295"/>
      <c r="B76" s="1296">
        <v>2329</v>
      </c>
      <c r="C76" s="1297" t="s">
        <v>592</v>
      </c>
      <c r="D76" s="1298">
        <v>5</v>
      </c>
      <c r="E76" s="1298">
        <v>5</v>
      </c>
      <c r="F76" s="1298">
        <v>-32</v>
      </c>
      <c r="G76" s="74">
        <f t="shared" si="0"/>
        <v>-640</v>
      </c>
      <c r="H76" s="49">
        <v>5</v>
      </c>
    </row>
    <row r="77" spans="1:8" ht="13.5" hidden="1" thickBot="1" x14ac:dyDescent="0.25">
      <c r="A77" s="44"/>
      <c r="B77" s="592">
        <v>2460</v>
      </c>
      <c r="C77" s="46" t="s">
        <v>593</v>
      </c>
      <c r="D77" s="56">
        <v>0</v>
      </c>
      <c r="E77" s="56">
        <v>0</v>
      </c>
      <c r="F77" s="56">
        <v>0</v>
      </c>
      <c r="G77" s="56">
        <v>0</v>
      </c>
      <c r="H77" s="129">
        <v>0</v>
      </c>
    </row>
    <row r="78" spans="1:8" ht="15" x14ac:dyDescent="0.25">
      <c r="A78" s="1336" t="s">
        <v>647</v>
      </c>
      <c r="B78" s="1336"/>
      <c r="C78" s="1336"/>
      <c r="D78" s="1336"/>
      <c r="E78" s="1336"/>
      <c r="F78" s="1336"/>
      <c r="G78" s="1336"/>
      <c r="H78" s="1336"/>
    </row>
  </sheetData>
  <mergeCells count="3">
    <mergeCell ref="A78:H78"/>
    <mergeCell ref="A64:B64"/>
    <mergeCell ref="A75:B7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76"/>
  <sheetViews>
    <sheetView topLeftCell="A33" zoomScaleNormal="100" workbookViewId="0"/>
  </sheetViews>
  <sheetFormatPr defaultRowHeight="12.75" x14ac:dyDescent="0.2"/>
  <cols>
    <col min="1" max="1" width="6.42578125" customWidth="1"/>
    <col min="2" max="2" width="5.42578125" customWidth="1"/>
    <col min="3" max="3" width="31.140625" customWidth="1"/>
    <col min="4" max="5" width="8.42578125" customWidth="1"/>
    <col min="6" max="6" width="10.140625" customWidth="1"/>
    <col min="7" max="7" width="8.5703125" customWidth="1"/>
    <col min="8" max="8" width="10.140625" customWidth="1"/>
  </cols>
  <sheetData>
    <row r="1" spans="1:8" ht="15" x14ac:dyDescent="0.25">
      <c r="H1" s="189" t="s">
        <v>229</v>
      </c>
    </row>
    <row r="2" spans="1:8" ht="18.75" x14ac:dyDescent="0.3">
      <c r="A2" s="6" t="s">
        <v>230</v>
      </c>
      <c r="B2" s="7"/>
      <c r="C2" s="4"/>
      <c r="D2" s="142"/>
      <c r="E2" s="142"/>
      <c r="F2" s="4"/>
      <c r="G2" s="4"/>
      <c r="H2" s="4"/>
    </row>
    <row r="3" spans="1:8" x14ac:dyDescent="0.2">
      <c r="A3" s="191"/>
      <c r="B3" s="7"/>
      <c r="C3" s="4"/>
      <c r="D3" s="4"/>
      <c r="E3" s="4"/>
      <c r="F3" s="4"/>
      <c r="G3" s="4"/>
      <c r="H3" s="4"/>
    </row>
    <row r="4" spans="1:8" ht="16.5" thickBot="1" x14ac:dyDescent="0.3">
      <c r="A4" s="279" t="s">
        <v>670</v>
      </c>
      <c r="B4" s="7"/>
      <c r="C4" s="4"/>
      <c r="D4" s="4"/>
      <c r="E4" s="4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379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99">
        <v>3313</v>
      </c>
      <c r="B6" s="705" t="s">
        <v>1306</v>
      </c>
      <c r="C6" s="11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199">
        <v>3317</v>
      </c>
      <c r="B7" s="705" t="s">
        <v>1305</v>
      </c>
      <c r="C7" s="115"/>
      <c r="D7" s="20"/>
      <c r="E7" s="20"/>
      <c r="F7" s="20"/>
      <c r="G7" s="20"/>
      <c r="H7" s="21"/>
    </row>
    <row r="8" spans="1:8" ht="13.5" hidden="1" customHeight="1" x14ac:dyDescent="0.25">
      <c r="A8" s="199">
        <v>3319</v>
      </c>
      <c r="B8" s="705" t="s">
        <v>231</v>
      </c>
      <c r="C8" s="115"/>
      <c r="D8" s="20"/>
      <c r="E8" s="20"/>
      <c r="F8" s="20"/>
      <c r="G8" s="20"/>
      <c r="H8" s="21"/>
    </row>
    <row r="9" spans="1:8" ht="13.5" x14ac:dyDescent="0.25">
      <c r="A9" s="199">
        <v>3322</v>
      </c>
      <c r="B9" s="468" t="s">
        <v>157</v>
      </c>
      <c r="C9" s="195"/>
      <c r="D9" s="20"/>
      <c r="E9" s="20"/>
      <c r="F9" s="20"/>
      <c r="G9" s="20"/>
      <c r="H9" s="21"/>
    </row>
    <row r="10" spans="1:8" ht="13.5" thickBot="1" x14ac:dyDescent="0.25">
      <c r="A10" s="334">
        <v>3326</v>
      </c>
      <c r="B10" s="224" t="s">
        <v>232</v>
      </c>
      <c r="C10" s="256"/>
      <c r="D10" s="706"/>
      <c r="E10" s="706"/>
      <c r="F10" s="706"/>
      <c r="G10" s="706"/>
      <c r="H10" s="707"/>
    </row>
    <row r="11" spans="1:8" ht="13.5" x14ac:dyDescent="0.25">
      <c r="A11" s="196"/>
      <c r="B11" s="266" t="s">
        <v>566</v>
      </c>
      <c r="C11" s="13"/>
      <c r="D11" s="197"/>
      <c r="E11" s="197"/>
      <c r="F11" s="197"/>
      <c r="G11" s="197"/>
      <c r="H11" s="198"/>
    </row>
    <row r="12" spans="1:8" x14ac:dyDescent="0.2">
      <c r="A12" s="699">
        <v>3313</v>
      </c>
      <c r="B12" s="125">
        <v>5169</v>
      </c>
      <c r="C12" s="32" t="s">
        <v>840</v>
      </c>
      <c r="D12" s="72">
        <v>150</v>
      </c>
      <c r="E12" s="72">
        <v>150</v>
      </c>
      <c r="F12" s="72">
        <v>29</v>
      </c>
      <c r="G12" s="94">
        <f>F12/E12*100</f>
        <v>19.333333333333332</v>
      </c>
      <c r="H12" s="226">
        <v>150</v>
      </c>
    </row>
    <row r="13" spans="1:8" ht="13.5" thickBot="1" x14ac:dyDescent="0.25">
      <c r="A13" s="708"/>
      <c r="B13" s="709" t="s">
        <v>656</v>
      </c>
      <c r="C13" s="386"/>
      <c r="D13" s="710">
        <f>D12</f>
        <v>150</v>
      </c>
      <c r="E13" s="710">
        <f>E12</f>
        <v>150</v>
      </c>
      <c r="F13" s="710">
        <f>F12</f>
        <v>29</v>
      </c>
      <c r="G13" s="263">
        <f>G12</f>
        <v>19.333333333333332</v>
      </c>
      <c r="H13" s="711">
        <f>H12</f>
        <v>150</v>
      </c>
    </row>
    <row r="14" spans="1:8" hidden="1" x14ac:dyDescent="0.2">
      <c r="B14" s="52">
        <v>5041</v>
      </c>
      <c r="C14" s="379" t="s">
        <v>233</v>
      </c>
      <c r="D14" s="72">
        <v>0</v>
      </c>
      <c r="E14" s="72">
        <v>0</v>
      </c>
      <c r="F14" s="72">
        <v>0</v>
      </c>
      <c r="G14" s="94">
        <v>0</v>
      </c>
      <c r="H14" s="226">
        <v>0</v>
      </c>
    </row>
    <row r="15" spans="1:8" x14ac:dyDescent="0.2">
      <c r="A15" s="699">
        <v>3317</v>
      </c>
      <c r="B15" s="52">
        <v>5139</v>
      </c>
      <c r="C15" s="51" t="s">
        <v>682</v>
      </c>
      <c r="D15" s="33">
        <v>0</v>
      </c>
      <c r="E15" s="33">
        <v>0</v>
      </c>
      <c r="F15" s="33">
        <v>0</v>
      </c>
      <c r="G15" s="34">
        <v>0</v>
      </c>
      <c r="H15" s="202">
        <v>0</v>
      </c>
    </row>
    <row r="16" spans="1:8" x14ac:dyDescent="0.2">
      <c r="A16" s="209"/>
      <c r="B16" s="52">
        <v>5169</v>
      </c>
      <c r="C16" s="51" t="s">
        <v>840</v>
      </c>
      <c r="D16" s="285">
        <v>0</v>
      </c>
      <c r="E16" s="285">
        <v>0</v>
      </c>
      <c r="F16" s="285">
        <v>0</v>
      </c>
      <c r="G16" s="94">
        <v>0</v>
      </c>
      <c r="H16" s="286">
        <v>0</v>
      </c>
    </row>
    <row r="17" spans="1:8" ht="13.5" thickBot="1" x14ac:dyDescent="0.25">
      <c r="A17" s="628"/>
      <c r="B17" s="709" t="s">
        <v>656</v>
      </c>
      <c r="C17" s="386"/>
      <c r="D17" s="710">
        <f>D15</f>
        <v>0</v>
      </c>
      <c r="E17" s="710">
        <f>SUM(E15:E16)</f>
        <v>0</v>
      </c>
      <c r="F17" s="710">
        <f>SUM(F15:F16)</f>
        <v>0</v>
      </c>
      <c r="G17" s="263">
        <v>0</v>
      </c>
      <c r="H17" s="711">
        <f>SUM(H14:H16)</f>
        <v>0</v>
      </c>
    </row>
    <row r="18" spans="1:8" ht="12.75" customHeight="1" x14ac:dyDescent="0.2">
      <c r="A18" s="699">
        <v>3322</v>
      </c>
      <c r="B18" s="52">
        <v>5139</v>
      </c>
      <c r="C18" s="51" t="s">
        <v>790</v>
      </c>
      <c r="D18" s="72">
        <v>0</v>
      </c>
      <c r="E18" s="72">
        <v>0</v>
      </c>
      <c r="F18" s="72">
        <v>0</v>
      </c>
      <c r="G18" s="94">
        <v>0</v>
      </c>
      <c r="H18" s="226">
        <v>0</v>
      </c>
    </row>
    <row r="19" spans="1:8" hidden="1" x14ac:dyDescent="0.2">
      <c r="B19" s="52">
        <v>5151</v>
      </c>
      <c r="C19" s="212" t="s">
        <v>735</v>
      </c>
      <c r="D19" s="33">
        <v>0</v>
      </c>
      <c r="E19" s="33">
        <v>0</v>
      </c>
      <c r="F19" s="33">
        <v>0</v>
      </c>
      <c r="G19" s="34">
        <v>0</v>
      </c>
      <c r="H19" s="202">
        <v>0</v>
      </c>
    </row>
    <row r="20" spans="1:8" hidden="1" x14ac:dyDescent="0.2">
      <c r="A20" s="691"/>
      <c r="B20" s="52">
        <v>5153</v>
      </c>
      <c r="C20" s="51" t="s">
        <v>235</v>
      </c>
      <c r="D20" s="33">
        <v>0</v>
      </c>
      <c r="E20" s="33">
        <v>0</v>
      </c>
      <c r="F20" s="33">
        <v>0</v>
      </c>
      <c r="G20" s="34">
        <v>0</v>
      </c>
      <c r="H20" s="202">
        <v>0</v>
      </c>
    </row>
    <row r="21" spans="1:8" hidden="1" x14ac:dyDescent="0.2">
      <c r="A21" s="255"/>
      <c r="B21" s="52">
        <v>5154</v>
      </c>
      <c r="C21" s="51" t="s">
        <v>736</v>
      </c>
      <c r="D21" s="33">
        <v>0</v>
      </c>
      <c r="E21" s="33">
        <v>0</v>
      </c>
      <c r="F21" s="33">
        <v>0</v>
      </c>
      <c r="G21" s="34">
        <v>0</v>
      </c>
      <c r="H21" s="202">
        <v>0</v>
      </c>
    </row>
    <row r="22" spans="1:8" x14ac:dyDescent="0.2">
      <c r="A22" s="255" t="s">
        <v>234</v>
      </c>
      <c r="B22" s="52">
        <v>5163</v>
      </c>
      <c r="C22" s="51" t="s">
        <v>39</v>
      </c>
      <c r="D22" s="33">
        <v>100</v>
      </c>
      <c r="E22" s="33">
        <v>100</v>
      </c>
      <c r="F22" s="33">
        <v>0</v>
      </c>
      <c r="G22" s="34">
        <f>F22/E22*100</f>
        <v>0</v>
      </c>
      <c r="H22" s="202">
        <v>0</v>
      </c>
    </row>
    <row r="23" spans="1:8" x14ac:dyDescent="0.2">
      <c r="A23" s="255" t="s">
        <v>234</v>
      </c>
      <c r="B23" s="52">
        <v>5164</v>
      </c>
      <c r="C23" s="51" t="s">
        <v>86</v>
      </c>
      <c r="D23" s="33">
        <v>150</v>
      </c>
      <c r="E23" s="33">
        <v>150</v>
      </c>
      <c r="F23" s="33">
        <v>95</v>
      </c>
      <c r="G23" s="34">
        <f>F23/E23*100</f>
        <v>63.333333333333329</v>
      </c>
      <c r="H23" s="202">
        <v>150</v>
      </c>
    </row>
    <row r="24" spans="1:8" x14ac:dyDescent="0.2">
      <c r="A24" s="255" t="s">
        <v>234</v>
      </c>
      <c r="B24" s="52">
        <v>5166</v>
      </c>
      <c r="C24" s="51" t="s">
        <v>40</v>
      </c>
      <c r="D24" s="33">
        <v>0</v>
      </c>
      <c r="E24" s="33">
        <v>0</v>
      </c>
      <c r="F24" s="33">
        <v>0</v>
      </c>
      <c r="G24" s="1073">
        <v>0</v>
      </c>
      <c r="H24" s="202">
        <v>0</v>
      </c>
    </row>
    <row r="25" spans="1:8" s="1059" customFormat="1" x14ac:dyDescent="0.2">
      <c r="A25" s="255"/>
      <c r="B25" s="1067">
        <v>5169</v>
      </c>
      <c r="C25" s="1062" t="s">
        <v>840</v>
      </c>
      <c r="D25" s="1064">
        <v>0</v>
      </c>
      <c r="E25" s="1064">
        <v>100</v>
      </c>
      <c r="F25" s="1064">
        <v>34</v>
      </c>
      <c r="G25" s="1073">
        <f t="shared" ref="G25:G26" si="0">F25/E25*100</f>
        <v>34</v>
      </c>
      <c r="H25" s="1065">
        <v>500</v>
      </c>
    </row>
    <row r="26" spans="1:8" s="1059" customFormat="1" x14ac:dyDescent="0.2">
      <c r="A26" s="255" t="s">
        <v>234</v>
      </c>
      <c r="B26" s="1067">
        <v>5169</v>
      </c>
      <c r="C26" s="1062" t="s">
        <v>840</v>
      </c>
      <c r="D26" s="1064">
        <v>0</v>
      </c>
      <c r="E26" s="1064">
        <v>350</v>
      </c>
      <c r="F26" s="1064">
        <v>240</v>
      </c>
      <c r="G26" s="1073">
        <f t="shared" si="0"/>
        <v>68.571428571428569</v>
      </c>
      <c r="H26" s="1065">
        <v>50</v>
      </c>
    </row>
    <row r="27" spans="1:8" s="1059" customFormat="1" x14ac:dyDescent="0.2">
      <c r="A27" s="255" t="s">
        <v>234</v>
      </c>
      <c r="B27" s="1067">
        <v>5171</v>
      </c>
      <c r="C27" s="1062" t="s">
        <v>788</v>
      </c>
      <c r="D27" s="1064">
        <v>1300</v>
      </c>
      <c r="E27" s="1064">
        <v>950</v>
      </c>
      <c r="F27" s="1064">
        <v>468</v>
      </c>
      <c r="G27" s="1073">
        <f>F27/E27*100</f>
        <v>49.263157894736842</v>
      </c>
      <c r="H27" s="1065">
        <v>900</v>
      </c>
    </row>
    <row r="28" spans="1:8" s="1059" customFormat="1" x14ac:dyDescent="0.2">
      <c r="A28" s="255"/>
      <c r="B28" s="1067">
        <v>5171</v>
      </c>
      <c r="C28" s="1062" t="s">
        <v>788</v>
      </c>
      <c r="D28" s="1069">
        <v>0</v>
      </c>
      <c r="E28" s="1069">
        <v>0</v>
      </c>
      <c r="F28" s="1069">
        <v>0</v>
      </c>
      <c r="G28" s="342">
        <v>0</v>
      </c>
      <c r="H28" s="1070">
        <v>250</v>
      </c>
    </row>
    <row r="29" spans="1:8" ht="13.5" thickBot="1" x14ac:dyDescent="0.25">
      <c r="A29" s="424"/>
      <c r="B29" s="645" t="s">
        <v>1109</v>
      </c>
      <c r="C29" s="386"/>
      <c r="D29" s="710">
        <f>SUM(D18:D28)</f>
        <v>1550</v>
      </c>
      <c r="E29" s="710">
        <f>SUM(E18:E28)</f>
        <v>1650</v>
      </c>
      <c r="F29" s="710">
        <f>SUM(F18:F28)</f>
        <v>837</v>
      </c>
      <c r="G29" s="263">
        <f>F29/E29*100</f>
        <v>50.727272727272734</v>
      </c>
      <c r="H29" s="711">
        <f>SUM(H18:H28)</f>
        <v>1850</v>
      </c>
    </row>
    <row r="30" spans="1:8" s="1059" customFormat="1" ht="12.75" customHeight="1" x14ac:dyDescent="0.2">
      <c r="A30" s="699">
        <v>3326</v>
      </c>
      <c r="B30" s="1203">
        <v>5139</v>
      </c>
      <c r="C30" s="1062" t="s">
        <v>682</v>
      </c>
      <c r="D30" s="72">
        <v>0</v>
      </c>
      <c r="E30" s="72">
        <v>30</v>
      </c>
      <c r="F30" s="72">
        <v>6</v>
      </c>
      <c r="G30" s="94">
        <f>F30/E30*100</f>
        <v>20</v>
      </c>
      <c r="H30" s="226">
        <v>0</v>
      </c>
    </row>
    <row r="31" spans="1:8" s="1059" customFormat="1" x14ac:dyDescent="0.2">
      <c r="A31" s="255"/>
      <c r="B31" s="1067">
        <v>5166</v>
      </c>
      <c r="C31" s="1062" t="s">
        <v>40</v>
      </c>
      <c r="D31" s="1064">
        <v>200</v>
      </c>
      <c r="E31" s="1064">
        <v>200</v>
      </c>
      <c r="F31" s="1064">
        <v>105</v>
      </c>
      <c r="G31" s="1073">
        <f>F31/E31*100</f>
        <v>52.5</v>
      </c>
      <c r="H31" s="1065">
        <v>100</v>
      </c>
    </row>
    <row r="32" spans="1:8" x14ac:dyDescent="0.2">
      <c r="A32" s="209"/>
      <c r="B32" s="957">
        <v>5169</v>
      </c>
      <c r="C32" s="51" t="s">
        <v>1108</v>
      </c>
      <c r="D32" s="33">
        <v>0</v>
      </c>
      <c r="E32" s="33">
        <v>0</v>
      </c>
      <c r="F32" s="33">
        <v>0</v>
      </c>
      <c r="G32" s="34">
        <v>0</v>
      </c>
      <c r="H32" s="202">
        <v>100</v>
      </c>
    </row>
    <row r="33" spans="1:8" x14ac:dyDescent="0.2">
      <c r="A33" s="209"/>
      <c r="B33" s="957">
        <v>5171</v>
      </c>
      <c r="C33" s="51" t="s">
        <v>788</v>
      </c>
      <c r="D33" s="33">
        <v>1000</v>
      </c>
      <c r="E33" s="33">
        <v>870</v>
      </c>
      <c r="F33" s="33">
        <v>329</v>
      </c>
      <c r="G33" s="34">
        <f>F33/E33*100</f>
        <v>37.816091954022987</v>
      </c>
      <c r="H33" s="202">
        <v>250</v>
      </c>
    </row>
    <row r="34" spans="1:8" x14ac:dyDescent="0.2">
      <c r="A34" s="209"/>
      <c r="B34" s="957">
        <v>5229</v>
      </c>
      <c r="C34" s="51" t="s">
        <v>691</v>
      </c>
      <c r="D34" s="33">
        <v>100</v>
      </c>
      <c r="E34" s="33">
        <v>100</v>
      </c>
      <c r="F34" s="33">
        <v>100</v>
      </c>
      <c r="G34" s="34">
        <f>F34/E34*100</f>
        <v>100</v>
      </c>
      <c r="H34" s="202">
        <v>100</v>
      </c>
    </row>
    <row r="35" spans="1:8" ht="13.5" thickBot="1" x14ac:dyDescent="0.25">
      <c r="A35" s="334"/>
      <c r="B35" s="375" t="s">
        <v>236</v>
      </c>
      <c r="C35" s="712"/>
      <c r="D35" s="964">
        <f>SUM(D30:D34)</f>
        <v>1300</v>
      </c>
      <c r="E35" s="964">
        <f>SUM(E30:E34)</f>
        <v>1200</v>
      </c>
      <c r="F35" s="964">
        <f>SUM(F30:F34)</f>
        <v>540</v>
      </c>
      <c r="G35" s="412">
        <f>F35/E35*100</f>
        <v>45</v>
      </c>
      <c r="H35" s="965">
        <f>SUM(H30:H34)</f>
        <v>550</v>
      </c>
    </row>
    <row r="36" spans="1:8" x14ac:dyDescent="0.2">
      <c r="A36" s="392">
        <v>3326</v>
      </c>
      <c r="B36" s="428">
        <v>5139</v>
      </c>
      <c r="C36" s="13" t="s">
        <v>682</v>
      </c>
      <c r="D36" s="197">
        <v>0</v>
      </c>
      <c r="E36" s="197">
        <v>0</v>
      </c>
      <c r="F36" s="197">
        <v>0</v>
      </c>
      <c r="G36" s="161">
        <v>0</v>
      </c>
      <c r="H36" s="198">
        <v>0</v>
      </c>
    </row>
    <row r="37" spans="1:8" hidden="1" x14ac:dyDescent="0.2">
      <c r="A37" s="384"/>
      <c r="B37" s="52">
        <v>5166</v>
      </c>
      <c r="C37" s="212" t="s">
        <v>40</v>
      </c>
      <c r="D37" s="72">
        <v>0</v>
      </c>
      <c r="E37" s="72">
        <v>0</v>
      </c>
      <c r="F37" s="72">
        <v>0</v>
      </c>
      <c r="G37" s="94">
        <v>0</v>
      </c>
      <c r="H37" s="226">
        <v>0</v>
      </c>
    </row>
    <row r="38" spans="1:8" ht="12.75" hidden="1" customHeight="1" x14ac:dyDescent="0.2">
      <c r="A38" s="209"/>
      <c r="B38" s="42">
        <v>5171</v>
      </c>
      <c r="C38" s="212" t="s">
        <v>788</v>
      </c>
      <c r="D38" s="33">
        <v>0</v>
      </c>
      <c r="E38" s="33">
        <v>0</v>
      </c>
      <c r="F38" s="33">
        <v>0</v>
      </c>
      <c r="G38" s="34">
        <v>0</v>
      </c>
      <c r="H38" s="202">
        <v>0</v>
      </c>
    </row>
    <row r="39" spans="1:8" ht="12.75" customHeight="1" x14ac:dyDescent="0.2">
      <c r="A39" s="713"/>
      <c r="B39" s="714">
        <v>5229</v>
      </c>
      <c r="C39" s="715" t="s">
        <v>691</v>
      </c>
      <c r="D39" s="347">
        <v>0</v>
      </c>
      <c r="E39" s="347">
        <v>0</v>
      </c>
      <c r="F39" s="347">
        <v>0</v>
      </c>
      <c r="G39" s="43">
        <v>0</v>
      </c>
      <c r="H39" s="95">
        <v>0</v>
      </c>
    </row>
    <row r="40" spans="1:8" ht="13.5" thickBot="1" x14ac:dyDescent="0.25">
      <c r="A40" s="424"/>
      <c r="B40" s="645" t="s">
        <v>656</v>
      </c>
      <c r="C40" s="716"/>
      <c r="D40" s="710">
        <f>SUM(D36:D39)</f>
        <v>0</v>
      </c>
      <c r="E40" s="710">
        <f>SUM(E36:E39)</f>
        <v>0</v>
      </c>
      <c r="F40" s="710">
        <f>SUM(F36:F39)</f>
        <v>0</v>
      </c>
      <c r="G40" s="263">
        <v>0</v>
      </c>
      <c r="H40" s="711">
        <f>SUM(H36:H39)</f>
        <v>0</v>
      </c>
    </row>
    <row r="41" spans="1:8" ht="12.75" hidden="1" customHeight="1" x14ac:dyDescent="0.2">
      <c r="A41" s="370">
        <v>3326</v>
      </c>
      <c r="B41" s="66"/>
      <c r="C41" s="393"/>
      <c r="D41" s="717"/>
      <c r="E41" s="717"/>
      <c r="F41" s="717"/>
      <c r="G41" s="372"/>
      <c r="H41" s="69"/>
    </row>
    <row r="42" spans="1:8" ht="12.75" hidden="1" customHeight="1" x14ac:dyDescent="0.2">
      <c r="A42" s="199" t="s">
        <v>237</v>
      </c>
      <c r="B42" s="304">
        <v>5169</v>
      </c>
      <c r="C42" s="51" t="s">
        <v>840</v>
      </c>
      <c r="D42" s="347">
        <v>0</v>
      </c>
      <c r="E42" s="347">
        <v>0</v>
      </c>
      <c r="F42" s="347">
        <v>0</v>
      </c>
      <c r="G42" s="43">
        <v>0</v>
      </c>
      <c r="H42" s="95">
        <v>0</v>
      </c>
    </row>
    <row r="43" spans="1:8" ht="13.5" hidden="1" customHeight="1" thickBot="1" x14ac:dyDescent="0.25">
      <c r="A43" s="334"/>
      <c r="B43" s="709" t="s">
        <v>238</v>
      </c>
      <c r="C43" s="718"/>
      <c r="D43" s="710">
        <f>D42</f>
        <v>0</v>
      </c>
      <c r="E43" s="710">
        <f>E42</f>
        <v>0</v>
      </c>
      <c r="F43" s="710">
        <f>F42</f>
        <v>0</v>
      </c>
      <c r="G43" s="263">
        <v>0</v>
      </c>
      <c r="H43" s="711">
        <f>H42</f>
        <v>0</v>
      </c>
    </row>
    <row r="44" spans="1:8" ht="15.75" thickBot="1" x14ac:dyDescent="0.3">
      <c r="A44" s="321" t="s">
        <v>692</v>
      </c>
      <c r="B44" s="489"/>
      <c r="C44" s="719"/>
      <c r="D44" s="324">
        <f>D35+D29+D43+D40+D13+D17</f>
        <v>3000</v>
      </c>
      <c r="E44" s="324">
        <f>E35+E29+E43+E40+E13+E17</f>
        <v>3000</v>
      </c>
      <c r="F44" s="324">
        <f>F35+F29+F43+F40+F13+F17</f>
        <v>1406</v>
      </c>
      <c r="G44" s="325">
        <f>F44/E44*100</f>
        <v>46.866666666666667</v>
      </c>
      <c r="H44" s="336">
        <f>H35+H29+H43+H40+H17+H13</f>
        <v>2550</v>
      </c>
    </row>
    <row r="45" spans="1:8" ht="12.75" customHeight="1" thickBot="1" x14ac:dyDescent="0.3">
      <c r="A45" s="219"/>
      <c r="B45" s="465"/>
      <c r="C45" s="720"/>
      <c r="D45" s="426"/>
      <c r="E45" s="426"/>
      <c r="F45" s="426"/>
      <c r="G45" s="427"/>
      <c r="H45" s="426"/>
    </row>
    <row r="46" spans="1:8" ht="15" x14ac:dyDescent="0.25">
      <c r="A46" s="220" t="s">
        <v>655</v>
      </c>
      <c r="B46" s="649"/>
      <c r="C46" s="222"/>
      <c r="D46" s="14" t="s">
        <v>560</v>
      </c>
      <c r="E46" s="14" t="s">
        <v>561</v>
      </c>
      <c r="F46" s="14" t="s">
        <v>562</v>
      </c>
      <c r="G46" s="14" t="s">
        <v>563</v>
      </c>
      <c r="H46" s="15" t="s">
        <v>560</v>
      </c>
    </row>
    <row r="47" spans="1:8" ht="14.25" thickBot="1" x14ac:dyDescent="0.3">
      <c r="A47" s="223"/>
      <c r="B47" s="650"/>
      <c r="C47" s="225"/>
      <c r="D47" s="122">
        <v>2019</v>
      </c>
      <c r="E47" s="122">
        <v>2019</v>
      </c>
      <c r="F47" s="122" t="s">
        <v>1209</v>
      </c>
      <c r="G47" s="122" t="s">
        <v>565</v>
      </c>
      <c r="H47" s="123">
        <v>2020</v>
      </c>
    </row>
    <row r="48" spans="1:8" ht="12.75" hidden="1" customHeight="1" x14ac:dyDescent="0.2">
      <c r="A48" s="199">
        <v>3319</v>
      </c>
      <c r="B48" s="52">
        <v>6121</v>
      </c>
      <c r="C48" s="51" t="s">
        <v>133</v>
      </c>
      <c r="D48" s="197">
        <v>0</v>
      </c>
      <c r="E48" s="197">
        <v>0</v>
      </c>
      <c r="F48" s="197">
        <v>0</v>
      </c>
      <c r="G48" s="43">
        <v>0</v>
      </c>
      <c r="H48" s="202">
        <v>0</v>
      </c>
    </row>
    <row r="49" spans="1:8" ht="13.5" thickBot="1" x14ac:dyDescent="0.25">
      <c r="A49" s="199"/>
      <c r="B49" s="52"/>
      <c r="C49" s="51"/>
      <c r="D49" s="33">
        <v>0</v>
      </c>
      <c r="E49" s="33">
        <v>0</v>
      </c>
      <c r="F49" s="33">
        <v>0</v>
      </c>
      <c r="G49" s="43">
        <v>0</v>
      </c>
      <c r="H49" s="202">
        <v>0</v>
      </c>
    </row>
    <row r="50" spans="1:8" hidden="1" x14ac:dyDescent="0.2">
      <c r="A50" s="199">
        <v>3326</v>
      </c>
      <c r="B50" s="52">
        <v>6121</v>
      </c>
      <c r="C50" s="51" t="s">
        <v>133</v>
      </c>
      <c r="D50" s="33">
        <v>0</v>
      </c>
      <c r="E50" s="33">
        <v>0</v>
      </c>
      <c r="F50" s="33">
        <v>0</v>
      </c>
      <c r="G50" s="43">
        <v>0</v>
      </c>
      <c r="H50" s="202">
        <v>0</v>
      </c>
    </row>
    <row r="51" spans="1:8" ht="13.5" hidden="1" thickBot="1" x14ac:dyDescent="0.25">
      <c r="A51" s="334">
        <v>3326</v>
      </c>
      <c r="B51" s="385">
        <v>6329</v>
      </c>
      <c r="C51" s="386" t="s">
        <v>240</v>
      </c>
      <c r="D51" s="47">
        <v>0</v>
      </c>
      <c r="E51" s="47">
        <v>0</v>
      </c>
      <c r="F51" s="47">
        <v>0</v>
      </c>
      <c r="G51" s="48">
        <v>0</v>
      </c>
      <c r="H51" s="387">
        <v>0</v>
      </c>
    </row>
    <row r="52" spans="1:8" ht="16.5" thickBot="1" x14ac:dyDescent="0.3">
      <c r="A52" s="215" t="s">
        <v>696</v>
      </c>
      <c r="B52" s="652"/>
      <c r="C52" s="217"/>
      <c r="D52" s="187">
        <f>SUM(D48:D51)</f>
        <v>0</v>
      </c>
      <c r="E52" s="187">
        <f>SUM(E48:E51)</f>
        <v>0</v>
      </c>
      <c r="F52" s="187">
        <f>SUM(F49:F49)</f>
        <v>0</v>
      </c>
      <c r="G52" s="218">
        <v>0</v>
      </c>
      <c r="H52" s="188">
        <f>SUM(H48:H51)</f>
        <v>0</v>
      </c>
    </row>
    <row r="53" spans="1:8" x14ac:dyDescent="0.2">
      <c r="A53" s="227"/>
      <c r="B53" s="111"/>
      <c r="C53" s="145"/>
      <c r="D53" s="228"/>
      <c r="E53" s="228"/>
      <c r="F53" s="228"/>
      <c r="G53" s="327"/>
      <c r="H53" s="228"/>
    </row>
    <row r="54" spans="1:8" ht="15" thickBot="1" x14ac:dyDescent="0.25">
      <c r="A54" s="229" t="s">
        <v>697</v>
      </c>
      <c r="B54" s="648"/>
      <c r="C54" s="4"/>
      <c r="D54" s="8"/>
      <c r="E54" s="8"/>
      <c r="F54" s="8"/>
      <c r="G54" s="9"/>
      <c r="H54" s="8"/>
    </row>
    <row r="55" spans="1:8" ht="13.5" x14ac:dyDescent="0.25">
      <c r="A55" s="337" t="s">
        <v>698</v>
      </c>
      <c r="B55" s="653"/>
      <c r="C55" s="233" t="s">
        <v>699</v>
      </c>
      <c r="D55" s="14" t="s">
        <v>560</v>
      </c>
      <c r="E55" s="14" t="s">
        <v>561</v>
      </c>
      <c r="F55" s="14" t="s">
        <v>562</v>
      </c>
      <c r="G55" s="14" t="s">
        <v>563</v>
      </c>
      <c r="H55" s="15" t="s">
        <v>560</v>
      </c>
    </row>
    <row r="56" spans="1:8" ht="14.25" thickBot="1" x14ac:dyDescent="0.3">
      <c r="A56" s="234"/>
      <c r="B56" s="654" t="s">
        <v>700</v>
      </c>
      <c r="C56" s="236"/>
      <c r="D56" s="122">
        <v>2019</v>
      </c>
      <c r="E56" s="122">
        <v>2019</v>
      </c>
      <c r="F56" s="122" t="s">
        <v>1209</v>
      </c>
      <c r="G56" s="122" t="s">
        <v>565</v>
      </c>
      <c r="H56" s="123">
        <v>2020</v>
      </c>
    </row>
    <row r="57" spans="1:8" hidden="1" x14ac:dyDescent="0.2">
      <c r="A57" s="1347" t="s">
        <v>241</v>
      </c>
      <c r="B57" s="1348"/>
      <c r="C57" s="393" t="s">
        <v>242</v>
      </c>
      <c r="D57" s="197">
        <v>0</v>
      </c>
      <c r="E57" s="197">
        <v>0</v>
      </c>
      <c r="F57" s="197">
        <v>0</v>
      </c>
      <c r="G57" s="168">
        <v>0</v>
      </c>
      <c r="H57" s="198">
        <v>0</v>
      </c>
    </row>
    <row r="58" spans="1:8" ht="14.25" hidden="1" x14ac:dyDescent="0.2">
      <c r="A58" s="1381"/>
      <c r="B58" s="1382"/>
      <c r="C58" s="929" t="s">
        <v>243</v>
      </c>
      <c r="D58" s="655">
        <f>SUM(D57)</f>
        <v>0</v>
      </c>
      <c r="E58" s="655">
        <f>SUM(E57)</f>
        <v>0</v>
      </c>
      <c r="F58" s="655">
        <f>SUM(F57)</f>
        <v>0</v>
      </c>
      <c r="G58" s="259">
        <v>0</v>
      </c>
      <c r="H58" s="930">
        <f>SUM(H57)</f>
        <v>0</v>
      </c>
    </row>
    <row r="59" spans="1:8" x14ac:dyDescent="0.2">
      <c r="A59" s="1377"/>
      <c r="B59" s="1378"/>
      <c r="C59" s="393"/>
      <c r="D59" s="197">
        <v>0</v>
      </c>
      <c r="E59" s="197">
        <v>0</v>
      </c>
      <c r="F59" s="197">
        <v>0</v>
      </c>
      <c r="G59" s="168">
        <v>0</v>
      </c>
      <c r="H59" s="198">
        <v>0</v>
      </c>
    </row>
    <row r="60" spans="1:8" hidden="1" x14ac:dyDescent="0.2">
      <c r="A60" s="1387" t="s">
        <v>765</v>
      </c>
      <c r="B60" s="1388"/>
      <c r="C60" s="195" t="s">
        <v>244</v>
      </c>
      <c r="D60" s="33">
        <v>0</v>
      </c>
      <c r="E60" s="33">
        <v>0</v>
      </c>
      <c r="F60" s="33">
        <v>0</v>
      </c>
      <c r="G60" s="43">
        <v>0</v>
      </c>
      <c r="H60" s="913">
        <v>0</v>
      </c>
    </row>
    <row r="61" spans="1:8" ht="15" thickBot="1" x14ac:dyDescent="0.25">
      <c r="A61" s="656"/>
      <c r="B61" s="931"/>
      <c r="C61" s="420"/>
      <c r="D61" s="250">
        <f>SUM(D59:D59)</f>
        <v>0</v>
      </c>
      <c r="E61" s="250">
        <f>SUM(E59:E59)</f>
        <v>0</v>
      </c>
      <c r="F61" s="250">
        <f>SUM(F59)</f>
        <v>0</v>
      </c>
      <c r="G61" s="263">
        <v>0</v>
      </c>
      <c r="H61" s="308">
        <f>SUM(H59:H60)</f>
        <v>0</v>
      </c>
    </row>
    <row r="62" spans="1:8" hidden="1" x14ac:dyDescent="0.2">
      <c r="A62" s="1385" t="s">
        <v>246</v>
      </c>
      <c r="B62" s="1386"/>
      <c r="C62" s="32" t="s">
        <v>247</v>
      </c>
      <c r="D62" s="72">
        <v>0</v>
      </c>
      <c r="E62" s="72">
        <v>0</v>
      </c>
      <c r="F62" s="72">
        <v>0</v>
      </c>
      <c r="G62" s="399">
        <v>0</v>
      </c>
      <c r="H62" s="226">
        <v>0</v>
      </c>
    </row>
    <row r="63" spans="1:8" hidden="1" x14ac:dyDescent="0.2">
      <c r="A63" s="1349" t="s">
        <v>248</v>
      </c>
      <c r="B63" s="1350"/>
      <c r="C63" s="212" t="s">
        <v>249</v>
      </c>
      <c r="D63" s="33">
        <v>0</v>
      </c>
      <c r="E63" s="33">
        <v>0</v>
      </c>
      <c r="F63" s="33">
        <v>0</v>
      </c>
      <c r="G63" s="43">
        <v>0</v>
      </c>
      <c r="H63" s="202">
        <v>0</v>
      </c>
    </row>
    <row r="64" spans="1:8" hidden="1" x14ac:dyDescent="0.2">
      <c r="A64" s="1387">
        <v>217026</v>
      </c>
      <c r="B64" s="1388"/>
      <c r="C64" s="51" t="s">
        <v>250</v>
      </c>
      <c r="D64" s="33">
        <v>0</v>
      </c>
      <c r="E64" s="33">
        <v>0</v>
      </c>
      <c r="F64" s="33">
        <v>0</v>
      </c>
      <c r="G64" s="43">
        <v>0</v>
      </c>
      <c r="H64" s="202">
        <v>0</v>
      </c>
    </row>
    <row r="65" spans="1:8" ht="14.25" hidden="1" x14ac:dyDescent="0.2">
      <c r="A65" s="174"/>
      <c r="B65" s="241"/>
      <c r="C65" s="242" t="s">
        <v>251</v>
      </c>
      <c r="D65" s="243">
        <f>SUM(D62:D64)</f>
        <v>0</v>
      </c>
      <c r="E65" s="243">
        <f>SUM(E62:E64)</f>
        <v>0</v>
      </c>
      <c r="F65" s="243">
        <f>SUM(F63:F64)</f>
        <v>0</v>
      </c>
      <c r="G65" s="445">
        <v>0</v>
      </c>
      <c r="H65" s="246">
        <f>SUM(H62:H64)</f>
        <v>0</v>
      </c>
    </row>
    <row r="66" spans="1:8" ht="12.75" hidden="1" customHeight="1" x14ac:dyDescent="0.2">
      <c r="A66" s="1349">
        <v>213002</v>
      </c>
      <c r="B66" s="1350"/>
      <c r="C66" s="51" t="s">
        <v>252</v>
      </c>
      <c r="D66" s="33">
        <v>0</v>
      </c>
      <c r="E66" s="33">
        <v>0</v>
      </c>
      <c r="F66" s="33">
        <v>0</v>
      </c>
      <c r="G66" s="43">
        <v>0</v>
      </c>
      <c r="H66" s="913">
        <v>0</v>
      </c>
    </row>
    <row r="67" spans="1:8" ht="15" hidden="1" customHeight="1" thickBot="1" x14ac:dyDescent="0.25">
      <c r="A67" s="1383"/>
      <c r="B67" s="1384"/>
      <c r="C67" s="406" t="s">
        <v>253</v>
      </c>
      <c r="D67" s="250">
        <f>SUM(D66)</f>
        <v>0</v>
      </c>
      <c r="E67" s="250">
        <f>SUM(E66)</f>
        <v>0</v>
      </c>
      <c r="F67" s="250">
        <f>SUM(F66)</f>
        <v>0</v>
      </c>
      <c r="G67" s="263">
        <v>0</v>
      </c>
      <c r="H67" s="308">
        <f>SUM(H66)</f>
        <v>0</v>
      </c>
    </row>
    <row r="68" spans="1:8" ht="16.5" hidden="1" thickBot="1" x14ac:dyDescent="0.3">
      <c r="A68" s="657"/>
      <c r="B68" s="658"/>
      <c r="C68" s="659" t="s">
        <v>656</v>
      </c>
      <c r="D68" s="187">
        <f>D65+D61+D58+D67</f>
        <v>0</v>
      </c>
      <c r="E68" s="187">
        <f>E65+E61+E58+E67</f>
        <v>0</v>
      </c>
      <c r="F68" s="187">
        <f>SUM(F61,F59)</f>
        <v>0</v>
      </c>
      <c r="G68" s="618" t="e">
        <f>F68/E68*100</f>
        <v>#DIV/0!</v>
      </c>
      <c r="H68" s="188">
        <f>H61+H67+H65+H58</f>
        <v>0</v>
      </c>
    </row>
    <row r="69" spans="1:8" ht="12.75" customHeight="1" x14ac:dyDescent="0.2"/>
    <row r="70" spans="1:8" ht="19.5" thickBot="1" x14ac:dyDescent="0.35">
      <c r="A70" s="6" t="s">
        <v>254</v>
      </c>
      <c r="B70" s="648"/>
      <c r="C70" s="4"/>
      <c r="D70" s="8"/>
      <c r="E70" s="8"/>
      <c r="F70" s="8"/>
      <c r="G70" s="9"/>
      <c r="H70" s="8"/>
    </row>
    <row r="71" spans="1:8" ht="13.5" x14ac:dyDescent="0.25">
      <c r="A71" s="254"/>
      <c r="B71" s="649"/>
      <c r="C71" s="24"/>
      <c r="D71" s="14" t="s">
        <v>560</v>
      </c>
      <c r="E71" s="14" t="s">
        <v>561</v>
      </c>
      <c r="F71" s="14" t="s">
        <v>562</v>
      </c>
      <c r="G71" s="14" t="s">
        <v>563</v>
      </c>
      <c r="H71" s="15" t="s">
        <v>560</v>
      </c>
    </row>
    <row r="72" spans="1:8" ht="14.25" thickBot="1" x14ac:dyDescent="0.3">
      <c r="A72" s="255"/>
      <c r="B72" s="660"/>
      <c r="C72" s="145"/>
      <c r="D72" s="122">
        <v>2019</v>
      </c>
      <c r="E72" s="122">
        <v>2019</v>
      </c>
      <c r="F72" s="122" t="s">
        <v>1209</v>
      </c>
      <c r="G72" s="122" t="s">
        <v>565</v>
      </c>
      <c r="H72" s="123">
        <v>2020</v>
      </c>
    </row>
    <row r="73" spans="1:8" x14ac:dyDescent="0.2">
      <c r="A73" s="392" t="s">
        <v>670</v>
      </c>
      <c r="B73" s="661"/>
      <c r="C73" s="66"/>
      <c r="D73" s="67">
        <f>D44</f>
        <v>3000</v>
      </c>
      <c r="E73" s="67">
        <f>E44</f>
        <v>3000</v>
      </c>
      <c r="F73" s="67">
        <f>F44</f>
        <v>1406</v>
      </c>
      <c r="G73" s="372">
        <f>F73/E73*100</f>
        <v>46.866666666666667</v>
      </c>
      <c r="H73" s="373">
        <f>H44</f>
        <v>2550</v>
      </c>
    </row>
    <row r="74" spans="1:8" ht="13.5" thickBot="1" x14ac:dyDescent="0.25">
      <c r="A74" s="334" t="s">
        <v>655</v>
      </c>
      <c r="B74" s="662"/>
      <c r="C74" s="645"/>
      <c r="D74" s="262">
        <f>D68</f>
        <v>0</v>
      </c>
      <c r="E74" s="262">
        <f>E68</f>
        <v>0</v>
      </c>
      <c r="F74" s="262">
        <f>F61</f>
        <v>0</v>
      </c>
      <c r="G74" s="263">
        <v>0</v>
      </c>
      <c r="H74" s="264">
        <f>H68</f>
        <v>0</v>
      </c>
    </row>
    <row r="75" spans="1:8" ht="16.5" thickBot="1" x14ac:dyDescent="0.3">
      <c r="A75" s="215" t="s">
        <v>708</v>
      </c>
      <c r="B75" s="663"/>
      <c r="C75" s="664"/>
      <c r="D75" s="187">
        <f>SUM(D73:D74)</f>
        <v>3000</v>
      </c>
      <c r="E75" s="187">
        <f>SUM(E73:E74)</f>
        <v>3000</v>
      </c>
      <c r="F75" s="187">
        <f>SUM(F73:F74)</f>
        <v>1406</v>
      </c>
      <c r="G75" s="618">
        <f>F75/E75*100</f>
        <v>46.866666666666667</v>
      </c>
      <c r="H75" s="188">
        <f>SUM(H73:H74)</f>
        <v>2550</v>
      </c>
    </row>
    <row r="76" spans="1:8" ht="15" x14ac:dyDescent="0.25">
      <c r="A76" s="1336" t="s">
        <v>1164</v>
      </c>
      <c r="B76" s="1336"/>
      <c r="C76" s="1336"/>
      <c r="D76" s="1336"/>
      <c r="E76" s="1336"/>
      <c r="F76" s="1336"/>
      <c r="G76" s="1336"/>
      <c r="H76" s="1336"/>
    </row>
  </sheetData>
  <mergeCells count="10">
    <mergeCell ref="A76:H76"/>
    <mergeCell ref="A57:B57"/>
    <mergeCell ref="A58:B58"/>
    <mergeCell ref="A59:B59"/>
    <mergeCell ref="A66:B66"/>
    <mergeCell ref="A67:B67"/>
    <mergeCell ref="A62:B62"/>
    <mergeCell ref="A60:B60"/>
    <mergeCell ref="A63:B63"/>
    <mergeCell ref="A64:B64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scale="9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59"/>
  <sheetViews>
    <sheetView zoomScaleNormal="100" workbookViewId="0"/>
  </sheetViews>
  <sheetFormatPr defaultColWidth="9.28515625" defaultRowHeight="12.75" x14ac:dyDescent="0.2"/>
  <cols>
    <col min="1" max="1" width="5.28515625" style="4" customWidth="1"/>
    <col min="2" max="2" width="5.28515625" style="464" customWidth="1"/>
    <col min="3" max="3" width="32.28515625" style="4" customWidth="1"/>
    <col min="4" max="5" width="6.42578125" style="4" bestFit="1" customWidth="1"/>
    <col min="6" max="6" width="10.28515625" style="4" bestFit="1" customWidth="1"/>
    <col min="7" max="7" width="8.5703125" style="4" bestFit="1" customWidth="1"/>
    <col min="8" max="8" width="10.28515625" style="4" bestFit="1" customWidth="1"/>
    <col min="9" max="9" width="7.5703125" style="8" customWidth="1"/>
    <col min="10" max="16384" width="9.28515625" style="4"/>
  </cols>
  <sheetData>
    <row r="1" spans="1:9" ht="15" x14ac:dyDescent="0.25">
      <c r="H1" s="189" t="s">
        <v>255</v>
      </c>
    </row>
    <row r="2" spans="1:9" ht="18.75" x14ac:dyDescent="0.3">
      <c r="A2" s="6" t="s">
        <v>256</v>
      </c>
      <c r="I2" s="4"/>
    </row>
    <row r="3" spans="1:9" ht="9" customHeight="1" x14ac:dyDescent="0.2">
      <c r="A3" s="191"/>
      <c r="I3" s="4"/>
    </row>
    <row r="4" spans="1:9" ht="15" thickBot="1" x14ac:dyDescent="0.25">
      <c r="A4" s="192" t="s">
        <v>670</v>
      </c>
      <c r="F4" s="8"/>
      <c r="G4" s="9"/>
      <c r="H4" s="10" t="s">
        <v>558</v>
      </c>
    </row>
    <row r="5" spans="1:9" ht="13.5" x14ac:dyDescent="0.25">
      <c r="A5" s="193" t="s">
        <v>559</v>
      </c>
      <c r="B5" s="721"/>
      <c r="C5" s="379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1350</v>
      </c>
    </row>
    <row r="6" spans="1:9" ht="13.5" x14ac:dyDescent="0.25">
      <c r="A6" s="194">
        <v>3599</v>
      </c>
      <c r="B6" s="433" t="s">
        <v>257</v>
      </c>
      <c r="C6" s="19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9" ht="13.5" x14ac:dyDescent="0.25">
      <c r="A7" s="194">
        <v>3612</v>
      </c>
      <c r="B7" s="433" t="s">
        <v>258</v>
      </c>
      <c r="C7" s="195"/>
      <c r="D7" s="20"/>
      <c r="E7" s="20"/>
      <c r="F7" s="20"/>
      <c r="G7" s="20"/>
      <c r="H7" s="21"/>
    </row>
    <row r="8" spans="1:9" ht="13.5" x14ac:dyDescent="0.25">
      <c r="A8" s="199">
        <v>3639</v>
      </c>
      <c r="B8" s="722" t="s">
        <v>259</v>
      </c>
      <c r="C8" s="115"/>
      <c r="D8" s="20"/>
      <c r="E8" s="20"/>
      <c r="F8" s="20"/>
      <c r="G8" s="20"/>
      <c r="H8" s="21"/>
    </row>
    <row r="9" spans="1:9" ht="13.5" x14ac:dyDescent="0.25">
      <c r="A9" s="194">
        <v>3669</v>
      </c>
      <c r="B9" s="433" t="s">
        <v>260</v>
      </c>
      <c r="C9" s="195"/>
      <c r="D9" s="20"/>
      <c r="E9" s="20"/>
      <c r="F9" s="20"/>
      <c r="G9" s="20"/>
      <c r="H9" s="21"/>
    </row>
    <row r="10" spans="1:9" ht="13.5" x14ac:dyDescent="0.25">
      <c r="A10" s="194">
        <v>3713</v>
      </c>
      <c r="B10" s="433" t="s">
        <v>261</v>
      </c>
      <c r="C10" s="195"/>
      <c r="D10" s="20"/>
      <c r="E10" s="20"/>
      <c r="F10" s="20"/>
      <c r="G10" s="20"/>
      <c r="H10" s="21"/>
    </row>
    <row r="11" spans="1:9" ht="13.5" x14ac:dyDescent="0.25">
      <c r="A11" s="194">
        <v>6171</v>
      </c>
      <c r="B11" s="433" t="s">
        <v>643</v>
      </c>
      <c r="C11" s="195"/>
      <c r="D11" s="20"/>
      <c r="E11" s="20"/>
      <c r="F11" s="20"/>
      <c r="G11" s="20"/>
      <c r="H11" s="21"/>
    </row>
    <row r="12" spans="1:9" ht="14.25" thickBot="1" x14ac:dyDescent="0.3">
      <c r="A12" s="424">
        <v>6320</v>
      </c>
      <c r="B12" s="224" t="s">
        <v>262</v>
      </c>
      <c r="C12" s="195"/>
      <c r="D12" s="20"/>
      <c r="E12" s="20"/>
      <c r="F12" s="20"/>
      <c r="G12" s="20"/>
      <c r="H12" s="21"/>
      <c r="I12" s="4"/>
    </row>
    <row r="13" spans="1:9" x14ac:dyDescent="0.2">
      <c r="A13" s="196"/>
      <c r="B13" s="451" t="s">
        <v>566</v>
      </c>
      <c r="C13" s="393"/>
      <c r="D13" s="197"/>
      <c r="E13" s="197"/>
      <c r="F13" s="197"/>
      <c r="G13" s="197"/>
      <c r="H13" s="198"/>
      <c r="I13" s="4"/>
    </row>
    <row r="14" spans="1:9" x14ac:dyDescent="0.2">
      <c r="A14" s="199">
        <v>3599</v>
      </c>
      <c r="B14" s="52">
        <v>5429</v>
      </c>
      <c r="C14" s="51" t="s">
        <v>263</v>
      </c>
      <c r="D14" s="33">
        <v>1000</v>
      </c>
      <c r="E14" s="33">
        <v>1000</v>
      </c>
      <c r="F14" s="33">
        <v>0</v>
      </c>
      <c r="G14" s="34">
        <v>0</v>
      </c>
      <c r="H14" s="202">
        <v>500</v>
      </c>
      <c r="I14" s="4"/>
    </row>
    <row r="15" spans="1:9" ht="13.5" thickBot="1" x14ac:dyDescent="0.25">
      <c r="A15" s="334"/>
      <c r="B15" s="662" t="s">
        <v>264</v>
      </c>
      <c r="C15" s="689"/>
      <c r="D15" s="723">
        <f>D14</f>
        <v>1000</v>
      </c>
      <c r="E15" s="723">
        <f>E14</f>
        <v>1000</v>
      </c>
      <c r="F15" s="723">
        <f>F14</f>
        <v>0</v>
      </c>
      <c r="G15" s="724">
        <f>G14</f>
        <v>0</v>
      </c>
      <c r="H15" s="690">
        <f>H14</f>
        <v>500</v>
      </c>
      <c r="I15" s="4"/>
    </row>
    <row r="16" spans="1:9" x14ac:dyDescent="0.2">
      <c r="A16" s="194">
        <v>3612</v>
      </c>
      <c r="B16" s="52">
        <v>5171</v>
      </c>
      <c r="C16" s="51" t="s">
        <v>788</v>
      </c>
      <c r="D16" s="33">
        <v>500</v>
      </c>
      <c r="E16" s="33">
        <v>500</v>
      </c>
      <c r="F16" s="33">
        <v>374</v>
      </c>
      <c r="G16" s="34">
        <f>F16/E16*100</f>
        <v>74.8</v>
      </c>
      <c r="H16" s="202">
        <f>450+H18</f>
        <v>5450</v>
      </c>
      <c r="I16" s="4"/>
    </row>
    <row r="17" spans="1:9" x14ac:dyDescent="0.2">
      <c r="A17" s="384"/>
      <c r="B17" s="309"/>
      <c r="C17" s="725" t="s">
        <v>265</v>
      </c>
      <c r="D17" s="80">
        <v>0</v>
      </c>
      <c r="E17" s="80">
        <v>0</v>
      </c>
      <c r="F17" s="80">
        <v>374</v>
      </c>
      <c r="G17" s="1073"/>
      <c r="H17" s="727">
        <v>450</v>
      </c>
      <c r="I17" s="4"/>
    </row>
    <row r="18" spans="1:9" x14ac:dyDescent="0.2">
      <c r="A18" s="209"/>
      <c r="B18" s="312"/>
      <c r="C18" s="725" t="s">
        <v>1173</v>
      </c>
      <c r="D18" s="80">
        <v>0</v>
      </c>
      <c r="E18" s="80">
        <v>0</v>
      </c>
      <c r="F18" s="80">
        <v>0</v>
      </c>
      <c r="G18" s="726">
        <v>0</v>
      </c>
      <c r="H18" s="727">
        <v>5000</v>
      </c>
    </row>
    <row r="19" spans="1:9" hidden="1" x14ac:dyDescent="0.2">
      <c r="A19" s="209"/>
      <c r="B19" s="52">
        <v>5492</v>
      </c>
      <c r="C19" s="51" t="s">
        <v>848</v>
      </c>
      <c r="D19" s="33">
        <v>0</v>
      </c>
      <c r="E19" s="33">
        <v>0</v>
      </c>
      <c r="F19" s="33">
        <v>0</v>
      </c>
      <c r="G19" s="34">
        <v>0</v>
      </c>
      <c r="H19" s="202">
        <v>0</v>
      </c>
    </row>
    <row r="20" spans="1:9" ht="13.5" thickBot="1" x14ac:dyDescent="0.25">
      <c r="A20" s="209"/>
      <c r="B20" s="662" t="s">
        <v>264</v>
      </c>
      <c r="C20" s="689"/>
      <c r="D20" s="723">
        <f>D16+D19</f>
        <v>500</v>
      </c>
      <c r="E20" s="723">
        <f>E16+E19</f>
        <v>500</v>
      </c>
      <c r="F20" s="723">
        <f>F16+F19</f>
        <v>374</v>
      </c>
      <c r="G20" s="724">
        <f>F20/E20*100</f>
        <v>74.8</v>
      </c>
      <c r="H20" s="690">
        <f>H16+H19</f>
        <v>5450</v>
      </c>
    </row>
    <row r="21" spans="1:9" x14ac:dyDescent="0.2">
      <c r="A21" s="392">
        <v>3639</v>
      </c>
      <c r="B21" s="302">
        <v>5151</v>
      </c>
      <c r="C21" s="393" t="s">
        <v>735</v>
      </c>
      <c r="D21" s="197">
        <v>60</v>
      </c>
      <c r="E21" s="197">
        <v>60</v>
      </c>
      <c r="F21" s="197">
        <v>0</v>
      </c>
      <c r="G21" s="161">
        <f>F21/E21*100</f>
        <v>0</v>
      </c>
      <c r="H21" s="198">
        <v>60</v>
      </c>
    </row>
    <row r="22" spans="1:9" x14ac:dyDescent="0.2">
      <c r="A22" s="384"/>
      <c r="B22" s="52">
        <v>5152</v>
      </c>
      <c r="C22" s="51" t="s">
        <v>266</v>
      </c>
      <c r="D22" s="33">
        <v>100</v>
      </c>
      <c r="E22" s="33">
        <v>100</v>
      </c>
      <c r="F22" s="33">
        <v>0</v>
      </c>
      <c r="G22" s="34">
        <f>F22/E22*100</f>
        <v>0</v>
      </c>
      <c r="H22" s="202">
        <v>100</v>
      </c>
    </row>
    <row r="23" spans="1:9" x14ac:dyDescent="0.2">
      <c r="A23" s="209"/>
      <c r="B23" s="52">
        <v>5153</v>
      </c>
      <c r="C23" s="51" t="s">
        <v>235</v>
      </c>
      <c r="D23" s="33">
        <v>20</v>
      </c>
      <c r="E23" s="33">
        <v>20</v>
      </c>
      <c r="F23" s="33">
        <v>0</v>
      </c>
      <c r="G23" s="34">
        <v>0</v>
      </c>
      <c r="H23" s="202">
        <v>20</v>
      </c>
    </row>
    <row r="24" spans="1:9" x14ac:dyDescent="0.2">
      <c r="A24" s="209"/>
      <c r="B24" s="52">
        <v>5154</v>
      </c>
      <c r="C24" s="51" t="s">
        <v>736</v>
      </c>
      <c r="D24" s="33">
        <v>50</v>
      </c>
      <c r="E24" s="33">
        <v>50</v>
      </c>
      <c r="F24" s="33">
        <v>0</v>
      </c>
      <c r="G24" s="34">
        <f>F24/E24*100</f>
        <v>0</v>
      </c>
      <c r="H24" s="202">
        <v>50</v>
      </c>
    </row>
    <row r="25" spans="1:9" x14ac:dyDescent="0.2">
      <c r="A25" s="425"/>
      <c r="B25" s="52">
        <v>5169</v>
      </c>
      <c r="C25" s="51" t="s">
        <v>839</v>
      </c>
      <c r="D25" s="33">
        <v>250</v>
      </c>
      <c r="E25" s="33">
        <v>250</v>
      </c>
      <c r="F25" s="33">
        <v>61</v>
      </c>
      <c r="G25" s="34">
        <f>F25/E25*100</f>
        <v>24.4</v>
      </c>
      <c r="H25" s="202">
        <v>150</v>
      </c>
    </row>
    <row r="26" spans="1:9" x14ac:dyDescent="0.2">
      <c r="A26" s="209"/>
      <c r="B26" s="52">
        <v>5171</v>
      </c>
      <c r="C26" s="51" t="s">
        <v>788</v>
      </c>
      <c r="D26" s="33">
        <v>67</v>
      </c>
      <c r="E26" s="33">
        <v>67</v>
      </c>
      <c r="F26" s="33">
        <v>0</v>
      </c>
      <c r="G26" s="34">
        <f>F26/E26*100</f>
        <v>0</v>
      </c>
      <c r="H26" s="202">
        <v>62</v>
      </c>
    </row>
    <row r="27" spans="1:9" ht="13.5" thickBot="1" x14ac:dyDescent="0.25">
      <c r="A27" s="424"/>
      <c r="B27" s="662" t="s">
        <v>264</v>
      </c>
      <c r="C27" s="689"/>
      <c r="D27" s="723">
        <f>SUM(D21:D26)</f>
        <v>547</v>
      </c>
      <c r="E27" s="723">
        <f>SUM(E21:E26)</f>
        <v>547</v>
      </c>
      <c r="F27" s="723">
        <f>SUM(F21:F26)</f>
        <v>61</v>
      </c>
      <c r="G27" s="724">
        <f>F27/E27*100</f>
        <v>11.151736745886655</v>
      </c>
      <c r="H27" s="690">
        <f>SUM(H21:H26)</f>
        <v>442</v>
      </c>
    </row>
    <row r="28" spans="1:9" hidden="1" x14ac:dyDescent="0.2">
      <c r="A28" s="392">
        <v>3669</v>
      </c>
      <c r="B28" s="302">
        <v>5169</v>
      </c>
      <c r="C28" s="393" t="s">
        <v>267</v>
      </c>
      <c r="D28" s="197">
        <v>0</v>
      </c>
      <c r="E28" s="197">
        <v>0</v>
      </c>
      <c r="F28" s="197">
        <v>0</v>
      </c>
      <c r="G28" s="161">
        <v>0</v>
      </c>
      <c r="H28" s="198">
        <v>0</v>
      </c>
    </row>
    <row r="29" spans="1:9" hidden="1" x14ac:dyDescent="0.2">
      <c r="A29" s="384"/>
      <c r="B29" s="694">
        <v>5189</v>
      </c>
      <c r="C29" s="382" t="s">
        <v>268</v>
      </c>
      <c r="D29" s="285">
        <v>0</v>
      </c>
      <c r="E29" s="285">
        <v>0</v>
      </c>
      <c r="F29" s="285">
        <v>0</v>
      </c>
      <c r="G29" s="113">
        <v>0</v>
      </c>
      <c r="H29" s="286">
        <v>0</v>
      </c>
    </row>
    <row r="30" spans="1:9" ht="13.5" hidden="1" thickBot="1" x14ac:dyDescent="0.25">
      <c r="A30" s="334"/>
      <c r="B30" s="1391" t="s">
        <v>656</v>
      </c>
      <c r="C30" s="1391"/>
      <c r="D30" s="723">
        <f>SUM(D28:D29)</f>
        <v>0</v>
      </c>
      <c r="E30" s="723">
        <f>SUM(E28:E29)</f>
        <v>0</v>
      </c>
      <c r="F30" s="723">
        <f>SUM(F28:F29)</f>
        <v>0</v>
      </c>
      <c r="G30" s="724">
        <v>0</v>
      </c>
      <c r="H30" s="690">
        <f>SUM(H28:H29)</f>
        <v>0</v>
      </c>
    </row>
    <row r="31" spans="1:9" x14ac:dyDescent="0.2">
      <c r="A31" s="392">
        <v>6171</v>
      </c>
      <c r="B31" s="302">
        <v>5189</v>
      </c>
      <c r="C31" s="393" t="s">
        <v>1310</v>
      </c>
      <c r="D31" s="197">
        <v>0</v>
      </c>
      <c r="E31" s="197">
        <v>0</v>
      </c>
      <c r="F31" s="197">
        <v>10</v>
      </c>
      <c r="G31" s="161"/>
      <c r="H31" s="198">
        <v>0</v>
      </c>
    </row>
    <row r="32" spans="1:9" hidden="1" x14ac:dyDescent="0.2">
      <c r="A32" s="384"/>
      <c r="B32" s="694"/>
      <c r="C32" s="382"/>
      <c r="D32" s="285"/>
      <c r="E32" s="285"/>
      <c r="F32" s="285"/>
      <c r="G32" s="113"/>
      <c r="H32" s="286"/>
    </row>
    <row r="33" spans="1:8" ht="13.5" thickBot="1" x14ac:dyDescent="0.25">
      <c r="A33" s="334"/>
      <c r="B33" s="1391" t="s">
        <v>264</v>
      </c>
      <c r="C33" s="1391"/>
      <c r="D33" s="723">
        <f>SUM(E33)</f>
        <v>0</v>
      </c>
      <c r="E33" s="723">
        <f>SUM(E31)</f>
        <v>0</v>
      </c>
      <c r="F33" s="723">
        <f>SUM(F31)</f>
        <v>10</v>
      </c>
      <c r="G33" s="724"/>
      <c r="H33" s="690">
        <v>0</v>
      </c>
    </row>
    <row r="34" spans="1:8" x14ac:dyDescent="0.2">
      <c r="A34" s="392">
        <v>6320</v>
      </c>
      <c r="B34" s="302">
        <v>5163</v>
      </c>
      <c r="C34" s="393" t="s">
        <v>39</v>
      </c>
      <c r="D34" s="197">
        <v>4500</v>
      </c>
      <c r="E34" s="197">
        <v>4500</v>
      </c>
      <c r="F34" s="197">
        <v>2902</v>
      </c>
      <c r="G34" s="161">
        <f>F34/E34*100</f>
        <v>64.48888888888888</v>
      </c>
      <c r="H34" s="198">
        <v>4500</v>
      </c>
    </row>
    <row r="35" spans="1:8" ht="13.5" thickBot="1" x14ac:dyDescent="0.25">
      <c r="A35" s="334"/>
      <c r="B35" s="992" t="s">
        <v>264</v>
      </c>
      <c r="C35" s="689"/>
      <c r="D35" s="723">
        <f>D34</f>
        <v>4500</v>
      </c>
      <c r="E35" s="723">
        <f>E34</f>
        <v>4500</v>
      </c>
      <c r="F35" s="723">
        <f>F34</f>
        <v>2902</v>
      </c>
      <c r="G35" s="724">
        <f>G34</f>
        <v>64.48888888888888</v>
      </c>
      <c r="H35" s="690">
        <f>H34</f>
        <v>4500</v>
      </c>
    </row>
    <row r="36" spans="1:8" ht="13.5" thickBot="1" x14ac:dyDescent="0.25">
      <c r="A36" s="728" t="s">
        <v>692</v>
      </c>
      <c r="B36" s="729"/>
      <c r="C36" s="217"/>
      <c r="D36" s="101">
        <f>D20+D27+D35+D32+D15</f>
        <v>6547</v>
      </c>
      <c r="E36" s="101">
        <f>E20+E27+E35+E32+E15</f>
        <v>6547</v>
      </c>
      <c r="F36" s="101">
        <f>F20+F27+F35+F33+F15</f>
        <v>3347</v>
      </c>
      <c r="G36" s="730">
        <f>F36/E36*100</f>
        <v>51.122651596150916</v>
      </c>
      <c r="H36" s="731">
        <f>H15+H20+H27+H30+H33+H35</f>
        <v>10892</v>
      </c>
    </row>
    <row r="37" spans="1:8" hidden="1" x14ac:dyDescent="0.2">
      <c r="A37" s="227"/>
      <c r="B37" s="732"/>
      <c r="C37" s="145"/>
      <c r="D37" s="228"/>
      <c r="E37" s="228"/>
      <c r="F37" s="228"/>
      <c r="G37" s="327"/>
      <c r="H37" s="228"/>
    </row>
    <row r="38" spans="1:8" x14ac:dyDescent="0.2">
      <c r="A38" s="227"/>
      <c r="B38" s="732"/>
      <c r="C38" s="145"/>
      <c r="D38" s="228"/>
      <c r="E38" s="228"/>
      <c r="F38" s="228"/>
      <c r="G38" s="327"/>
      <c r="H38" s="228"/>
    </row>
    <row r="39" spans="1:8" x14ac:dyDescent="0.2">
      <c r="A39" s="227"/>
      <c r="B39" s="732"/>
      <c r="C39" s="145"/>
      <c r="D39" s="228"/>
      <c r="E39" s="228"/>
      <c r="F39" s="228"/>
      <c r="G39" s="327"/>
      <c r="H39" s="228"/>
    </row>
    <row r="40" spans="1:8" x14ac:dyDescent="0.2">
      <c r="A40" s="227"/>
      <c r="B40" s="732"/>
      <c r="C40" s="145"/>
      <c r="D40" s="228"/>
      <c r="E40" s="228"/>
      <c r="F40" s="228"/>
      <c r="G40" s="327"/>
      <c r="H40" s="228"/>
    </row>
    <row r="41" spans="1:8" x14ac:dyDescent="0.2">
      <c r="A41" s="227"/>
      <c r="B41" s="732"/>
      <c r="C41" s="145"/>
      <c r="D41" s="228"/>
      <c r="E41" s="228"/>
      <c r="F41" s="228"/>
      <c r="G41" s="327"/>
      <c r="H41" s="228"/>
    </row>
    <row r="42" spans="1:8" x14ac:dyDescent="0.2">
      <c r="A42" s="227"/>
      <c r="B42" s="732"/>
      <c r="C42" s="145"/>
      <c r="D42" s="228"/>
      <c r="E42" s="228"/>
      <c r="F42" s="228"/>
      <c r="G42" s="327"/>
      <c r="H42" s="228"/>
    </row>
    <row r="43" spans="1:8" x14ac:dyDescent="0.2">
      <c r="A43" s="227"/>
      <c r="B43" s="732"/>
      <c r="C43" s="145"/>
      <c r="D43" s="228"/>
      <c r="E43" s="228"/>
      <c r="F43" s="228"/>
      <c r="G43" s="327"/>
      <c r="H43" s="228"/>
    </row>
    <row r="44" spans="1:8" x14ac:dyDescent="0.2">
      <c r="A44" s="227"/>
      <c r="B44" s="732"/>
      <c r="C44" s="145"/>
      <c r="D44" s="228"/>
      <c r="E44" s="228"/>
      <c r="F44" s="228"/>
      <c r="G44" s="327"/>
      <c r="H44" s="228"/>
    </row>
    <row r="45" spans="1:8" x14ac:dyDescent="0.2">
      <c r="A45" s="227"/>
      <c r="B45" s="732"/>
      <c r="C45" s="145"/>
      <c r="D45" s="228"/>
      <c r="E45" s="228"/>
      <c r="F45" s="228"/>
      <c r="G45" s="327"/>
      <c r="H45" s="228"/>
    </row>
    <row r="46" spans="1:8" x14ac:dyDescent="0.2">
      <c r="A46" s="227"/>
      <c r="B46" s="732"/>
      <c r="C46" s="145"/>
      <c r="D46" s="228"/>
      <c r="E46" s="228"/>
      <c r="F46" s="228"/>
      <c r="G46" s="327"/>
      <c r="H46" s="228"/>
    </row>
    <row r="47" spans="1:8" x14ac:dyDescent="0.2">
      <c r="A47" s="227"/>
      <c r="B47" s="732"/>
      <c r="C47" s="145"/>
      <c r="D47" s="228"/>
      <c r="E47" s="228"/>
      <c r="F47" s="228"/>
      <c r="G47" s="327"/>
      <c r="H47" s="228"/>
    </row>
    <row r="48" spans="1:8" x14ac:dyDescent="0.2">
      <c r="A48" s="227"/>
      <c r="B48" s="732"/>
      <c r="C48" s="145"/>
      <c r="D48" s="228"/>
      <c r="E48" s="228"/>
      <c r="F48" s="228"/>
      <c r="G48" s="327"/>
      <c r="H48" s="228"/>
    </row>
    <row r="49" spans="1:9" x14ac:dyDescent="0.2">
      <c r="A49" s="227"/>
      <c r="B49" s="732"/>
      <c r="C49" s="145"/>
      <c r="D49" s="228"/>
      <c r="E49" s="228"/>
      <c r="F49" s="228"/>
      <c r="G49" s="327"/>
      <c r="H49" s="228"/>
    </row>
    <row r="50" spans="1:9" x14ac:dyDescent="0.2">
      <c r="A50" s="227"/>
      <c r="B50" s="732"/>
      <c r="C50" s="145"/>
      <c r="D50" s="228"/>
      <c r="E50" s="228"/>
      <c r="F50" s="228"/>
      <c r="G50" s="327"/>
      <c r="H50" s="228"/>
    </row>
    <row r="51" spans="1:9" x14ac:dyDescent="0.2">
      <c r="A51" s="227"/>
      <c r="B51" s="732"/>
      <c r="C51" s="145"/>
      <c r="D51" s="228"/>
      <c r="E51" s="228"/>
      <c r="F51" s="228"/>
      <c r="G51" s="327"/>
      <c r="H51" s="228"/>
    </row>
    <row r="52" spans="1:9" x14ac:dyDescent="0.2">
      <c r="A52" s="227"/>
      <c r="B52" s="732"/>
      <c r="C52" s="145"/>
      <c r="D52" s="228"/>
      <c r="E52" s="228"/>
      <c r="F52" s="228"/>
      <c r="G52" s="327"/>
      <c r="H52" s="228"/>
    </row>
    <row r="53" spans="1:9" x14ac:dyDescent="0.2">
      <c r="A53" s="227"/>
      <c r="B53" s="732"/>
      <c r="C53" s="145"/>
      <c r="D53" s="228"/>
      <c r="E53" s="228"/>
      <c r="F53" s="228"/>
      <c r="G53" s="327"/>
      <c r="H53" s="228"/>
    </row>
    <row r="54" spans="1:9" x14ac:dyDescent="0.2">
      <c r="A54" s="227"/>
      <c r="B54" s="732"/>
      <c r="C54" s="145"/>
      <c r="D54" s="228"/>
      <c r="E54" s="228"/>
      <c r="F54" s="228"/>
      <c r="G54" s="327"/>
      <c r="H54" s="228"/>
    </row>
    <row r="55" spans="1:9" x14ac:dyDescent="0.2">
      <c r="A55" s="227"/>
      <c r="B55" s="732"/>
      <c r="C55" s="145"/>
      <c r="D55" s="228"/>
      <c r="E55" s="228"/>
      <c r="F55" s="228"/>
      <c r="G55" s="327"/>
      <c r="H55" s="228"/>
    </row>
    <row r="56" spans="1:9" x14ac:dyDescent="0.2">
      <c r="A56" s="227"/>
      <c r="B56" s="732"/>
      <c r="C56" s="145"/>
      <c r="D56" s="228"/>
      <c r="E56" s="228"/>
      <c r="F56" s="228"/>
      <c r="G56" s="327"/>
      <c r="H56" s="228"/>
    </row>
    <row r="57" spans="1:9" x14ac:dyDescent="0.2">
      <c r="A57" s="227"/>
      <c r="B57" s="732"/>
      <c r="C57" s="145"/>
      <c r="D57" s="228"/>
      <c r="E57" s="228"/>
      <c r="F57" s="228"/>
      <c r="G57" s="327"/>
      <c r="H57" s="228"/>
    </row>
    <row r="58" spans="1:9" x14ac:dyDescent="0.2">
      <c r="A58" s="227"/>
      <c r="B58" s="732"/>
      <c r="C58" s="145"/>
      <c r="D58" s="228"/>
      <c r="E58" s="228"/>
      <c r="F58" s="228"/>
      <c r="G58" s="327"/>
      <c r="H58" s="228"/>
    </row>
    <row r="59" spans="1:9" x14ac:dyDescent="0.2">
      <c r="A59" s="227"/>
      <c r="B59" s="732"/>
      <c r="C59" s="145"/>
      <c r="D59" s="228"/>
      <c r="E59" s="228"/>
      <c r="F59" s="228"/>
      <c r="G59" s="327"/>
      <c r="H59" s="228"/>
    </row>
    <row r="60" spans="1:9" ht="15" x14ac:dyDescent="0.25">
      <c r="A60" s="1336" t="s">
        <v>1165</v>
      </c>
      <c r="B60" s="1336"/>
      <c r="C60" s="1336"/>
      <c r="D60" s="1336"/>
      <c r="E60" s="1336"/>
      <c r="F60" s="1336"/>
      <c r="G60" s="1336"/>
      <c r="H60" s="1336"/>
    </row>
    <row r="61" spans="1:9" x14ac:dyDescent="0.2">
      <c r="B61" s="4"/>
    </row>
    <row r="62" spans="1:9" ht="13.5" thickBot="1" x14ac:dyDescent="0.25">
      <c r="B62" s="4"/>
      <c r="H62" s="10" t="s">
        <v>558</v>
      </c>
    </row>
    <row r="63" spans="1:9" ht="13.5" x14ac:dyDescent="0.25">
      <c r="A63" s="146" t="s">
        <v>655</v>
      </c>
      <c r="B63" s="23"/>
      <c r="C63" s="432"/>
      <c r="D63" s="14" t="s">
        <v>560</v>
      </c>
      <c r="E63" s="14" t="s">
        <v>561</v>
      </c>
      <c r="F63" s="14" t="s">
        <v>562</v>
      </c>
      <c r="G63" s="14" t="s">
        <v>563</v>
      </c>
      <c r="H63" s="15" t="s">
        <v>560</v>
      </c>
      <c r="I63" s="4"/>
    </row>
    <row r="64" spans="1:9" ht="14.25" thickBot="1" x14ac:dyDescent="0.3">
      <c r="A64" s="657"/>
      <c r="B64" s="145"/>
      <c r="C64" s="145"/>
      <c r="D64" s="122">
        <v>2019</v>
      </c>
      <c r="E64" s="122">
        <v>2019</v>
      </c>
      <c r="F64" s="122" t="s">
        <v>1209</v>
      </c>
      <c r="G64" s="122" t="s">
        <v>565</v>
      </c>
      <c r="H64" s="123">
        <v>2020</v>
      </c>
      <c r="I64" s="4"/>
    </row>
    <row r="65" spans="1:9" x14ac:dyDescent="0.2">
      <c r="A65" s="196"/>
      <c r="B65" s="721" t="s">
        <v>566</v>
      </c>
      <c r="C65" s="13"/>
      <c r="D65" s="197"/>
      <c r="E65" s="197"/>
      <c r="F65" s="197"/>
      <c r="G65" s="197"/>
      <c r="H65" s="198"/>
      <c r="I65" s="4"/>
    </row>
    <row r="66" spans="1:9" x14ac:dyDescent="0.2">
      <c r="A66" s="31">
        <v>3612</v>
      </c>
      <c r="B66" s="1067">
        <v>6121</v>
      </c>
      <c r="C66" s="1062" t="s">
        <v>1110</v>
      </c>
      <c r="D66" s="1064">
        <v>0</v>
      </c>
      <c r="E66" s="1064">
        <v>0</v>
      </c>
      <c r="F66" s="1064">
        <v>0</v>
      </c>
      <c r="G66" s="1073">
        <v>0</v>
      </c>
      <c r="H66" s="1065">
        <v>5250</v>
      </c>
    </row>
    <row r="67" spans="1:9" x14ac:dyDescent="0.2">
      <c r="A67" s="1076">
        <v>3713</v>
      </c>
      <c r="B67" s="1204">
        <v>6121</v>
      </c>
      <c r="C67" s="1062" t="s">
        <v>1110</v>
      </c>
      <c r="D67" s="1064">
        <v>0</v>
      </c>
      <c r="E67" s="1064">
        <v>0</v>
      </c>
      <c r="F67" s="1064">
        <v>0</v>
      </c>
      <c r="G67" s="1073">
        <v>0</v>
      </c>
      <c r="H67" s="1065">
        <v>250</v>
      </c>
    </row>
    <row r="68" spans="1:9" ht="13.5" thickBot="1" x14ac:dyDescent="0.25">
      <c r="A68" s="1076">
        <v>3713</v>
      </c>
      <c r="B68" s="1067">
        <v>6122</v>
      </c>
      <c r="C68" s="1062" t="s">
        <v>1111</v>
      </c>
      <c r="D68" s="1064">
        <v>500</v>
      </c>
      <c r="E68" s="1064">
        <v>500</v>
      </c>
      <c r="F68" s="1064">
        <v>0</v>
      </c>
      <c r="G68" s="1073">
        <v>0</v>
      </c>
      <c r="H68" s="1065">
        <v>0</v>
      </c>
    </row>
    <row r="69" spans="1:9" ht="13.5" thickBot="1" x14ac:dyDescent="0.25">
      <c r="A69" s="728" t="s">
        <v>696</v>
      </c>
      <c r="B69" s="729"/>
      <c r="C69" s="217"/>
      <c r="D69" s="101">
        <f>SUM(D68:D68)</f>
        <v>500</v>
      </c>
      <c r="E69" s="101">
        <f>SUM(E68:E68)</f>
        <v>500</v>
      </c>
      <c r="F69" s="101">
        <f>SUM(F68:F68)</f>
        <v>0</v>
      </c>
      <c r="G69" s="730">
        <v>0</v>
      </c>
      <c r="H69" s="731">
        <f>SUM(H66:H68)</f>
        <v>5500</v>
      </c>
      <c r="I69" s="4"/>
    </row>
    <row r="70" spans="1:9" x14ac:dyDescent="0.2">
      <c r="A70" s="227"/>
      <c r="B70" s="732"/>
      <c r="C70" s="145"/>
      <c r="D70" s="228"/>
      <c r="E70" s="228"/>
      <c r="F70" s="228"/>
      <c r="G70" s="327"/>
      <c r="H70" s="228"/>
      <c r="I70" s="4"/>
    </row>
    <row r="71" spans="1:9" x14ac:dyDescent="0.2">
      <c r="A71" s="227"/>
      <c r="B71" s="732"/>
      <c r="C71" s="145"/>
      <c r="D71" s="228"/>
      <c r="E71" s="228"/>
      <c r="F71" s="228"/>
      <c r="G71" s="327"/>
      <c r="H71" s="228"/>
      <c r="I71" s="4"/>
    </row>
    <row r="72" spans="1:9" x14ac:dyDescent="0.2">
      <c r="A72" s="227"/>
      <c r="B72" s="732"/>
      <c r="C72" s="145"/>
      <c r="D72" s="228"/>
      <c r="E72" s="228"/>
      <c r="F72" s="228"/>
      <c r="G72" s="327"/>
      <c r="H72" s="228"/>
      <c r="I72" s="4"/>
    </row>
    <row r="73" spans="1:9" x14ac:dyDescent="0.2">
      <c r="A73" s="227"/>
      <c r="B73" s="732"/>
      <c r="C73" s="145"/>
      <c r="D73" s="228"/>
      <c r="E73" s="228"/>
      <c r="F73" s="228"/>
      <c r="G73" s="327"/>
      <c r="H73" s="228"/>
      <c r="I73" s="4"/>
    </row>
    <row r="74" spans="1:9" ht="13.5" thickBot="1" x14ac:dyDescent="0.25">
      <c r="A74" s="367" t="s">
        <v>697</v>
      </c>
      <c r="B74" s="733"/>
      <c r="D74" s="10"/>
      <c r="E74" s="10"/>
      <c r="F74" s="8"/>
      <c r="G74" s="9"/>
      <c r="H74" s="8"/>
      <c r="I74" s="4"/>
    </row>
    <row r="75" spans="1:9" ht="13.5" x14ac:dyDescent="0.25">
      <c r="A75" s="231" t="s">
        <v>698</v>
      </c>
      <c r="B75" s="734"/>
      <c r="C75" s="233" t="s">
        <v>699</v>
      </c>
      <c r="D75" s="14" t="s">
        <v>560</v>
      </c>
      <c r="E75" s="14" t="s">
        <v>561</v>
      </c>
      <c r="F75" s="14" t="s">
        <v>562</v>
      </c>
      <c r="G75" s="14" t="s">
        <v>563</v>
      </c>
      <c r="H75" s="15" t="s">
        <v>560</v>
      </c>
      <c r="I75" s="4"/>
    </row>
    <row r="76" spans="1:9" ht="14.25" thickBot="1" x14ac:dyDescent="0.3">
      <c r="A76" s="234"/>
      <c r="B76" s="735" t="s">
        <v>700</v>
      </c>
      <c r="C76" s="236"/>
      <c r="D76" s="122">
        <v>2019</v>
      </c>
      <c r="E76" s="122">
        <v>2019</v>
      </c>
      <c r="F76" s="122" t="s">
        <v>1209</v>
      </c>
      <c r="G76" s="122" t="s">
        <v>565</v>
      </c>
      <c r="H76" s="123">
        <v>2020</v>
      </c>
    </row>
    <row r="77" spans="1:9" x14ac:dyDescent="0.2">
      <c r="A77" s="1389" t="s">
        <v>765</v>
      </c>
      <c r="B77" s="1390"/>
      <c r="C77" s="782" t="s">
        <v>1112</v>
      </c>
      <c r="D77" s="780">
        <v>0</v>
      </c>
      <c r="E77" s="780">
        <v>0</v>
      </c>
      <c r="F77" s="780">
        <v>0</v>
      </c>
      <c r="G77" s="161">
        <v>0</v>
      </c>
      <c r="H77" s="781">
        <v>5250</v>
      </c>
      <c r="I77" s="4"/>
    </row>
    <row r="78" spans="1:9" ht="13.5" thickBot="1" x14ac:dyDescent="0.25">
      <c r="A78" s="761"/>
      <c r="B78" s="762"/>
      <c r="C78" s="763" t="s">
        <v>332</v>
      </c>
      <c r="D78" s="776">
        <f t="shared" ref="D78:F82" si="0">SUM(D77)</f>
        <v>0</v>
      </c>
      <c r="E78" s="776">
        <f t="shared" si="0"/>
        <v>0</v>
      </c>
      <c r="F78" s="776">
        <f t="shared" si="0"/>
        <v>0</v>
      </c>
      <c r="G78" s="1088">
        <v>0</v>
      </c>
      <c r="H78" s="777">
        <f>SUM(H77)</f>
        <v>5250</v>
      </c>
      <c r="I78" s="4"/>
    </row>
    <row r="79" spans="1:9" x14ac:dyDescent="0.2">
      <c r="A79" s="1392" t="s">
        <v>765</v>
      </c>
      <c r="B79" s="1393"/>
      <c r="C79" s="1062" t="s">
        <v>269</v>
      </c>
      <c r="D79" s="758">
        <v>0</v>
      </c>
      <c r="E79" s="758">
        <v>0</v>
      </c>
      <c r="F79" s="758">
        <v>0</v>
      </c>
      <c r="G79" s="1073">
        <v>0</v>
      </c>
      <c r="H79" s="35">
        <v>250</v>
      </c>
      <c r="I79" s="4"/>
    </row>
    <row r="80" spans="1:9" ht="13.5" thickBot="1" x14ac:dyDescent="0.25">
      <c r="A80" s="761"/>
      <c r="B80" s="762"/>
      <c r="C80" s="763" t="s">
        <v>1242</v>
      </c>
      <c r="D80" s="776">
        <f t="shared" si="0"/>
        <v>0</v>
      </c>
      <c r="E80" s="776">
        <f t="shared" si="0"/>
        <v>0</v>
      </c>
      <c r="F80" s="776">
        <f t="shared" si="0"/>
        <v>0</v>
      </c>
      <c r="G80" s="1088">
        <v>0</v>
      </c>
      <c r="H80" s="777">
        <f>SUM(H79)</f>
        <v>250</v>
      </c>
      <c r="I80" s="4"/>
    </row>
    <row r="81" spans="1:9" x14ac:dyDescent="0.2">
      <c r="A81" s="1389" t="s">
        <v>1005</v>
      </c>
      <c r="B81" s="1390"/>
      <c r="C81" s="782" t="s">
        <v>269</v>
      </c>
      <c r="D81" s="780">
        <v>500</v>
      </c>
      <c r="E81" s="780">
        <v>500</v>
      </c>
      <c r="F81" s="780">
        <v>0</v>
      </c>
      <c r="G81" s="161">
        <v>0</v>
      </c>
      <c r="H81" s="781">
        <v>0</v>
      </c>
      <c r="I81" s="4"/>
    </row>
    <row r="82" spans="1:9" ht="13.5" thickBot="1" x14ac:dyDescent="0.25">
      <c r="A82" s="761"/>
      <c r="B82" s="762"/>
      <c r="C82" s="763" t="s">
        <v>270</v>
      </c>
      <c r="D82" s="776">
        <f t="shared" si="0"/>
        <v>500</v>
      </c>
      <c r="E82" s="776">
        <f t="shared" si="0"/>
        <v>500</v>
      </c>
      <c r="F82" s="776">
        <f t="shared" si="0"/>
        <v>0</v>
      </c>
      <c r="G82" s="1088">
        <v>0</v>
      </c>
      <c r="H82" s="777">
        <f>SUM(H81)</f>
        <v>0</v>
      </c>
      <c r="I82" s="4"/>
    </row>
    <row r="83" spans="1:9" s="747" customFormat="1" ht="13.5" thickBot="1" x14ac:dyDescent="0.25">
      <c r="A83" s="1144"/>
      <c r="B83" s="1145"/>
      <c r="C83" s="1146" t="s">
        <v>656</v>
      </c>
      <c r="D83" s="1148">
        <f>D82+D78+D80</f>
        <v>500</v>
      </c>
      <c r="E83" s="1148">
        <f t="shared" ref="E83:F83" si="1">E82+E78+E80</f>
        <v>500</v>
      </c>
      <c r="F83" s="1148">
        <f t="shared" si="1"/>
        <v>0</v>
      </c>
      <c r="G83" s="1147">
        <v>0</v>
      </c>
      <c r="H83" s="1148">
        <f>H82+H78+H80</f>
        <v>5500</v>
      </c>
    </row>
    <row r="84" spans="1:9" s="747" customFormat="1" x14ac:dyDescent="0.2">
      <c r="A84" s="665"/>
      <c r="B84" s="1308"/>
      <c r="C84" s="1309"/>
      <c r="D84" s="1310"/>
      <c r="E84" s="1310"/>
      <c r="F84" s="1310"/>
      <c r="G84" s="1311"/>
      <c r="H84" s="1310"/>
    </row>
    <row r="85" spans="1:9" s="747" customFormat="1" x14ac:dyDescent="0.2">
      <c r="A85" s="665"/>
      <c r="B85" s="1308"/>
      <c r="C85" s="1309"/>
      <c r="D85" s="1310"/>
      <c r="E85" s="1310"/>
      <c r="F85" s="1310"/>
      <c r="G85" s="1311"/>
      <c r="H85" s="1310"/>
    </row>
    <row r="86" spans="1:9" s="747" customFormat="1" x14ac:dyDescent="0.2">
      <c r="A86" s="665"/>
      <c r="B86" s="1308"/>
      <c r="C86" s="1309"/>
      <c r="D86" s="1310"/>
      <c r="E86" s="1310"/>
      <c r="F86" s="1310"/>
      <c r="G86" s="1311"/>
      <c r="H86" s="1310"/>
    </row>
    <row r="87" spans="1:9" ht="19.5" thickBot="1" x14ac:dyDescent="0.35">
      <c r="A87" s="6" t="s">
        <v>271</v>
      </c>
      <c r="B87" s="4"/>
      <c r="D87" s="8"/>
      <c r="E87" s="8"/>
      <c r="F87" s="8"/>
      <c r="G87" s="9"/>
      <c r="H87" s="8"/>
      <c r="I87" s="4"/>
    </row>
    <row r="88" spans="1:9" ht="13.5" x14ac:dyDescent="0.25">
      <c r="A88" s="146"/>
      <c r="B88" s="409"/>
      <c r="C88" s="24"/>
      <c r="D88" s="14" t="s">
        <v>560</v>
      </c>
      <c r="E88" s="14" t="s">
        <v>561</v>
      </c>
      <c r="F88" s="14" t="s">
        <v>562</v>
      </c>
      <c r="G88" s="14" t="s">
        <v>563</v>
      </c>
      <c r="H88" s="15" t="s">
        <v>560</v>
      </c>
      <c r="I88" s="4"/>
    </row>
    <row r="89" spans="1:9" ht="14.25" thickBot="1" x14ac:dyDescent="0.3">
      <c r="A89" s="255"/>
      <c r="B89" s="410"/>
      <c r="C89" s="256"/>
      <c r="D89" s="122">
        <v>2019</v>
      </c>
      <c r="E89" s="122">
        <v>2019</v>
      </c>
      <c r="F89" s="122" t="s">
        <v>1209</v>
      </c>
      <c r="G89" s="122" t="s">
        <v>565</v>
      </c>
      <c r="H89" s="123">
        <v>2020</v>
      </c>
      <c r="I89" s="4"/>
    </row>
    <row r="90" spans="1:9" x14ac:dyDescent="0.2">
      <c r="A90" s="257" t="s">
        <v>654</v>
      </c>
      <c r="B90" s="411"/>
      <c r="C90" s="195"/>
      <c r="D90" s="258">
        <f>D36</f>
        <v>6547</v>
      </c>
      <c r="E90" s="258">
        <f>E36</f>
        <v>6547</v>
      </c>
      <c r="F90" s="258">
        <f>F36</f>
        <v>3347</v>
      </c>
      <c r="G90" s="68">
        <f>F90/E90*100</f>
        <v>51.122651596150916</v>
      </c>
      <c r="H90" s="260">
        <f>H36</f>
        <v>10892</v>
      </c>
      <c r="I90" s="4"/>
    </row>
    <row r="91" spans="1:9" s="239" customFormat="1" ht="13.5" thickBot="1" x14ac:dyDescent="0.25">
      <c r="A91" s="261" t="s">
        <v>655</v>
      </c>
      <c r="B91" s="410"/>
      <c r="C91" s="256"/>
      <c r="D91" s="262">
        <f>D83</f>
        <v>500</v>
      </c>
      <c r="E91" s="262">
        <f>E83</f>
        <v>500</v>
      </c>
      <c r="F91" s="262">
        <f>F83</f>
        <v>0</v>
      </c>
      <c r="G91" s="445">
        <v>0</v>
      </c>
      <c r="H91" s="264">
        <f>H83</f>
        <v>5500</v>
      </c>
    </row>
    <row r="92" spans="1:9" s="239" customFormat="1" ht="13.5" thickBot="1" x14ac:dyDescent="0.25">
      <c r="A92" s="736" t="s">
        <v>708</v>
      </c>
      <c r="B92" s="737"/>
      <c r="C92" s="217"/>
      <c r="D92" s="101">
        <f>SUM(D90:D91)</f>
        <v>7047</v>
      </c>
      <c r="E92" s="101">
        <f>SUM(E90:E91)</f>
        <v>7047</v>
      </c>
      <c r="F92" s="101">
        <f>SUM(F90:F91)</f>
        <v>3347</v>
      </c>
      <c r="G92" s="730">
        <v>0</v>
      </c>
      <c r="H92" s="731">
        <f>SUM(H90:H91)</f>
        <v>16392</v>
      </c>
    </row>
    <row r="93" spans="1:9" s="239" customFormat="1" x14ac:dyDescent="0.2"/>
    <row r="94" spans="1:9" s="239" customFormat="1" x14ac:dyDescent="0.2"/>
    <row r="95" spans="1:9" s="239" customFormat="1" x14ac:dyDescent="0.2">
      <c r="A95" s="4"/>
      <c r="B95" s="464"/>
      <c r="C95" s="4"/>
      <c r="D95" s="4"/>
      <c r="E95" s="4"/>
      <c r="F95" s="4"/>
      <c r="G95" s="4"/>
      <c r="H95" s="4"/>
    </row>
    <row r="96" spans="1:9" s="239" customFormat="1" x14ac:dyDescent="0.2">
      <c r="A96" s="4"/>
      <c r="B96" s="464"/>
      <c r="C96" s="4"/>
      <c r="D96" s="4"/>
      <c r="E96" s="4"/>
      <c r="F96" s="4"/>
      <c r="G96" s="4"/>
      <c r="H96" s="4"/>
    </row>
    <row r="97" spans="1:9" s="239" customFormat="1" x14ac:dyDescent="0.2">
      <c r="A97" s="4"/>
      <c r="B97" s="464"/>
      <c r="C97" s="4"/>
      <c r="D97" s="4"/>
      <c r="E97" s="4"/>
      <c r="F97" s="4"/>
      <c r="G97" s="4"/>
      <c r="H97" s="4"/>
    </row>
    <row r="98" spans="1:9" s="239" customFormat="1" x14ac:dyDescent="0.2">
      <c r="A98" s="4"/>
      <c r="B98" s="464"/>
      <c r="C98" s="4"/>
      <c r="D98" s="4"/>
      <c r="E98" s="4"/>
      <c r="F98" s="4"/>
      <c r="G98" s="4"/>
      <c r="H98" s="4"/>
    </row>
    <row r="99" spans="1:9" s="239" customFormat="1" x14ac:dyDescent="0.2">
      <c r="A99" s="4"/>
      <c r="B99" s="464"/>
      <c r="C99" s="4"/>
      <c r="D99" s="4"/>
      <c r="E99" s="4"/>
      <c r="F99" s="4"/>
      <c r="G99" s="4"/>
      <c r="H99" s="4"/>
    </row>
    <row r="100" spans="1:9" s="239" customFormat="1" x14ac:dyDescent="0.2"/>
    <row r="101" spans="1:9" s="239" customFormat="1" x14ac:dyDescent="0.2">
      <c r="A101" s="4"/>
      <c r="B101" s="464"/>
      <c r="C101" s="4"/>
      <c r="D101" s="4"/>
      <c r="E101" s="4"/>
      <c r="F101" s="4"/>
      <c r="G101" s="4"/>
      <c r="H101" s="4"/>
    </row>
    <row r="102" spans="1:9" s="239" customFormat="1" x14ac:dyDescent="0.2">
      <c r="A102" s="4"/>
      <c r="B102" s="464"/>
      <c r="C102" s="4"/>
      <c r="D102" s="4"/>
      <c r="E102" s="4"/>
      <c r="F102" s="4"/>
      <c r="G102" s="4"/>
      <c r="H102" s="4"/>
    </row>
    <row r="103" spans="1:9" s="239" customFormat="1" x14ac:dyDescent="0.2">
      <c r="A103" s="4"/>
      <c r="B103" s="464"/>
      <c r="C103" s="4"/>
      <c r="D103" s="4"/>
      <c r="E103" s="4"/>
      <c r="F103" s="4"/>
      <c r="G103" s="4"/>
      <c r="H103" s="4"/>
    </row>
    <row r="104" spans="1:9" s="239" customFormat="1" x14ac:dyDescent="0.2">
      <c r="A104" s="4"/>
      <c r="B104" s="464"/>
      <c r="C104" s="4"/>
      <c r="D104" s="4"/>
      <c r="E104" s="4"/>
      <c r="F104" s="4"/>
      <c r="G104" s="4"/>
      <c r="H104" s="4"/>
    </row>
    <row r="105" spans="1:9" x14ac:dyDescent="0.2">
      <c r="I105" s="4"/>
    </row>
    <row r="106" spans="1:9" x14ac:dyDescent="0.2">
      <c r="I106" s="4"/>
    </row>
    <row r="107" spans="1:9" x14ac:dyDescent="0.2">
      <c r="I107" s="4"/>
    </row>
    <row r="108" spans="1:9" x14ac:dyDescent="0.2">
      <c r="I108" s="4"/>
    </row>
    <row r="109" spans="1:9" x14ac:dyDescent="0.2">
      <c r="I109" s="4"/>
    </row>
    <row r="110" spans="1:9" x14ac:dyDescent="0.2">
      <c r="I110" s="4"/>
    </row>
    <row r="111" spans="1:9" x14ac:dyDescent="0.2">
      <c r="I111" s="4"/>
    </row>
    <row r="112" spans="1:9" x14ac:dyDescent="0.2">
      <c r="I112" s="4"/>
    </row>
    <row r="113" spans="1:9" x14ac:dyDescent="0.2">
      <c r="I113" s="4"/>
    </row>
    <row r="114" spans="1:9" ht="15" x14ac:dyDescent="0.25">
      <c r="A114" s="1336" t="s">
        <v>1166</v>
      </c>
      <c r="B114" s="1336"/>
      <c r="C114" s="1336"/>
      <c r="D114" s="1336"/>
      <c r="E114" s="1336"/>
      <c r="F114" s="1336"/>
      <c r="G114" s="1336"/>
      <c r="H114" s="1336"/>
      <c r="I114" s="4"/>
    </row>
    <row r="115" spans="1:9" x14ac:dyDescent="0.2">
      <c r="I115" s="4"/>
    </row>
    <row r="116" spans="1:9" x14ac:dyDescent="0.2">
      <c r="I116" s="4"/>
    </row>
    <row r="117" spans="1:9" x14ac:dyDescent="0.2">
      <c r="I117" s="4"/>
    </row>
    <row r="118" spans="1:9" x14ac:dyDescent="0.2">
      <c r="I118" s="4"/>
    </row>
    <row r="119" spans="1:9" x14ac:dyDescent="0.2">
      <c r="I119" s="4"/>
    </row>
    <row r="120" spans="1:9" x14ac:dyDescent="0.2">
      <c r="I120" s="4"/>
    </row>
    <row r="121" spans="1:9" x14ac:dyDescent="0.2">
      <c r="I121" s="4"/>
    </row>
    <row r="122" spans="1:9" x14ac:dyDescent="0.2">
      <c r="I122" s="4"/>
    </row>
    <row r="123" spans="1:9" x14ac:dyDescent="0.2">
      <c r="B123" s="4"/>
      <c r="I123" s="4"/>
    </row>
    <row r="124" spans="1:9" x14ac:dyDescent="0.2">
      <c r="I124" s="4"/>
    </row>
    <row r="125" spans="1:9" x14ac:dyDescent="0.2">
      <c r="I125" s="4"/>
    </row>
    <row r="126" spans="1:9" x14ac:dyDescent="0.2">
      <c r="I126" s="4"/>
    </row>
    <row r="127" spans="1:9" x14ac:dyDescent="0.2">
      <c r="I127" s="4"/>
    </row>
    <row r="128" spans="1:9" x14ac:dyDescent="0.2">
      <c r="I128" s="4"/>
    </row>
    <row r="129" spans="2:9" x14ac:dyDescent="0.2">
      <c r="B129" s="4"/>
      <c r="I129" s="4"/>
    </row>
    <row r="130" spans="2:9" x14ac:dyDescent="0.2">
      <c r="I130" s="4"/>
    </row>
    <row r="131" spans="2:9" x14ac:dyDescent="0.2">
      <c r="I131" s="4"/>
    </row>
    <row r="132" spans="2:9" x14ac:dyDescent="0.2">
      <c r="I132" s="4"/>
    </row>
    <row r="133" spans="2:9" x14ac:dyDescent="0.2">
      <c r="I133" s="4"/>
    </row>
    <row r="134" spans="2:9" x14ac:dyDescent="0.2">
      <c r="I134" s="4"/>
    </row>
    <row r="135" spans="2:9" x14ac:dyDescent="0.2">
      <c r="I135" s="4"/>
    </row>
    <row r="136" spans="2:9" x14ac:dyDescent="0.2">
      <c r="I136" s="4"/>
    </row>
    <row r="137" spans="2:9" x14ac:dyDescent="0.2">
      <c r="I137" s="4"/>
    </row>
    <row r="138" spans="2:9" x14ac:dyDescent="0.2">
      <c r="I138" s="4"/>
    </row>
    <row r="139" spans="2:9" x14ac:dyDescent="0.2">
      <c r="I139" s="4"/>
    </row>
    <row r="140" spans="2:9" x14ac:dyDescent="0.2">
      <c r="I140" s="4"/>
    </row>
    <row r="141" spans="2:9" x14ac:dyDescent="0.2">
      <c r="I141" s="4"/>
    </row>
    <row r="142" spans="2:9" x14ac:dyDescent="0.2">
      <c r="I142" s="4"/>
    </row>
    <row r="143" spans="2:9" x14ac:dyDescent="0.2">
      <c r="I143" s="4"/>
    </row>
    <row r="144" spans="2:9" x14ac:dyDescent="0.2">
      <c r="I144" s="4"/>
    </row>
    <row r="145" spans="2:9" x14ac:dyDescent="0.2">
      <c r="I145" s="4"/>
    </row>
    <row r="146" spans="2:9" x14ac:dyDescent="0.2">
      <c r="I146" s="4"/>
    </row>
    <row r="147" spans="2:9" x14ac:dyDescent="0.2">
      <c r="I147" s="4"/>
    </row>
    <row r="148" spans="2:9" x14ac:dyDescent="0.2">
      <c r="I148" s="4"/>
    </row>
    <row r="149" spans="2:9" x14ac:dyDescent="0.2">
      <c r="I149" s="4"/>
    </row>
    <row r="150" spans="2:9" x14ac:dyDescent="0.2">
      <c r="I150" s="4"/>
    </row>
    <row r="151" spans="2:9" x14ac:dyDescent="0.2">
      <c r="I151" s="4"/>
    </row>
    <row r="152" spans="2:9" x14ac:dyDescent="0.2">
      <c r="I152" s="4"/>
    </row>
    <row r="153" spans="2:9" x14ac:dyDescent="0.2">
      <c r="I153" s="4"/>
    </row>
    <row r="154" spans="2:9" x14ac:dyDescent="0.2">
      <c r="I154" s="4"/>
    </row>
    <row r="155" spans="2:9" x14ac:dyDescent="0.2">
      <c r="I155" s="4"/>
    </row>
    <row r="159" spans="2:9" x14ac:dyDescent="0.2">
      <c r="B159" s="4"/>
    </row>
  </sheetData>
  <mergeCells count="7">
    <mergeCell ref="A81:B81"/>
    <mergeCell ref="A114:H114"/>
    <mergeCell ref="B33:C33"/>
    <mergeCell ref="B30:C30"/>
    <mergeCell ref="A77:B77"/>
    <mergeCell ref="A79:B79"/>
    <mergeCell ref="A60:H6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85"/>
  <sheetViews>
    <sheetView topLeftCell="A80" zoomScaleNormal="100" workbookViewId="0"/>
  </sheetViews>
  <sheetFormatPr defaultColWidth="9.28515625" defaultRowHeight="12.75" x14ac:dyDescent="0.2"/>
  <cols>
    <col min="1" max="1" width="4.7109375" style="4" customWidth="1"/>
    <col min="2" max="2" width="5.42578125" style="4" customWidth="1"/>
    <col min="3" max="3" width="35.5703125" style="4" customWidth="1"/>
    <col min="4" max="4" width="11.7109375" style="4" customWidth="1"/>
    <col min="5" max="5" width="8.42578125" style="4" bestFit="1" customWidth="1"/>
    <col min="6" max="6" width="10.140625" style="4" customWidth="1"/>
    <col min="7" max="7" width="8.5703125" style="4" bestFit="1" customWidth="1"/>
    <col min="8" max="8" width="9" style="4" customWidth="1"/>
    <col min="9" max="16384" width="9.28515625" style="4"/>
  </cols>
  <sheetData>
    <row r="1" spans="1:9" ht="15" x14ac:dyDescent="0.25">
      <c r="H1" s="189" t="s">
        <v>272</v>
      </c>
      <c r="I1" s="733"/>
    </row>
    <row r="2" spans="1:9" ht="18" customHeight="1" x14ac:dyDescent="0.3">
      <c r="A2" s="6" t="s">
        <v>273</v>
      </c>
      <c r="B2" s="7"/>
      <c r="D2" s="142"/>
      <c r="E2" s="142"/>
    </row>
    <row r="3" spans="1:9" ht="12" customHeight="1" x14ac:dyDescent="0.2">
      <c r="A3" s="191"/>
      <c r="B3" s="7"/>
    </row>
    <row r="4" spans="1:9" ht="16.5" thickBot="1" x14ac:dyDescent="0.3">
      <c r="A4" s="279" t="s">
        <v>670</v>
      </c>
      <c r="B4" s="7"/>
      <c r="F4" s="8"/>
      <c r="G4" s="9"/>
      <c r="H4" s="10" t="s">
        <v>558</v>
      </c>
    </row>
    <row r="5" spans="1:9" ht="13.5" x14ac:dyDescent="0.25">
      <c r="A5" s="193" t="s">
        <v>559</v>
      </c>
      <c r="B5" s="266"/>
      <c r="C5" s="379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9" ht="13.5" x14ac:dyDescent="0.25">
      <c r="A6" s="993">
        <v>3111</v>
      </c>
      <c r="B6" s="51" t="s">
        <v>626</v>
      </c>
      <c r="C6" s="51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9" ht="13.5" x14ac:dyDescent="0.25">
      <c r="A7" s="993">
        <v>3113</v>
      </c>
      <c r="B7" s="52" t="s">
        <v>627</v>
      </c>
      <c r="C7" s="51"/>
      <c r="D7" s="20"/>
      <c r="E7" s="20"/>
      <c r="F7" s="20"/>
      <c r="G7" s="20"/>
      <c r="H7" s="21"/>
    </row>
    <row r="8" spans="1:9" ht="13.5" x14ac:dyDescent="0.25">
      <c r="A8" s="993">
        <v>3322</v>
      </c>
      <c r="B8" s="990" t="s">
        <v>157</v>
      </c>
      <c r="C8" s="51"/>
      <c r="D8" s="20"/>
      <c r="E8" s="20"/>
      <c r="F8" s="20"/>
      <c r="G8" s="20"/>
      <c r="H8" s="21"/>
    </row>
    <row r="9" spans="1:9" ht="13.5" x14ac:dyDescent="0.25">
      <c r="A9" s="993">
        <v>3326</v>
      </c>
      <c r="B9" s="52" t="s">
        <v>232</v>
      </c>
      <c r="C9" s="51"/>
      <c r="D9" s="20"/>
      <c r="E9" s="20"/>
      <c r="F9" s="20"/>
      <c r="G9" s="20"/>
      <c r="H9" s="21"/>
    </row>
    <row r="10" spans="1:9" ht="13.5" x14ac:dyDescent="0.25">
      <c r="A10" s="993">
        <v>3392</v>
      </c>
      <c r="B10" s="52" t="s">
        <v>276</v>
      </c>
      <c r="C10" s="51"/>
      <c r="D10" s="20"/>
      <c r="E10" s="20"/>
      <c r="F10" s="20"/>
      <c r="G10" s="20"/>
      <c r="H10" s="21"/>
    </row>
    <row r="11" spans="1:9" ht="13.5" x14ac:dyDescent="0.25">
      <c r="A11" s="1060">
        <v>3399</v>
      </c>
      <c r="B11" s="1067" t="s">
        <v>1132</v>
      </c>
      <c r="C11" s="1062"/>
      <c r="D11" s="20"/>
      <c r="E11" s="20"/>
      <c r="F11" s="20"/>
      <c r="G11" s="20"/>
      <c r="H11" s="21"/>
    </row>
    <row r="12" spans="1:9" ht="13.5" x14ac:dyDescent="0.25">
      <c r="A12" s="993">
        <v>3421</v>
      </c>
      <c r="B12" s="51" t="s">
        <v>631</v>
      </c>
      <c r="C12" s="51"/>
      <c r="D12" s="20"/>
      <c r="E12" s="20"/>
      <c r="F12" s="20"/>
      <c r="G12" s="20"/>
      <c r="H12" s="21"/>
    </row>
    <row r="13" spans="1:9" ht="13.5" x14ac:dyDescent="0.25">
      <c r="A13" s="511">
        <v>3524</v>
      </c>
      <c r="B13" s="527" t="s">
        <v>50</v>
      </c>
      <c r="C13" s="51"/>
      <c r="D13" s="20"/>
      <c r="E13" s="20"/>
      <c r="F13" s="20"/>
      <c r="G13" s="20"/>
      <c r="H13" s="21"/>
    </row>
    <row r="14" spans="1:9" ht="13.5" x14ac:dyDescent="0.25">
      <c r="A14" s="511">
        <v>3569</v>
      </c>
      <c r="B14" s="527" t="s">
        <v>53</v>
      </c>
      <c r="C14" s="51"/>
      <c r="D14" s="20"/>
      <c r="E14" s="20"/>
      <c r="F14" s="20"/>
      <c r="G14" s="20"/>
      <c r="H14" s="21"/>
    </row>
    <row r="15" spans="1:9" ht="13.5" x14ac:dyDescent="0.25">
      <c r="A15" s="993">
        <v>3612</v>
      </c>
      <c r="B15" s="52" t="s">
        <v>258</v>
      </c>
      <c r="C15" s="51"/>
      <c r="D15" s="20"/>
      <c r="E15" s="20"/>
      <c r="F15" s="20"/>
      <c r="G15" s="20"/>
      <c r="H15" s="21"/>
    </row>
    <row r="16" spans="1:9" ht="13.5" x14ac:dyDescent="0.25">
      <c r="A16" s="194">
        <v>3639</v>
      </c>
      <c r="B16" s="17" t="s">
        <v>636</v>
      </c>
      <c r="C16" s="195"/>
      <c r="D16" s="20"/>
      <c r="E16" s="20"/>
      <c r="F16" s="20"/>
      <c r="G16" s="20"/>
      <c r="H16" s="21"/>
    </row>
    <row r="17" spans="1:9" ht="13.5" x14ac:dyDescent="0.25">
      <c r="A17" s="194">
        <v>3699</v>
      </c>
      <c r="B17" s="433" t="s">
        <v>144</v>
      </c>
      <c r="C17" s="195"/>
      <c r="D17" s="20"/>
      <c r="E17" s="20"/>
      <c r="F17" s="20"/>
      <c r="G17" s="20"/>
      <c r="H17" s="21"/>
    </row>
    <row r="18" spans="1:9" ht="13.5" x14ac:dyDescent="0.25">
      <c r="A18" s="511">
        <v>4329</v>
      </c>
      <c r="B18" s="527" t="s">
        <v>274</v>
      </c>
      <c r="C18" s="51"/>
      <c r="D18" s="20"/>
      <c r="E18" s="20"/>
      <c r="F18" s="20"/>
      <c r="G18" s="20"/>
      <c r="H18" s="21"/>
    </row>
    <row r="19" spans="1:9" ht="13.5" x14ac:dyDescent="0.25">
      <c r="A19" s="511">
        <v>4351</v>
      </c>
      <c r="B19" s="527" t="s">
        <v>275</v>
      </c>
      <c r="C19" s="51"/>
      <c r="D19" s="20"/>
      <c r="E19" s="20"/>
      <c r="F19" s="20"/>
      <c r="G19" s="20"/>
      <c r="H19" s="21"/>
    </row>
    <row r="20" spans="1:9" ht="13.5" x14ac:dyDescent="0.25">
      <c r="A20" s="511">
        <v>4359</v>
      </c>
      <c r="B20" s="1275" t="s">
        <v>1294</v>
      </c>
      <c r="C20" s="1062"/>
      <c r="D20" s="20"/>
      <c r="E20" s="20"/>
      <c r="F20" s="20"/>
      <c r="G20" s="20"/>
      <c r="H20" s="21"/>
    </row>
    <row r="21" spans="1:9" ht="13.5" x14ac:dyDescent="0.25">
      <c r="A21" s="511">
        <v>4376</v>
      </c>
      <c r="B21" s="991" t="s">
        <v>641</v>
      </c>
      <c r="C21" s="51"/>
      <c r="D21" s="20"/>
      <c r="E21" s="20"/>
      <c r="F21" s="20"/>
      <c r="G21" s="20"/>
      <c r="H21" s="21"/>
    </row>
    <row r="22" spans="1:9" ht="14.25" thickBot="1" x14ac:dyDescent="0.3">
      <c r="A22" s="993">
        <v>6171</v>
      </c>
      <c r="B22" s="52" t="s">
        <v>643</v>
      </c>
      <c r="C22" s="51"/>
      <c r="D22" s="20"/>
      <c r="E22" s="20"/>
      <c r="F22" s="20"/>
      <c r="G22" s="20"/>
      <c r="H22" s="21"/>
    </row>
    <row r="23" spans="1:9" ht="13.5" hidden="1" x14ac:dyDescent="0.25">
      <c r="A23" s="194">
        <v>6409</v>
      </c>
      <c r="B23" s="17" t="s">
        <v>724</v>
      </c>
      <c r="C23" s="195"/>
      <c r="D23" s="20"/>
      <c r="E23" s="20"/>
      <c r="F23" s="20"/>
      <c r="G23" s="20"/>
      <c r="H23" s="21"/>
    </row>
    <row r="24" spans="1:9" ht="13.5" x14ac:dyDescent="0.25">
      <c r="A24" s="196"/>
      <c r="B24" s="266" t="s">
        <v>566</v>
      </c>
      <c r="C24" s="13"/>
      <c r="D24" s="197"/>
      <c r="E24" s="197"/>
      <c r="F24" s="197"/>
      <c r="G24" s="197"/>
      <c r="H24" s="198"/>
    </row>
    <row r="25" spans="1:9" x14ac:dyDescent="0.2">
      <c r="A25" s="194">
        <v>3111</v>
      </c>
      <c r="B25" s="50">
        <v>5137</v>
      </c>
      <c r="C25" s="195" t="s">
        <v>734</v>
      </c>
      <c r="D25" s="72">
        <v>3000</v>
      </c>
      <c r="E25" s="72">
        <v>2999</v>
      </c>
      <c r="F25" s="72">
        <v>288</v>
      </c>
      <c r="G25" s="94">
        <f>F25/E25*100</f>
        <v>9.60320106702234</v>
      </c>
      <c r="H25" s="226">
        <v>0</v>
      </c>
    </row>
    <row r="26" spans="1:9" x14ac:dyDescent="0.2">
      <c r="A26" s="1076"/>
      <c r="B26" s="50">
        <v>5139</v>
      </c>
      <c r="C26" s="1062" t="s">
        <v>682</v>
      </c>
      <c r="D26" s="72">
        <v>0</v>
      </c>
      <c r="E26" s="72">
        <v>1</v>
      </c>
      <c r="F26" s="72">
        <v>0</v>
      </c>
      <c r="G26" s="94">
        <v>0</v>
      </c>
      <c r="H26" s="226">
        <v>0</v>
      </c>
    </row>
    <row r="27" spans="1:9" x14ac:dyDescent="0.2">
      <c r="A27" s="209"/>
      <c r="B27" s="50">
        <v>5166</v>
      </c>
      <c r="C27" s="195" t="s">
        <v>281</v>
      </c>
      <c r="D27" s="72">
        <v>3500</v>
      </c>
      <c r="E27" s="72">
        <v>3500</v>
      </c>
      <c r="F27" s="72">
        <v>3473</v>
      </c>
      <c r="G27" s="94">
        <f>F27/E27*100</f>
        <v>99.228571428571428</v>
      </c>
      <c r="H27" s="226">
        <v>0</v>
      </c>
    </row>
    <row r="28" spans="1:9" x14ac:dyDescent="0.2">
      <c r="A28" s="1076"/>
      <c r="B28" s="50">
        <v>5169</v>
      </c>
      <c r="C28" s="195" t="s">
        <v>839</v>
      </c>
      <c r="D28" s="285">
        <v>0</v>
      </c>
      <c r="E28" s="285">
        <v>0</v>
      </c>
      <c r="F28" s="285">
        <v>0</v>
      </c>
      <c r="G28" s="113">
        <v>0</v>
      </c>
      <c r="H28" s="286">
        <v>0</v>
      </c>
    </row>
    <row r="29" spans="1:9" ht="13.5" thickBot="1" x14ac:dyDescent="0.25">
      <c r="A29" s="424"/>
      <c r="B29" s="992" t="s">
        <v>264</v>
      </c>
      <c r="C29" s="689"/>
      <c r="D29" s="723">
        <f>SUM(D25:D27)</f>
        <v>6500</v>
      </c>
      <c r="E29" s="723">
        <f>SUM(E25:E27)</f>
        <v>6500</v>
      </c>
      <c r="F29" s="723">
        <f>SUM(F25:F27)</f>
        <v>3761</v>
      </c>
      <c r="G29" s="724">
        <f>F29/E29*100</f>
        <v>57.861538461538466</v>
      </c>
      <c r="H29" s="690">
        <f>SUM(H25:H28)</f>
        <v>0</v>
      </c>
      <c r="I29" s="8"/>
    </row>
    <row r="30" spans="1:9" x14ac:dyDescent="0.2">
      <c r="A30" s="1001">
        <v>3113</v>
      </c>
      <c r="B30" s="428">
        <v>5137</v>
      </c>
      <c r="C30" s="13" t="s">
        <v>734</v>
      </c>
      <c r="D30" s="197">
        <v>0</v>
      </c>
      <c r="E30" s="197">
        <v>1753</v>
      </c>
      <c r="F30" s="197">
        <v>21</v>
      </c>
      <c r="G30" s="161">
        <f>F30/E30*100</f>
        <v>1.1979463776383343</v>
      </c>
      <c r="H30" s="198">
        <v>0</v>
      </c>
    </row>
    <row r="31" spans="1:9" x14ac:dyDescent="0.2">
      <c r="A31" s="1076"/>
      <c r="B31" s="50">
        <v>5166</v>
      </c>
      <c r="C31" s="195" t="s">
        <v>281</v>
      </c>
      <c r="D31" s="72">
        <v>0</v>
      </c>
      <c r="E31" s="72">
        <v>0</v>
      </c>
      <c r="F31" s="72">
        <v>0</v>
      </c>
      <c r="G31" s="94">
        <v>0</v>
      </c>
      <c r="H31" s="226">
        <v>0</v>
      </c>
    </row>
    <row r="32" spans="1:9" x14ac:dyDescent="0.2">
      <c r="A32" s="1076"/>
      <c r="B32" s="50">
        <v>5169</v>
      </c>
      <c r="C32" s="195" t="s">
        <v>839</v>
      </c>
      <c r="D32" s="285">
        <v>0</v>
      </c>
      <c r="E32" s="285">
        <v>0</v>
      </c>
      <c r="F32" s="285">
        <v>0</v>
      </c>
      <c r="G32" s="113">
        <v>0</v>
      </c>
      <c r="H32" s="286">
        <v>0</v>
      </c>
    </row>
    <row r="33" spans="1:9" ht="13.5" thickBot="1" x14ac:dyDescent="0.25">
      <c r="A33" s="424"/>
      <c r="B33" s="1057" t="s">
        <v>264</v>
      </c>
      <c r="C33" s="689"/>
      <c r="D33" s="723">
        <f>SUM(D30:D32)</f>
        <v>0</v>
      </c>
      <c r="E33" s="723">
        <f>SUM(E30:E32)</f>
        <v>1753</v>
      </c>
      <c r="F33" s="723">
        <f>SUM(F30:F32)</f>
        <v>21</v>
      </c>
      <c r="G33" s="724">
        <f t="shared" ref="G33:G42" si="0">F33/E33*100</f>
        <v>1.1979463776383343</v>
      </c>
      <c r="H33" s="690">
        <f>SUM(H30:H32)</f>
        <v>0</v>
      </c>
      <c r="I33" s="8"/>
    </row>
    <row r="34" spans="1:9" x14ac:dyDescent="0.2">
      <c r="A34" s="1001">
        <v>3322</v>
      </c>
      <c r="B34" s="428">
        <v>5151</v>
      </c>
      <c r="C34" s="13" t="s">
        <v>277</v>
      </c>
      <c r="D34" s="197">
        <v>70</v>
      </c>
      <c r="E34" s="197">
        <v>70</v>
      </c>
      <c r="F34" s="197">
        <v>28</v>
      </c>
      <c r="G34" s="161">
        <f t="shared" si="0"/>
        <v>40</v>
      </c>
      <c r="H34" s="198">
        <v>70</v>
      </c>
    </row>
    <row r="35" spans="1:9" x14ac:dyDescent="0.2">
      <c r="A35" s="384"/>
      <c r="B35" s="50">
        <v>5153</v>
      </c>
      <c r="C35" s="195" t="s">
        <v>278</v>
      </c>
      <c r="D35" s="72">
        <v>100</v>
      </c>
      <c r="E35" s="72">
        <v>100</v>
      </c>
      <c r="F35" s="72">
        <v>0</v>
      </c>
      <c r="G35" s="94">
        <f t="shared" si="0"/>
        <v>0</v>
      </c>
      <c r="H35" s="202">
        <v>100</v>
      </c>
    </row>
    <row r="36" spans="1:9" x14ac:dyDescent="0.2">
      <c r="A36" s="209"/>
      <c r="B36" s="50">
        <v>5154</v>
      </c>
      <c r="C36" s="195" t="s">
        <v>279</v>
      </c>
      <c r="D36" s="72">
        <v>75</v>
      </c>
      <c r="E36" s="72">
        <v>75</v>
      </c>
      <c r="F36" s="72">
        <v>0</v>
      </c>
      <c r="G36" s="94">
        <f t="shared" si="0"/>
        <v>0</v>
      </c>
      <c r="H36" s="202">
        <v>75</v>
      </c>
    </row>
    <row r="37" spans="1:9" x14ac:dyDescent="0.2">
      <c r="A37" s="209"/>
      <c r="B37" s="50">
        <v>5163</v>
      </c>
      <c r="C37" s="195" t="s">
        <v>280</v>
      </c>
      <c r="D37" s="72">
        <v>100</v>
      </c>
      <c r="E37" s="72">
        <v>100</v>
      </c>
      <c r="F37" s="72">
        <v>0</v>
      </c>
      <c r="G37" s="94">
        <f t="shared" si="0"/>
        <v>0</v>
      </c>
      <c r="H37" s="202">
        <v>100</v>
      </c>
    </row>
    <row r="38" spans="1:9" x14ac:dyDescent="0.2">
      <c r="A38" s="209"/>
      <c r="B38" s="50">
        <v>5169</v>
      </c>
      <c r="C38" s="195" t="s">
        <v>439</v>
      </c>
      <c r="D38" s="72">
        <v>3200</v>
      </c>
      <c r="E38" s="72">
        <v>750</v>
      </c>
      <c r="F38" s="72">
        <v>254</v>
      </c>
      <c r="G38" s="94">
        <f t="shared" si="0"/>
        <v>33.866666666666667</v>
      </c>
      <c r="H38" s="202">
        <v>600</v>
      </c>
    </row>
    <row r="39" spans="1:9" ht="13.5" thickBot="1" x14ac:dyDescent="0.25">
      <c r="A39" s="424"/>
      <c r="B39" s="1057" t="s">
        <v>264</v>
      </c>
      <c r="C39" s="689"/>
      <c r="D39" s="723">
        <f>SUM(D34:D38)</f>
        <v>3545</v>
      </c>
      <c r="E39" s="723">
        <f>SUM(E34:E38)</f>
        <v>1095</v>
      </c>
      <c r="F39" s="723">
        <f>SUM(F34:F38)</f>
        <v>282</v>
      </c>
      <c r="G39" s="724">
        <f t="shared" si="0"/>
        <v>25.753424657534246</v>
      </c>
      <c r="H39" s="690">
        <f>SUM(H34:H38)</f>
        <v>945</v>
      </c>
      <c r="I39" s="8"/>
    </row>
    <row r="40" spans="1:9" x14ac:dyDescent="0.2">
      <c r="A40" s="1001">
        <v>3392</v>
      </c>
      <c r="B40" s="428">
        <v>5137</v>
      </c>
      <c r="C40" s="13" t="s">
        <v>734</v>
      </c>
      <c r="D40" s="197">
        <v>0</v>
      </c>
      <c r="E40" s="197">
        <v>2600</v>
      </c>
      <c r="F40" s="197">
        <v>158</v>
      </c>
      <c r="G40" s="161">
        <f t="shared" si="0"/>
        <v>6.0769230769230766</v>
      </c>
      <c r="H40" s="198">
        <v>0</v>
      </c>
    </row>
    <row r="41" spans="1:9" x14ac:dyDescent="0.2">
      <c r="A41" s="384"/>
      <c r="B41" s="50">
        <v>5166</v>
      </c>
      <c r="C41" s="195" t="s">
        <v>281</v>
      </c>
      <c r="D41" s="72">
        <v>500</v>
      </c>
      <c r="E41" s="72">
        <v>500</v>
      </c>
      <c r="F41" s="72">
        <v>0</v>
      </c>
      <c r="G41" s="94">
        <f t="shared" si="0"/>
        <v>0</v>
      </c>
      <c r="H41" s="226">
        <v>0</v>
      </c>
    </row>
    <row r="42" spans="1:9" ht="13.5" thickBot="1" x14ac:dyDescent="0.25">
      <c r="A42" s="209"/>
      <c r="B42" s="992" t="s">
        <v>264</v>
      </c>
      <c r="C42" s="689"/>
      <c r="D42" s="723">
        <f>SUM(D40:D41)</f>
        <v>500</v>
      </c>
      <c r="E42" s="723">
        <f>E40+E41</f>
        <v>3100</v>
      </c>
      <c r="F42" s="723">
        <f>F40+F41</f>
        <v>158</v>
      </c>
      <c r="G42" s="724">
        <f t="shared" si="0"/>
        <v>5.096774193548387</v>
      </c>
      <c r="H42" s="690">
        <f>H40+H41</f>
        <v>0</v>
      </c>
      <c r="I42" s="8"/>
    </row>
    <row r="43" spans="1:9" x14ac:dyDescent="0.2">
      <c r="A43" s="1001">
        <v>3399</v>
      </c>
      <c r="B43" s="428">
        <v>5166</v>
      </c>
      <c r="C43" s="13" t="s">
        <v>281</v>
      </c>
      <c r="D43" s="197">
        <v>0</v>
      </c>
      <c r="E43" s="197">
        <v>0</v>
      </c>
      <c r="F43" s="197">
        <v>0</v>
      </c>
      <c r="G43" s="161">
        <v>0</v>
      </c>
      <c r="H43" s="198">
        <v>50</v>
      </c>
    </row>
    <row r="44" spans="1:9" x14ac:dyDescent="0.2">
      <c r="A44" s="384"/>
      <c r="B44" s="50">
        <v>5169</v>
      </c>
      <c r="C44" s="195" t="s">
        <v>839</v>
      </c>
      <c r="D44" s="72">
        <v>0</v>
      </c>
      <c r="E44" s="72">
        <v>0</v>
      </c>
      <c r="F44" s="72">
        <v>0</v>
      </c>
      <c r="G44" s="94">
        <v>0</v>
      </c>
      <c r="H44" s="226">
        <v>250</v>
      </c>
      <c r="I44" s="8"/>
    </row>
    <row r="45" spans="1:9" ht="13.5" thickBot="1" x14ac:dyDescent="0.25">
      <c r="A45" s="424"/>
      <c r="B45" s="1057" t="s">
        <v>264</v>
      </c>
      <c r="C45" s="1087"/>
      <c r="D45" s="723">
        <f>SUM(D43:D44)</f>
        <v>0</v>
      </c>
      <c r="E45" s="723">
        <f>SUM(E43:E44)</f>
        <v>0</v>
      </c>
      <c r="F45" s="723">
        <f>SUM(F43:F44)</f>
        <v>0</v>
      </c>
      <c r="G45" s="1088">
        <v>0</v>
      </c>
      <c r="H45" s="690">
        <f>SUM(H43:H44)</f>
        <v>300</v>
      </c>
    </row>
    <row r="46" spans="1:9" x14ac:dyDescent="0.2">
      <c r="A46" s="1001">
        <v>3421</v>
      </c>
      <c r="B46" s="428">
        <v>5166</v>
      </c>
      <c r="C46" s="13" t="s">
        <v>281</v>
      </c>
      <c r="D46" s="197">
        <v>0</v>
      </c>
      <c r="E46" s="197">
        <v>0</v>
      </c>
      <c r="F46" s="197">
        <v>0</v>
      </c>
      <c r="G46" s="161">
        <v>0</v>
      </c>
      <c r="H46" s="198">
        <v>50</v>
      </c>
    </row>
    <row r="47" spans="1:9" x14ac:dyDescent="0.2">
      <c r="A47" s="1076"/>
      <c r="B47" s="50">
        <v>5169</v>
      </c>
      <c r="C47" s="195" t="s">
        <v>1185</v>
      </c>
      <c r="D47" s="72">
        <v>50</v>
      </c>
      <c r="E47" s="72">
        <v>2570</v>
      </c>
      <c r="F47" s="72">
        <v>24</v>
      </c>
      <c r="G47" s="94">
        <f>F47/E47*100</f>
        <v>0.93385214007782102</v>
      </c>
      <c r="H47" s="226">
        <v>590</v>
      </c>
    </row>
    <row r="48" spans="1:9" x14ac:dyDescent="0.2">
      <c r="A48" s="1076"/>
      <c r="B48" s="50">
        <v>5171</v>
      </c>
      <c r="C48" s="195" t="s">
        <v>1186</v>
      </c>
      <c r="D48" s="72">
        <v>1950</v>
      </c>
      <c r="E48" s="72">
        <v>1850</v>
      </c>
      <c r="F48" s="72">
        <v>1211</v>
      </c>
      <c r="G48" s="94">
        <f>F48/E48*100</f>
        <v>65.459459459459453</v>
      </c>
      <c r="H48" s="226">
        <v>5600</v>
      </c>
    </row>
    <row r="49" spans="1:9" x14ac:dyDescent="0.2">
      <c r="A49" s="1076"/>
      <c r="B49" s="50">
        <v>5199</v>
      </c>
      <c r="C49" s="195" t="s">
        <v>1187</v>
      </c>
      <c r="D49" s="72">
        <v>0</v>
      </c>
      <c r="E49" s="72">
        <v>0</v>
      </c>
      <c r="F49" s="72">
        <v>0</v>
      </c>
      <c r="G49" s="94">
        <v>0</v>
      </c>
      <c r="H49" s="226">
        <v>7260</v>
      </c>
    </row>
    <row r="50" spans="1:9" ht="13.5" thickBot="1" x14ac:dyDescent="0.25">
      <c r="A50" s="1076"/>
      <c r="B50" s="1057" t="s">
        <v>264</v>
      </c>
      <c r="C50" s="689"/>
      <c r="D50" s="723">
        <f>SUM(D46:D49)</f>
        <v>2000</v>
      </c>
      <c r="E50" s="723">
        <f>SUM(E46:E49)</f>
        <v>4420</v>
      </c>
      <c r="F50" s="723">
        <f>SUM(F46:F49)</f>
        <v>1235</v>
      </c>
      <c r="G50" s="724">
        <f>F50/E50*100</f>
        <v>27.941176470588236</v>
      </c>
      <c r="H50" s="690">
        <f>SUM(H46:H49)</f>
        <v>13500</v>
      </c>
    </row>
    <row r="51" spans="1:9" x14ac:dyDescent="0.2">
      <c r="A51" s="392">
        <v>3569</v>
      </c>
      <c r="B51" s="428">
        <v>5137</v>
      </c>
      <c r="C51" s="13" t="s">
        <v>734</v>
      </c>
      <c r="D51" s="197">
        <v>0</v>
      </c>
      <c r="E51" s="197">
        <v>600</v>
      </c>
      <c r="F51" s="197">
        <v>0</v>
      </c>
      <c r="G51" s="161">
        <f>F51/E51*100</f>
        <v>0</v>
      </c>
      <c r="H51" s="198">
        <v>600</v>
      </c>
      <c r="I51" s="8"/>
    </row>
    <row r="52" spans="1:9" x14ac:dyDescent="0.2">
      <c r="A52" s="1076"/>
      <c r="B52" s="50">
        <v>5169</v>
      </c>
      <c r="C52" s="195" t="s">
        <v>839</v>
      </c>
      <c r="D52" s="285">
        <v>0</v>
      </c>
      <c r="E52" s="285">
        <v>0</v>
      </c>
      <c r="F52" s="285">
        <v>0</v>
      </c>
      <c r="G52" s="113">
        <v>0</v>
      </c>
      <c r="H52" s="286">
        <v>100</v>
      </c>
    </row>
    <row r="53" spans="1:9" ht="13.5" thickBot="1" x14ac:dyDescent="0.25">
      <c r="A53" s="424"/>
      <c r="B53" s="992" t="s">
        <v>264</v>
      </c>
      <c r="C53" s="689"/>
      <c r="D53" s="723">
        <f>SUM(D51:D52)</f>
        <v>0</v>
      </c>
      <c r="E53" s="723">
        <f>SUM(E51:E52)</f>
        <v>600</v>
      </c>
      <c r="F53" s="723">
        <f>SUM(F51:F52)</f>
        <v>0</v>
      </c>
      <c r="G53" s="724">
        <f>F53/E53*100</f>
        <v>0</v>
      </c>
      <c r="H53" s="690">
        <f>H51+H52</f>
        <v>700</v>
      </c>
    </row>
    <row r="54" spans="1:9" ht="15.75" thickBot="1" x14ac:dyDescent="0.3">
      <c r="A54" s="1336" t="s">
        <v>1150</v>
      </c>
      <c r="B54" s="1336"/>
      <c r="C54" s="1336"/>
      <c r="D54" s="1336"/>
      <c r="E54" s="1336"/>
      <c r="F54" s="1336"/>
      <c r="G54" s="1336"/>
      <c r="H54" s="1336"/>
    </row>
    <row r="55" spans="1:9" x14ac:dyDescent="0.2">
      <c r="A55" s="1001">
        <v>3612</v>
      </c>
      <c r="B55" s="302">
        <v>5123</v>
      </c>
      <c r="C55" s="13" t="s">
        <v>1056</v>
      </c>
      <c r="D55" s="197">
        <v>0</v>
      </c>
      <c r="E55" s="197">
        <v>150</v>
      </c>
      <c r="F55" s="197">
        <v>36</v>
      </c>
      <c r="G55" s="161">
        <f t="shared" ref="G55:G69" si="1">F55/E55*100</f>
        <v>24</v>
      </c>
      <c r="H55" s="198">
        <v>200</v>
      </c>
      <c r="I55" s="8"/>
    </row>
    <row r="56" spans="1:9" x14ac:dyDescent="0.2">
      <c r="A56" s="384"/>
      <c r="B56" s="50">
        <v>5166</v>
      </c>
      <c r="C56" s="195" t="s">
        <v>281</v>
      </c>
      <c r="D56" s="1064">
        <v>0</v>
      </c>
      <c r="E56" s="1064">
        <v>50</v>
      </c>
      <c r="F56" s="1064">
        <v>8</v>
      </c>
      <c r="G56" s="94">
        <f t="shared" si="1"/>
        <v>16</v>
      </c>
      <c r="H56" s="1065">
        <v>50</v>
      </c>
    </row>
    <row r="57" spans="1:9" x14ac:dyDescent="0.2">
      <c r="A57" s="1076"/>
      <c r="B57" s="50">
        <v>5171</v>
      </c>
      <c r="C57" s="195" t="s">
        <v>788</v>
      </c>
      <c r="D57" s="1064">
        <v>0</v>
      </c>
      <c r="E57" s="1064">
        <v>100</v>
      </c>
      <c r="F57" s="1064">
        <v>0</v>
      </c>
      <c r="G57" s="94">
        <f t="shared" si="1"/>
        <v>0</v>
      </c>
      <c r="H57" s="1065">
        <v>200</v>
      </c>
    </row>
    <row r="58" spans="1:9" ht="13.5" thickBot="1" x14ac:dyDescent="0.25">
      <c r="A58" s="1076"/>
      <c r="B58" s="1086" t="s">
        <v>264</v>
      </c>
      <c r="C58" s="689"/>
      <c r="D58" s="723">
        <f>D55+D57+D56</f>
        <v>0</v>
      </c>
      <c r="E58" s="723">
        <f>E55+E57+E56</f>
        <v>300</v>
      </c>
      <c r="F58" s="723">
        <f>F55+F57+F56</f>
        <v>44</v>
      </c>
      <c r="G58" s="724">
        <f t="shared" si="1"/>
        <v>14.666666666666666</v>
      </c>
      <c r="H58" s="690">
        <f>H55+H57+H56</f>
        <v>450</v>
      </c>
    </row>
    <row r="59" spans="1:9" x14ac:dyDescent="0.2">
      <c r="A59" s="1001">
        <v>3639</v>
      </c>
      <c r="B59" s="428">
        <v>5169</v>
      </c>
      <c r="C59" s="13" t="s">
        <v>839</v>
      </c>
      <c r="D59" s="197">
        <v>1500</v>
      </c>
      <c r="E59" s="197">
        <v>1500</v>
      </c>
      <c r="F59" s="197">
        <v>1034</v>
      </c>
      <c r="G59" s="161">
        <f t="shared" si="1"/>
        <v>68.933333333333337</v>
      </c>
      <c r="H59" s="198">
        <v>1600</v>
      </c>
    </row>
    <row r="60" spans="1:9" x14ac:dyDescent="0.2">
      <c r="A60" s="384"/>
      <c r="B60" s="50">
        <v>5151</v>
      </c>
      <c r="C60" s="195" t="s">
        <v>735</v>
      </c>
      <c r="D60" s="72">
        <v>100</v>
      </c>
      <c r="E60" s="72">
        <v>100</v>
      </c>
      <c r="F60" s="72">
        <v>0</v>
      </c>
      <c r="G60" s="94">
        <f t="shared" si="1"/>
        <v>0</v>
      </c>
      <c r="H60" s="1065">
        <v>100</v>
      </c>
      <c r="I60" s="8"/>
    </row>
    <row r="61" spans="1:9" x14ac:dyDescent="0.2">
      <c r="A61" s="1076"/>
      <c r="B61" s="50">
        <v>5153</v>
      </c>
      <c r="C61" s="195" t="s">
        <v>266</v>
      </c>
      <c r="D61" s="72">
        <v>60</v>
      </c>
      <c r="E61" s="72">
        <v>60</v>
      </c>
      <c r="F61" s="72">
        <v>0</v>
      </c>
      <c r="G61" s="94">
        <f t="shared" si="1"/>
        <v>0</v>
      </c>
      <c r="H61" s="1065">
        <v>60</v>
      </c>
    </row>
    <row r="62" spans="1:9" x14ac:dyDescent="0.2">
      <c r="A62" s="1076"/>
      <c r="B62" s="50">
        <v>5154</v>
      </c>
      <c r="C62" s="195" t="s">
        <v>736</v>
      </c>
      <c r="D62" s="72">
        <v>30</v>
      </c>
      <c r="E62" s="72">
        <v>30</v>
      </c>
      <c r="F62" s="72">
        <v>0</v>
      </c>
      <c r="G62" s="94">
        <f t="shared" si="1"/>
        <v>0</v>
      </c>
      <c r="H62" s="1065">
        <v>30</v>
      </c>
    </row>
    <row r="63" spans="1:9" ht="13.5" thickBot="1" x14ac:dyDescent="0.25">
      <c r="A63" s="424"/>
      <c r="B63" s="1086" t="s">
        <v>264</v>
      </c>
      <c r="C63" s="689"/>
      <c r="D63" s="723">
        <f>SUM(D59:D62)</f>
        <v>1690</v>
      </c>
      <c r="E63" s="723">
        <f>SUM(E59:E62)</f>
        <v>1690</v>
      </c>
      <c r="F63" s="723">
        <f>SUM(F59:F62)</f>
        <v>1034</v>
      </c>
      <c r="G63" s="724">
        <f t="shared" si="1"/>
        <v>61.183431952662723</v>
      </c>
      <c r="H63" s="690">
        <f>SUM(H59:H62)</f>
        <v>1790</v>
      </c>
      <c r="I63" s="8"/>
    </row>
    <row r="64" spans="1:9" x14ac:dyDescent="0.2">
      <c r="A64" s="1001">
        <v>3699</v>
      </c>
      <c r="B64" s="428">
        <v>5169</v>
      </c>
      <c r="C64" s="13" t="s">
        <v>267</v>
      </c>
      <c r="D64" s="197">
        <v>50</v>
      </c>
      <c r="E64" s="197">
        <v>550</v>
      </c>
      <c r="F64" s="197">
        <v>177</v>
      </c>
      <c r="G64" s="161">
        <f t="shared" si="1"/>
        <v>32.181818181818187</v>
      </c>
      <c r="H64" s="198">
        <v>800</v>
      </c>
    </row>
    <row r="65" spans="1:10" x14ac:dyDescent="0.2">
      <c r="A65" s="384"/>
      <c r="B65" s="50">
        <v>5212</v>
      </c>
      <c r="C65" s="195" t="s">
        <v>282</v>
      </c>
      <c r="D65" s="72">
        <v>200</v>
      </c>
      <c r="E65" s="72">
        <v>200</v>
      </c>
      <c r="F65" s="72">
        <v>0</v>
      </c>
      <c r="G65" s="94">
        <f t="shared" si="1"/>
        <v>0</v>
      </c>
      <c r="H65" s="1065">
        <v>300</v>
      </c>
    </row>
    <row r="66" spans="1:10" x14ac:dyDescent="0.2">
      <c r="A66" s="1076"/>
      <c r="B66" s="50">
        <v>5213</v>
      </c>
      <c r="C66" s="195" t="s">
        <v>283</v>
      </c>
      <c r="D66" s="72">
        <v>300</v>
      </c>
      <c r="E66" s="72">
        <v>300</v>
      </c>
      <c r="F66" s="72">
        <v>0</v>
      </c>
      <c r="G66" s="94">
        <f t="shared" si="1"/>
        <v>0</v>
      </c>
      <c r="H66" s="1065">
        <v>300</v>
      </c>
      <c r="I66" s="8"/>
    </row>
    <row r="67" spans="1:10" x14ac:dyDescent="0.2">
      <c r="A67" s="1076"/>
      <c r="B67" s="50">
        <v>5225</v>
      </c>
      <c r="C67" s="195" t="s">
        <v>284</v>
      </c>
      <c r="D67" s="72">
        <v>1500</v>
      </c>
      <c r="E67" s="72">
        <v>1000</v>
      </c>
      <c r="F67" s="72">
        <v>0</v>
      </c>
      <c r="G67" s="94">
        <f t="shared" si="1"/>
        <v>0</v>
      </c>
      <c r="H67" s="1065">
        <v>600</v>
      </c>
    </row>
    <row r="68" spans="1:10" ht="13.5" thickBot="1" x14ac:dyDescent="0.25">
      <c r="A68" s="424"/>
      <c r="B68" s="1086" t="s">
        <v>264</v>
      </c>
      <c r="C68" s="689"/>
      <c r="D68" s="723">
        <f>SUM(D64:D67)</f>
        <v>2050</v>
      </c>
      <c r="E68" s="723">
        <f>SUM(E64:E67)</f>
        <v>2050</v>
      </c>
      <c r="F68" s="723">
        <f>SUM(F64:F67)</f>
        <v>177</v>
      </c>
      <c r="G68" s="724">
        <f t="shared" si="1"/>
        <v>8.6341463414634134</v>
      </c>
      <c r="H68" s="690">
        <f>SUM(H64:H67)</f>
        <v>2000</v>
      </c>
    </row>
    <row r="69" spans="1:10" x14ac:dyDescent="0.2">
      <c r="A69" s="1075">
        <v>4351</v>
      </c>
      <c r="B69" s="302">
        <v>5171</v>
      </c>
      <c r="C69" s="13" t="s">
        <v>788</v>
      </c>
      <c r="D69" s="197">
        <v>0</v>
      </c>
      <c r="E69" s="197">
        <v>30</v>
      </c>
      <c r="F69" s="197">
        <v>29</v>
      </c>
      <c r="G69" s="161">
        <f t="shared" si="1"/>
        <v>96.666666666666671</v>
      </c>
      <c r="H69" s="198">
        <v>0</v>
      </c>
      <c r="I69" s="8"/>
    </row>
    <row r="70" spans="1:10" hidden="1" x14ac:dyDescent="0.2">
      <c r="A70" s="384"/>
      <c r="B70" s="50"/>
      <c r="C70" s="195"/>
      <c r="D70" s="1064"/>
      <c r="E70" s="1064"/>
      <c r="F70" s="1064"/>
      <c r="G70" s="94"/>
      <c r="H70" s="1065"/>
    </row>
    <row r="71" spans="1:10" ht="13.5" thickBot="1" x14ac:dyDescent="0.25">
      <c r="A71" s="424"/>
      <c r="B71" s="1086" t="s">
        <v>264</v>
      </c>
      <c r="C71" s="689"/>
      <c r="D71" s="723">
        <f>D69</f>
        <v>0</v>
      </c>
      <c r="E71" s="723">
        <f>E69</f>
        <v>30</v>
      </c>
      <c r="F71" s="723">
        <f>F69</f>
        <v>29</v>
      </c>
      <c r="G71" s="724">
        <f>F71/E71*100</f>
        <v>96.666666666666671</v>
      </c>
      <c r="H71" s="690">
        <f>H70</f>
        <v>0</v>
      </c>
    </row>
    <row r="72" spans="1:10" x14ac:dyDescent="0.2">
      <c r="A72" s="1075">
        <v>4359</v>
      </c>
      <c r="B72" s="302">
        <v>5169</v>
      </c>
      <c r="C72" s="13" t="s">
        <v>839</v>
      </c>
      <c r="D72" s="197">
        <v>0</v>
      </c>
      <c r="E72" s="197">
        <v>0</v>
      </c>
      <c r="F72" s="197">
        <v>0</v>
      </c>
      <c r="G72" s="161">
        <v>0</v>
      </c>
      <c r="H72" s="198">
        <v>300</v>
      </c>
    </row>
    <row r="73" spans="1:10" hidden="1" x14ac:dyDescent="0.2">
      <c r="A73" s="384"/>
      <c r="B73" s="50"/>
      <c r="C73" s="195"/>
      <c r="D73" s="1064"/>
      <c r="E73" s="1064"/>
      <c r="F73" s="1064"/>
      <c r="G73" s="94"/>
      <c r="H73" s="1065"/>
    </row>
    <row r="74" spans="1:10" ht="13.5" thickBot="1" x14ac:dyDescent="0.25">
      <c r="A74" s="424"/>
      <c r="B74" s="1086" t="s">
        <v>264</v>
      </c>
      <c r="C74" s="689"/>
      <c r="D74" s="723">
        <f>D72</f>
        <v>0</v>
      </c>
      <c r="E74" s="723">
        <f>E72</f>
        <v>0</v>
      </c>
      <c r="F74" s="723">
        <f>F72</f>
        <v>0</v>
      </c>
      <c r="G74" s="724">
        <v>0</v>
      </c>
      <c r="H74" s="690">
        <f>H72</f>
        <v>300</v>
      </c>
    </row>
    <row r="75" spans="1:10" x14ac:dyDescent="0.2">
      <c r="A75" s="1075">
        <v>6171</v>
      </c>
      <c r="B75" s="302">
        <v>5169</v>
      </c>
      <c r="C75" s="13" t="s">
        <v>839</v>
      </c>
      <c r="D75" s="197">
        <v>0</v>
      </c>
      <c r="E75" s="197">
        <v>0</v>
      </c>
      <c r="F75" s="197">
        <v>0</v>
      </c>
      <c r="G75" s="161">
        <v>0</v>
      </c>
      <c r="H75" s="198">
        <v>1000</v>
      </c>
    </row>
    <row r="76" spans="1:10" x14ac:dyDescent="0.2">
      <c r="A76" s="384"/>
      <c r="B76" s="50">
        <v>5363</v>
      </c>
      <c r="C76" s="195" t="s">
        <v>486</v>
      </c>
      <c r="D76" s="1064">
        <v>0</v>
      </c>
      <c r="E76" s="1064">
        <v>201</v>
      </c>
      <c r="F76" s="1064">
        <v>201</v>
      </c>
      <c r="G76" s="94">
        <f t="shared" ref="G76" si="2">F76/E76*100</f>
        <v>100</v>
      </c>
      <c r="H76" s="1065">
        <v>0</v>
      </c>
      <c r="I76" s="740"/>
      <c r="J76" s="367"/>
    </row>
    <row r="77" spans="1:10" ht="13.5" thickBot="1" x14ac:dyDescent="0.25">
      <c r="A77" s="424"/>
      <c r="B77" s="1086" t="s">
        <v>264</v>
      </c>
      <c r="C77" s="689"/>
      <c r="D77" s="723">
        <f>D75+D76</f>
        <v>0</v>
      </c>
      <c r="E77" s="723">
        <f t="shared" ref="E77:F77" si="3">E75+E76</f>
        <v>201</v>
      </c>
      <c r="F77" s="723">
        <f t="shared" si="3"/>
        <v>201</v>
      </c>
      <c r="G77" s="724">
        <v>0</v>
      </c>
      <c r="H77" s="690">
        <f>H75+H76</f>
        <v>1000</v>
      </c>
    </row>
    <row r="78" spans="1:10" ht="15.75" thickBot="1" x14ac:dyDescent="0.3">
      <c r="A78" s="321" t="s">
        <v>692</v>
      </c>
      <c r="B78" s="738"/>
      <c r="C78" s="323"/>
      <c r="D78" s="324">
        <f>D29+D33+D39+D42+D50+D53+D58+D63+D68+D71+D77</f>
        <v>16285</v>
      </c>
      <c r="E78" s="324">
        <f t="shared" ref="E78:F78" si="4">E29+E33+E39+E42+E50+E53+E58+E63+E68+E71+E77</f>
        <v>21739</v>
      </c>
      <c r="F78" s="324">
        <f t="shared" si="4"/>
        <v>6942</v>
      </c>
      <c r="G78" s="325">
        <f>F78/E78*100</f>
        <v>31.933391600349601</v>
      </c>
      <c r="H78" s="336">
        <f>H29+H33+H39+H42+H45+H50+H53+H58+H63+H68+H71+H74+H77</f>
        <v>20985</v>
      </c>
    </row>
    <row r="79" spans="1:10" ht="15" x14ac:dyDescent="0.25">
      <c r="A79" s="219"/>
      <c r="B79" s="739"/>
      <c r="C79" s="720"/>
      <c r="D79" s="426"/>
      <c r="E79" s="426"/>
      <c r="F79" s="426"/>
      <c r="G79" s="427"/>
      <c r="H79" s="426"/>
    </row>
    <row r="80" spans="1:10" ht="15.75" thickBot="1" x14ac:dyDescent="0.3">
      <c r="A80" s="219"/>
      <c r="B80" s="739"/>
      <c r="C80" s="720"/>
      <c r="D80" s="426"/>
      <c r="E80" s="426"/>
      <c r="F80" s="426"/>
      <c r="G80" s="427"/>
      <c r="H80" s="426"/>
    </row>
    <row r="81" spans="1:8" ht="13.5" x14ac:dyDescent="0.25">
      <c r="A81" s="146" t="s">
        <v>655</v>
      </c>
      <c r="B81" s="23"/>
      <c r="C81" s="432"/>
      <c r="D81" s="14" t="s">
        <v>560</v>
      </c>
      <c r="E81" s="14" t="s">
        <v>561</v>
      </c>
      <c r="F81" s="14" t="s">
        <v>562</v>
      </c>
      <c r="G81" s="14" t="s">
        <v>563</v>
      </c>
      <c r="H81" s="15" t="s">
        <v>560</v>
      </c>
    </row>
    <row r="82" spans="1:8" ht="14.25" thickBot="1" x14ac:dyDescent="0.3">
      <c r="A82" s="657"/>
      <c r="B82" s="145"/>
      <c r="C82" s="145"/>
      <c r="D82" s="122">
        <v>2019</v>
      </c>
      <c r="E82" s="122">
        <v>2019</v>
      </c>
      <c r="F82" s="122" t="s">
        <v>1209</v>
      </c>
      <c r="G82" s="122" t="s">
        <v>565</v>
      </c>
      <c r="H82" s="123">
        <v>2020</v>
      </c>
    </row>
    <row r="83" spans="1:8" ht="13.5" x14ac:dyDescent="0.25">
      <c r="A83" s="196"/>
      <c r="B83" s="266" t="s">
        <v>566</v>
      </c>
      <c r="C83" s="13"/>
      <c r="D83" s="197"/>
      <c r="E83" s="197"/>
      <c r="F83" s="197"/>
      <c r="G83" s="197"/>
      <c r="H83" s="198"/>
    </row>
    <row r="84" spans="1:8" hidden="1" x14ac:dyDescent="0.2">
      <c r="A84" s="194">
        <v>2219</v>
      </c>
      <c r="B84" s="125">
        <v>6121</v>
      </c>
      <c r="C84" s="1062" t="s">
        <v>133</v>
      </c>
      <c r="D84" s="1064">
        <v>0</v>
      </c>
      <c r="E84" s="1064">
        <v>0</v>
      </c>
      <c r="F84" s="1064">
        <f>'82 35-37'!F5</f>
        <v>0</v>
      </c>
      <c r="G84" s="94">
        <v>0</v>
      </c>
      <c r="H84" s="226">
        <f>'82 35-37'!H5</f>
        <v>0</v>
      </c>
    </row>
    <row r="85" spans="1:8" x14ac:dyDescent="0.2">
      <c r="A85" s="1323">
        <v>3669</v>
      </c>
      <c r="B85" s="1319">
        <v>6130</v>
      </c>
      <c r="C85" s="212" t="s">
        <v>285</v>
      </c>
      <c r="D85" s="1064">
        <f>'82 35-37'!D19</f>
        <v>1000</v>
      </c>
      <c r="E85" s="1064">
        <f>'82 35-37'!E19</f>
        <v>1000</v>
      </c>
      <c r="F85" s="1064">
        <f>'82 35-37'!F19</f>
        <v>50</v>
      </c>
      <c r="G85" s="1073">
        <f>F85/E85*100</f>
        <v>5</v>
      </c>
      <c r="H85" s="1065">
        <f>'82 35-37'!H19</f>
        <v>110</v>
      </c>
    </row>
    <row r="86" spans="1:8" x14ac:dyDescent="0.2">
      <c r="A86" s="1323">
        <v>3612</v>
      </c>
      <c r="B86" s="1319">
        <v>6121</v>
      </c>
      <c r="C86" s="1062" t="s">
        <v>133</v>
      </c>
      <c r="D86" s="1064">
        <f>'82 35-37'!D33</f>
        <v>15800</v>
      </c>
      <c r="E86" s="1064">
        <f>'82 35-37'!E33</f>
        <v>15500</v>
      </c>
      <c r="F86" s="1064">
        <f>'82 35-37'!F33</f>
        <v>6598</v>
      </c>
      <c r="G86" s="1073">
        <f t="shared" ref="G86:G101" si="5">F86/E86*100</f>
        <v>42.567741935483873</v>
      </c>
      <c r="H86" s="1065">
        <f>'82 35-37'!H33</f>
        <v>3102</v>
      </c>
    </row>
    <row r="87" spans="1:8" x14ac:dyDescent="0.2">
      <c r="A87" s="1323">
        <v>3111</v>
      </c>
      <c r="B87" s="1319">
        <v>6121</v>
      </c>
      <c r="C87" s="1062" t="s">
        <v>694</v>
      </c>
      <c r="D87" s="1064">
        <f>'82 35-37'!D57</f>
        <v>84970</v>
      </c>
      <c r="E87" s="1064">
        <f>'82 35-37'!E57</f>
        <v>171694</v>
      </c>
      <c r="F87" s="1064">
        <f>'82 35-37'!F57</f>
        <v>40037</v>
      </c>
      <c r="G87" s="1073">
        <f t="shared" si="5"/>
        <v>23.318811373723019</v>
      </c>
      <c r="H87" s="1065">
        <f>'82 35-37'!H57</f>
        <v>0</v>
      </c>
    </row>
    <row r="88" spans="1:8" x14ac:dyDescent="0.2">
      <c r="A88" s="1323">
        <v>3111</v>
      </c>
      <c r="B88" s="17">
        <v>6122</v>
      </c>
      <c r="C88" s="741" t="s">
        <v>796</v>
      </c>
      <c r="D88" s="72">
        <f>'82 35-37'!D61</f>
        <v>2500</v>
      </c>
      <c r="E88" s="72">
        <f>'82 35-37'!E61</f>
        <v>3700</v>
      </c>
      <c r="F88" s="72">
        <f>'82 35-37'!F61</f>
        <v>1190</v>
      </c>
      <c r="G88" s="1073">
        <f t="shared" si="5"/>
        <v>32.162162162162161</v>
      </c>
      <c r="H88" s="226">
        <f>'82 35-37'!H61</f>
        <v>0</v>
      </c>
    </row>
    <row r="89" spans="1:8" x14ac:dyDescent="0.2">
      <c r="A89" s="1323">
        <v>3113</v>
      </c>
      <c r="B89" s="17">
        <v>6121</v>
      </c>
      <c r="C89" s="741" t="s">
        <v>694</v>
      </c>
      <c r="D89" s="72">
        <f>'82 35-37'!D89</f>
        <v>66840</v>
      </c>
      <c r="E89" s="72">
        <f>'82 35-37'!E89</f>
        <v>84712</v>
      </c>
      <c r="F89" s="72">
        <f>'82 35-37'!F89</f>
        <v>42624</v>
      </c>
      <c r="G89" s="1073">
        <f t="shared" si="5"/>
        <v>50.316366040230434</v>
      </c>
      <c r="H89" s="226">
        <f>'82 35-37'!H89</f>
        <v>0</v>
      </c>
    </row>
    <row r="90" spans="1:8" x14ac:dyDescent="0.2">
      <c r="A90" s="1323">
        <v>3113</v>
      </c>
      <c r="B90" s="17">
        <v>6122</v>
      </c>
      <c r="C90" s="741" t="s">
        <v>796</v>
      </c>
      <c r="D90" s="72">
        <f>'82 35-37'!D92</f>
        <v>12000</v>
      </c>
      <c r="E90" s="72">
        <f>'82 35-37'!E92</f>
        <v>11530</v>
      </c>
      <c r="F90" s="72">
        <f>'82 35-37'!F92</f>
        <v>1228</v>
      </c>
      <c r="G90" s="1073">
        <f t="shared" si="5"/>
        <v>10.650477016478751</v>
      </c>
      <c r="H90" s="226">
        <v>0</v>
      </c>
    </row>
    <row r="91" spans="1:8" hidden="1" x14ac:dyDescent="0.2">
      <c r="A91" s="1323">
        <v>3141</v>
      </c>
      <c r="B91" s="109">
        <v>6121</v>
      </c>
      <c r="C91" s="200" t="s">
        <v>694</v>
      </c>
      <c r="D91" s="1064">
        <f>'82 35-37'!D94</f>
        <v>0</v>
      </c>
      <c r="E91" s="1064">
        <f>'82 35-37'!E94</f>
        <v>0</v>
      </c>
      <c r="F91" s="1064">
        <f>'82 35-37'!F94</f>
        <v>0</v>
      </c>
      <c r="G91" s="1073">
        <v>0</v>
      </c>
      <c r="H91" s="1065">
        <f>'82 35-37'!H94</f>
        <v>0</v>
      </c>
    </row>
    <row r="92" spans="1:8" x14ac:dyDescent="0.2">
      <c r="A92" s="1323">
        <v>3421</v>
      </c>
      <c r="B92" s="125">
        <v>6121</v>
      </c>
      <c r="C92" s="195" t="s">
        <v>133</v>
      </c>
      <c r="D92" s="72">
        <f>'82 35-37'!D103</f>
        <v>10000</v>
      </c>
      <c r="E92" s="72">
        <f>'82 35-37'!E103</f>
        <v>11527</v>
      </c>
      <c r="F92" s="72">
        <f>'82 35-37'!F103</f>
        <v>6069</v>
      </c>
      <c r="G92" s="1073">
        <f t="shared" si="5"/>
        <v>52.650299297301984</v>
      </c>
      <c r="H92" s="226">
        <f>'82 35-37'!H103</f>
        <v>1550</v>
      </c>
    </row>
    <row r="93" spans="1:8" x14ac:dyDescent="0.2">
      <c r="A93" s="1323">
        <v>3524</v>
      </c>
      <c r="B93" s="125">
        <v>6121</v>
      </c>
      <c r="C93" s="195" t="s">
        <v>133</v>
      </c>
      <c r="D93" s="72">
        <f>'82 35-37'!D107</f>
        <v>14200</v>
      </c>
      <c r="E93" s="72">
        <f>'82 35-37'!E107</f>
        <v>14200</v>
      </c>
      <c r="F93" s="72">
        <f>'82 35-37'!F107</f>
        <v>3653</v>
      </c>
      <c r="G93" s="1073">
        <f t="shared" si="5"/>
        <v>25.72535211267606</v>
      </c>
      <c r="H93" s="226">
        <f>'82 35-37'!H107</f>
        <v>6200</v>
      </c>
    </row>
    <row r="94" spans="1:8" x14ac:dyDescent="0.2">
      <c r="A94" s="1323">
        <v>3569</v>
      </c>
      <c r="B94" s="125">
        <v>6121</v>
      </c>
      <c r="C94" s="195" t="s">
        <v>133</v>
      </c>
      <c r="D94" s="72">
        <f>'82 35-37'!D112</f>
        <v>125000</v>
      </c>
      <c r="E94" s="72">
        <f>'82 35-37'!E112</f>
        <v>134584</v>
      </c>
      <c r="F94" s="72">
        <f>'82 35-37'!F112</f>
        <v>68124</v>
      </c>
      <c r="G94" s="1073">
        <f t="shared" si="5"/>
        <v>50.618201272067999</v>
      </c>
      <c r="H94" s="226">
        <f>'82 35-37'!H112</f>
        <v>125050</v>
      </c>
    </row>
    <row r="95" spans="1:8" x14ac:dyDescent="0.2">
      <c r="A95" s="1323">
        <v>4329</v>
      </c>
      <c r="B95" s="125">
        <v>6121</v>
      </c>
      <c r="C95" s="195" t="s">
        <v>133</v>
      </c>
      <c r="D95" s="72">
        <f>'82 35-37'!D117</f>
        <v>5000</v>
      </c>
      <c r="E95" s="72">
        <f>'82 35-37'!E117</f>
        <v>9406</v>
      </c>
      <c r="F95" s="72">
        <f>'82 35-37'!F117</f>
        <v>597</v>
      </c>
      <c r="G95" s="1073">
        <f t="shared" si="5"/>
        <v>6.347012545183925</v>
      </c>
      <c r="H95" s="226">
        <f>'82 35-37'!H117</f>
        <v>10000</v>
      </c>
    </row>
    <row r="96" spans="1:8" x14ac:dyDescent="0.2">
      <c r="A96" s="1323">
        <v>4351</v>
      </c>
      <c r="B96" s="125">
        <v>6121</v>
      </c>
      <c r="C96" s="195" t="s">
        <v>133</v>
      </c>
      <c r="D96" s="72">
        <f>'82 35-37'!D119</f>
        <v>0</v>
      </c>
      <c r="E96" s="72">
        <f>'82 35-37'!E119</f>
        <v>80</v>
      </c>
      <c r="F96" s="72">
        <f>'82 35-37'!F119</f>
        <v>0</v>
      </c>
      <c r="G96" s="1073">
        <f t="shared" si="5"/>
        <v>0</v>
      </c>
      <c r="H96" s="226">
        <f>'82 35-37'!H119</f>
        <v>0</v>
      </c>
    </row>
    <row r="97" spans="1:8" x14ac:dyDescent="0.2">
      <c r="A97" s="1323">
        <v>4376</v>
      </c>
      <c r="B97" s="125">
        <v>6121</v>
      </c>
      <c r="C97" s="195" t="s">
        <v>694</v>
      </c>
      <c r="D97" s="72">
        <f>'82 35-37'!D123</f>
        <v>105000</v>
      </c>
      <c r="E97" s="72">
        <f>'82 35-37'!E123</f>
        <v>105000</v>
      </c>
      <c r="F97" s="72">
        <f>'82 35-37'!F123</f>
        <v>33687</v>
      </c>
      <c r="G97" s="1073">
        <f t="shared" si="5"/>
        <v>32.082857142857144</v>
      </c>
      <c r="H97" s="226">
        <f>'82 35-37'!H123</f>
        <v>50000</v>
      </c>
    </row>
    <row r="98" spans="1:8" x14ac:dyDescent="0.2">
      <c r="A98" s="1323">
        <v>4379</v>
      </c>
      <c r="B98" s="125">
        <v>6121</v>
      </c>
      <c r="C98" s="195" t="s">
        <v>694</v>
      </c>
      <c r="D98" s="72">
        <f>'82 35-37'!D125</f>
        <v>0</v>
      </c>
      <c r="E98" s="72">
        <f>'82 35-37'!E125</f>
        <v>0</v>
      </c>
      <c r="F98" s="72">
        <f>'82 35-37'!F125</f>
        <v>0</v>
      </c>
      <c r="G98" s="1073">
        <v>0</v>
      </c>
      <c r="H98" s="226">
        <f>'82 35-37'!H125</f>
        <v>50</v>
      </c>
    </row>
    <row r="99" spans="1:8" x14ac:dyDescent="0.2">
      <c r="A99" s="1323">
        <v>3322</v>
      </c>
      <c r="B99" s="125">
        <v>6121</v>
      </c>
      <c r="C99" s="195" t="s">
        <v>694</v>
      </c>
      <c r="D99" s="72">
        <f>'82 35-37'!D127</f>
        <v>2700</v>
      </c>
      <c r="E99" s="72">
        <f>'82 35-37'!E127</f>
        <v>2700</v>
      </c>
      <c r="F99" s="72">
        <f>'82 35-37'!F127</f>
        <v>363</v>
      </c>
      <c r="G99" s="1073">
        <f t="shared" si="5"/>
        <v>13.444444444444445</v>
      </c>
      <c r="H99" s="226">
        <f>'82 35-37'!H127</f>
        <v>1150</v>
      </c>
    </row>
    <row r="100" spans="1:8" x14ac:dyDescent="0.2">
      <c r="A100" s="1323">
        <v>3326</v>
      </c>
      <c r="B100" s="125">
        <v>6121</v>
      </c>
      <c r="C100" s="195" t="s">
        <v>694</v>
      </c>
      <c r="D100" s="72">
        <f>'82 35-37'!D129</f>
        <v>600</v>
      </c>
      <c r="E100" s="72">
        <f>'82 35-37'!E129</f>
        <v>615</v>
      </c>
      <c r="F100" s="72">
        <f>'82 35-37'!F129</f>
        <v>611</v>
      </c>
      <c r="G100" s="1073">
        <f t="shared" si="5"/>
        <v>99.349593495934968</v>
      </c>
      <c r="H100" s="226">
        <f>'82 35-37'!H129</f>
        <v>0</v>
      </c>
    </row>
    <row r="101" spans="1:8" x14ac:dyDescent="0.2">
      <c r="A101" s="1323">
        <v>3392</v>
      </c>
      <c r="B101" s="125">
        <v>6121</v>
      </c>
      <c r="C101" s="195" t="s">
        <v>694</v>
      </c>
      <c r="D101" s="72">
        <f>'82 35-37'!D138</f>
        <v>55600</v>
      </c>
      <c r="E101" s="72">
        <f>'82 35-37'!E138</f>
        <v>49124</v>
      </c>
      <c r="F101" s="72">
        <f>'82 35-37'!F138</f>
        <v>38727</v>
      </c>
      <c r="G101" s="1073">
        <f t="shared" si="5"/>
        <v>78.835192573894631</v>
      </c>
      <c r="H101" s="226">
        <f>'82 35-37'!H138</f>
        <v>3600</v>
      </c>
    </row>
    <row r="102" spans="1:8" x14ac:dyDescent="0.2">
      <c r="A102" s="1323">
        <v>3399</v>
      </c>
      <c r="B102" s="125">
        <v>6121</v>
      </c>
      <c r="C102" s="195" t="s">
        <v>694</v>
      </c>
      <c r="D102" s="72">
        <v>0</v>
      </c>
      <c r="E102" s="72">
        <v>0</v>
      </c>
      <c r="F102" s="72">
        <v>0</v>
      </c>
      <c r="G102" s="1073">
        <v>0</v>
      </c>
      <c r="H102" s="226">
        <f>'82 35-37'!H140</f>
        <v>50</v>
      </c>
    </row>
    <row r="103" spans="1:8" x14ac:dyDescent="0.2">
      <c r="A103" s="1323">
        <v>6171</v>
      </c>
      <c r="B103" s="125">
        <v>6121</v>
      </c>
      <c r="C103" s="195" t="s">
        <v>694</v>
      </c>
      <c r="D103" s="72">
        <f>'82 35-37'!D143</f>
        <v>40000</v>
      </c>
      <c r="E103" s="72">
        <f>'82 35-37'!E143</f>
        <v>40000</v>
      </c>
      <c r="F103" s="72">
        <f>'82 35-37'!F143</f>
        <v>1464</v>
      </c>
      <c r="G103" s="1073">
        <f>F103/E103*100</f>
        <v>3.66</v>
      </c>
      <c r="H103" s="226">
        <f>'82 35-37'!H143</f>
        <v>50050</v>
      </c>
    </row>
    <row r="104" spans="1:8" ht="13.5" thickBot="1" x14ac:dyDescent="0.25">
      <c r="A104" s="1323">
        <v>6171</v>
      </c>
      <c r="B104" s="125">
        <v>6122</v>
      </c>
      <c r="C104" s="195" t="s">
        <v>796</v>
      </c>
      <c r="D104" s="72">
        <f>'82 35-37'!D145</f>
        <v>0</v>
      </c>
      <c r="E104" s="72">
        <f>'82 35-37'!E145</f>
        <v>1725</v>
      </c>
      <c r="F104" s="72">
        <f>'82 35-37'!F145</f>
        <v>1398</v>
      </c>
      <c r="G104" s="1073">
        <f>F104/E104*100</f>
        <v>81.043478260869563</v>
      </c>
      <c r="H104" s="226">
        <f>'82 35-37'!H145</f>
        <v>0</v>
      </c>
    </row>
    <row r="105" spans="1:8" ht="15" thickBot="1" x14ac:dyDescent="0.25">
      <c r="A105" s="742" t="s">
        <v>696</v>
      </c>
      <c r="B105" s="743"/>
      <c r="C105" s="744"/>
      <c r="D105" s="745">
        <f>SUM(D84:D104)</f>
        <v>541210</v>
      </c>
      <c r="E105" s="745">
        <f>SUM(E84:E104)</f>
        <v>657097</v>
      </c>
      <c r="F105" s="745">
        <f>SUM(F84:F104)</f>
        <v>246420</v>
      </c>
      <c r="G105" s="325">
        <f>F105/E105*100</f>
        <v>37.501312591596061</v>
      </c>
      <c r="H105" s="746">
        <f>SUM(H84:H104)</f>
        <v>250912</v>
      </c>
    </row>
    <row r="107" spans="1:8" x14ac:dyDescent="0.2">
      <c r="A107" s="7"/>
      <c r="B107" s="7"/>
    </row>
    <row r="108" spans="1:8" x14ac:dyDescent="0.2">
      <c r="A108" s="7"/>
      <c r="B108" s="7"/>
    </row>
    <row r="109" spans="1:8" x14ac:dyDescent="0.2">
      <c r="A109" s="7"/>
      <c r="B109" s="7"/>
    </row>
    <row r="111" spans="1:8" x14ac:dyDescent="0.2">
      <c r="A111" s="7"/>
      <c r="B111" s="7"/>
    </row>
    <row r="112" spans="1:8" ht="15" x14ac:dyDescent="0.25">
      <c r="A112" s="1336" t="s">
        <v>226</v>
      </c>
      <c r="B112" s="1336"/>
      <c r="C112" s="1336"/>
      <c r="D112" s="1336"/>
      <c r="E112" s="1336"/>
      <c r="F112" s="1336"/>
      <c r="G112" s="1336"/>
      <c r="H112" s="1336"/>
    </row>
    <row r="114" spans="1:2" x14ac:dyDescent="0.2">
      <c r="A114" s="7"/>
      <c r="B114" s="7"/>
    </row>
    <row r="115" spans="1:2" x14ac:dyDescent="0.2">
      <c r="A115" s="7"/>
      <c r="B115" s="7"/>
    </row>
    <row r="116" spans="1:2" x14ac:dyDescent="0.2">
      <c r="A116" s="7"/>
      <c r="B116" s="7"/>
    </row>
    <row r="119" spans="1:2" x14ac:dyDescent="0.2">
      <c r="A119" s="7"/>
      <c r="B119" s="7"/>
    </row>
    <row r="120" spans="1:2" x14ac:dyDescent="0.2">
      <c r="A120" s="7"/>
      <c r="B120" s="7"/>
    </row>
    <row r="122" spans="1:2" x14ac:dyDescent="0.2">
      <c r="A122" s="7"/>
      <c r="B122" s="7"/>
    </row>
    <row r="123" spans="1:2" x14ac:dyDescent="0.2">
      <c r="A123" s="7"/>
      <c r="B123" s="7"/>
    </row>
    <row r="124" spans="1:2" x14ac:dyDescent="0.2">
      <c r="A124" s="7"/>
      <c r="B124" s="7"/>
    </row>
    <row r="125" spans="1:2" x14ac:dyDescent="0.2">
      <c r="A125" s="7"/>
      <c r="B125" s="7"/>
    </row>
    <row r="126" spans="1:2" x14ac:dyDescent="0.2">
      <c r="A126" s="7"/>
      <c r="B126" s="7"/>
    </row>
    <row r="127" spans="1:2" x14ac:dyDescent="0.2">
      <c r="A127" s="7"/>
      <c r="B127" s="7"/>
    </row>
    <row r="128" spans="1:2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</sheetData>
  <mergeCells count="2">
    <mergeCell ref="A112:H112"/>
    <mergeCell ref="A54:H5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85"/>
  <sheetViews>
    <sheetView topLeftCell="A120" zoomScaleNormal="100" workbookViewId="0"/>
  </sheetViews>
  <sheetFormatPr defaultColWidth="9.28515625" defaultRowHeight="12.75" x14ac:dyDescent="0.2"/>
  <cols>
    <col min="1" max="1" width="5.7109375" style="4" customWidth="1"/>
    <col min="2" max="2" width="9" style="4" customWidth="1"/>
    <col min="3" max="3" width="35.42578125" style="4" customWidth="1"/>
    <col min="4" max="4" width="9.140625" style="4" bestFit="1" customWidth="1"/>
    <col min="5" max="5" width="8.5703125" style="4" bestFit="1" customWidth="1"/>
    <col min="6" max="6" width="10.28515625" style="4" bestFit="1" customWidth="1"/>
    <col min="7" max="7" width="7.85546875" style="4" customWidth="1"/>
    <col min="8" max="8" width="9.5703125" style="4" customWidth="1"/>
    <col min="9" max="16384" width="9.28515625" style="4"/>
  </cols>
  <sheetData>
    <row r="1" spans="1:8" ht="13.5" customHeight="1" thickBot="1" x14ac:dyDescent="0.25">
      <c r="A1" s="747"/>
      <c r="B1" s="748"/>
      <c r="H1" s="10" t="s">
        <v>558</v>
      </c>
    </row>
    <row r="2" spans="1:8" ht="12" customHeight="1" x14ac:dyDescent="0.25">
      <c r="A2" s="749" t="s">
        <v>698</v>
      </c>
      <c r="B2" s="750"/>
      <c r="C2" s="233" t="s">
        <v>699</v>
      </c>
      <c r="D2" s="14" t="s">
        <v>560</v>
      </c>
      <c r="E2" s="14" t="s">
        <v>561</v>
      </c>
      <c r="F2" s="14" t="s">
        <v>562</v>
      </c>
      <c r="G2" s="14" t="s">
        <v>563</v>
      </c>
      <c r="H2" s="15" t="s">
        <v>1350</v>
      </c>
    </row>
    <row r="3" spans="1:8" ht="14.25" thickBot="1" x14ac:dyDescent="0.3">
      <c r="A3" s="751"/>
      <c r="B3" s="752" t="s">
        <v>700</v>
      </c>
      <c r="C3" s="236"/>
      <c r="D3" s="122">
        <v>2019</v>
      </c>
      <c r="E3" s="122">
        <v>2019</v>
      </c>
      <c r="F3" s="122" t="s">
        <v>1209</v>
      </c>
      <c r="G3" s="122" t="s">
        <v>565</v>
      </c>
      <c r="H3" s="123">
        <v>2020</v>
      </c>
    </row>
    <row r="4" spans="1:8" ht="12" hidden="1" customHeight="1" x14ac:dyDescent="0.2">
      <c r="A4" s="1394" t="s">
        <v>286</v>
      </c>
      <c r="B4" s="1395"/>
      <c r="C4" s="13" t="s">
        <v>287</v>
      </c>
      <c r="D4" s="197">
        <v>0</v>
      </c>
      <c r="E4" s="197">
        <v>0</v>
      </c>
      <c r="F4" s="197">
        <v>0</v>
      </c>
      <c r="G4" s="161">
        <v>0</v>
      </c>
      <c r="H4" s="198">
        <v>0</v>
      </c>
    </row>
    <row r="5" spans="1:8" ht="13.5" hidden="1" thickBot="1" x14ac:dyDescent="0.25">
      <c r="A5" s="1396"/>
      <c r="B5" s="1397"/>
      <c r="C5" s="753" t="s">
        <v>769</v>
      </c>
      <c r="D5" s="710">
        <f>D4</f>
        <v>0</v>
      </c>
      <c r="E5" s="710">
        <f>E4</f>
        <v>0</v>
      </c>
      <c r="F5" s="710">
        <f>SUM(F1:F4)</f>
        <v>0</v>
      </c>
      <c r="G5" s="1074">
        <v>0</v>
      </c>
      <c r="H5" s="711">
        <f>SUM(H4)</f>
        <v>0</v>
      </c>
    </row>
    <row r="6" spans="1:8" x14ac:dyDescent="0.2">
      <c r="A6" s="1394" t="s">
        <v>288</v>
      </c>
      <c r="B6" s="1395"/>
      <c r="C6" s="754" t="s">
        <v>289</v>
      </c>
      <c r="D6" s="197">
        <v>100</v>
      </c>
      <c r="E6" s="197">
        <v>100</v>
      </c>
      <c r="F6" s="197">
        <v>0</v>
      </c>
      <c r="G6" s="168">
        <f>F6/E6*100</f>
        <v>0</v>
      </c>
      <c r="H6" s="198">
        <v>1</v>
      </c>
    </row>
    <row r="7" spans="1:8" x14ac:dyDescent="0.2">
      <c r="A7" s="1392" t="s">
        <v>290</v>
      </c>
      <c r="B7" s="1393"/>
      <c r="C7" s="755" t="s">
        <v>291</v>
      </c>
      <c r="D7" s="72">
        <v>100</v>
      </c>
      <c r="E7" s="72">
        <v>100</v>
      </c>
      <c r="F7" s="72">
        <v>0</v>
      </c>
      <c r="G7" s="43">
        <f>F7/E7*100</f>
        <v>0</v>
      </c>
      <c r="H7" s="226">
        <v>1</v>
      </c>
    </row>
    <row r="8" spans="1:8" x14ac:dyDescent="0.2">
      <c r="A8" s="1392" t="s">
        <v>292</v>
      </c>
      <c r="B8" s="1393"/>
      <c r="C8" s="756" t="s">
        <v>293</v>
      </c>
      <c r="D8" s="1064">
        <v>100</v>
      </c>
      <c r="E8" s="1064">
        <v>100</v>
      </c>
      <c r="F8" s="1064">
        <v>0</v>
      </c>
      <c r="G8" s="43">
        <f>F8/E8*100</f>
        <v>0</v>
      </c>
      <c r="H8" s="1065">
        <v>1</v>
      </c>
    </row>
    <row r="9" spans="1:8" hidden="1" x14ac:dyDescent="0.2">
      <c r="A9" s="1392" t="s">
        <v>294</v>
      </c>
      <c r="B9" s="1393"/>
      <c r="C9" s="756" t="s">
        <v>295</v>
      </c>
      <c r="D9" s="1064">
        <v>0</v>
      </c>
      <c r="E9" s="1064">
        <v>0</v>
      </c>
      <c r="F9" s="1064">
        <v>0</v>
      </c>
      <c r="G9" s="43">
        <v>0</v>
      </c>
      <c r="H9" s="1065">
        <v>0</v>
      </c>
    </row>
    <row r="10" spans="1:8" x14ac:dyDescent="0.2">
      <c r="A10" s="1392" t="s">
        <v>296</v>
      </c>
      <c r="B10" s="1393"/>
      <c r="C10" s="756" t="s">
        <v>297</v>
      </c>
      <c r="D10" s="1064">
        <v>100</v>
      </c>
      <c r="E10" s="1064">
        <v>100</v>
      </c>
      <c r="F10" s="1064">
        <v>0</v>
      </c>
      <c r="G10" s="43">
        <f>F10/E10*100</f>
        <v>0</v>
      </c>
      <c r="H10" s="1065">
        <v>1</v>
      </c>
    </row>
    <row r="11" spans="1:8" hidden="1" x14ac:dyDescent="0.2">
      <c r="A11" s="1392" t="s">
        <v>298</v>
      </c>
      <c r="B11" s="1393"/>
      <c r="C11" s="756" t="s">
        <v>299</v>
      </c>
      <c r="D11" s="1069">
        <v>0</v>
      </c>
      <c r="E11" s="1069">
        <v>0</v>
      </c>
      <c r="F11" s="1069">
        <v>0</v>
      </c>
      <c r="G11" s="43">
        <v>0</v>
      </c>
      <c r="H11" s="1070">
        <v>0</v>
      </c>
    </row>
    <row r="12" spans="1:8" x14ac:dyDescent="0.2">
      <c r="A12" s="1392" t="s">
        <v>300</v>
      </c>
      <c r="B12" s="1393"/>
      <c r="C12" s="756" t="s">
        <v>301</v>
      </c>
      <c r="D12" s="1069">
        <v>100</v>
      </c>
      <c r="E12" s="1069">
        <v>100</v>
      </c>
      <c r="F12" s="1069">
        <v>0</v>
      </c>
      <c r="G12" s="43">
        <v>0</v>
      </c>
      <c r="H12" s="1070">
        <v>1</v>
      </c>
    </row>
    <row r="13" spans="1:8" x14ac:dyDescent="0.2">
      <c r="A13" s="1392" t="s">
        <v>302</v>
      </c>
      <c r="B13" s="1393"/>
      <c r="C13" s="756" t="s">
        <v>303</v>
      </c>
      <c r="D13" s="1069">
        <v>100</v>
      </c>
      <c r="E13" s="1069">
        <v>100</v>
      </c>
      <c r="F13" s="1069">
        <v>0</v>
      </c>
      <c r="G13" s="43">
        <v>0</v>
      </c>
      <c r="H13" s="1070">
        <v>1</v>
      </c>
    </row>
    <row r="14" spans="1:8" x14ac:dyDescent="0.2">
      <c r="A14" s="1392" t="s">
        <v>304</v>
      </c>
      <c r="B14" s="1393"/>
      <c r="C14" s="756" t="s">
        <v>305</v>
      </c>
      <c r="D14" s="1069">
        <v>100</v>
      </c>
      <c r="E14" s="1069">
        <v>100</v>
      </c>
      <c r="F14" s="1069">
        <v>0</v>
      </c>
      <c r="G14" s="43">
        <v>0</v>
      </c>
      <c r="H14" s="1070">
        <v>1</v>
      </c>
    </row>
    <row r="15" spans="1:8" ht="12.75" customHeight="1" x14ac:dyDescent="0.2">
      <c r="A15" s="1392" t="s">
        <v>306</v>
      </c>
      <c r="B15" s="1393"/>
      <c r="C15" s="756" t="s">
        <v>307</v>
      </c>
      <c r="D15" s="1069">
        <v>100</v>
      </c>
      <c r="E15" s="1069">
        <v>100</v>
      </c>
      <c r="F15" s="1069">
        <v>0</v>
      </c>
      <c r="G15" s="43">
        <v>0</v>
      </c>
      <c r="H15" s="1070">
        <v>1</v>
      </c>
    </row>
    <row r="16" spans="1:8" x14ac:dyDescent="0.2">
      <c r="A16" s="1392" t="s">
        <v>308</v>
      </c>
      <c r="B16" s="1393"/>
      <c r="C16" s="756" t="s">
        <v>309</v>
      </c>
      <c r="D16" s="1069">
        <v>100</v>
      </c>
      <c r="E16" s="1069">
        <v>100</v>
      </c>
      <c r="F16" s="1069">
        <v>50</v>
      </c>
      <c r="G16" s="1073">
        <f>F16/E16*100</f>
        <v>50</v>
      </c>
      <c r="H16" s="1070">
        <v>100</v>
      </c>
    </row>
    <row r="17" spans="1:8" x14ac:dyDescent="0.2">
      <c r="A17" s="1392" t="s">
        <v>310</v>
      </c>
      <c r="B17" s="1393"/>
      <c r="C17" s="756" t="s">
        <v>311</v>
      </c>
      <c r="D17" s="1069">
        <v>100</v>
      </c>
      <c r="E17" s="1069">
        <v>100</v>
      </c>
      <c r="F17" s="1069">
        <v>0</v>
      </c>
      <c r="G17" s="43">
        <v>0</v>
      </c>
      <c r="H17" s="1070">
        <v>1</v>
      </c>
    </row>
    <row r="18" spans="1:8" x14ac:dyDescent="0.2">
      <c r="A18" s="1089" t="s">
        <v>1093</v>
      </c>
      <c r="B18" s="1090"/>
      <c r="C18" s="1091" t="s">
        <v>1113</v>
      </c>
      <c r="D18" s="1069">
        <v>0</v>
      </c>
      <c r="E18" s="1069">
        <v>0</v>
      </c>
      <c r="F18" s="1069">
        <v>0</v>
      </c>
      <c r="G18" s="405">
        <v>0</v>
      </c>
      <c r="H18" s="1070">
        <v>1</v>
      </c>
    </row>
    <row r="19" spans="1:8" ht="13.5" thickBot="1" x14ac:dyDescent="0.25">
      <c r="A19" s="656"/>
      <c r="B19" s="757"/>
      <c r="C19" s="753" t="s">
        <v>312</v>
      </c>
      <c r="D19" s="710">
        <f>SUM(D6:D18)</f>
        <v>1000</v>
      </c>
      <c r="E19" s="710">
        <f>SUM(E6:E18)</f>
        <v>1000</v>
      </c>
      <c r="F19" s="710">
        <f>SUM(F6:F18)</f>
        <v>50</v>
      </c>
      <c r="G19" s="1074">
        <f>F19/E19*100</f>
        <v>5</v>
      </c>
      <c r="H19" s="711">
        <f>SUM(H6:H18)</f>
        <v>110</v>
      </c>
    </row>
    <row r="20" spans="1:8" x14ac:dyDescent="0.2">
      <c r="A20" s="1394" t="s">
        <v>313</v>
      </c>
      <c r="B20" s="1395"/>
      <c r="C20" s="195" t="s">
        <v>314</v>
      </c>
      <c r="D20" s="72">
        <v>100</v>
      </c>
      <c r="E20" s="72">
        <v>39</v>
      </c>
      <c r="F20" s="72">
        <v>0</v>
      </c>
      <c r="G20" s="94">
        <v>0</v>
      </c>
      <c r="H20" s="226">
        <v>1</v>
      </c>
    </row>
    <row r="21" spans="1:8" x14ac:dyDescent="0.2">
      <c r="A21" s="1392" t="s">
        <v>315</v>
      </c>
      <c r="B21" s="1393"/>
      <c r="C21" s="212" t="s">
        <v>316</v>
      </c>
      <c r="D21" s="758">
        <v>7000</v>
      </c>
      <c r="E21" s="758">
        <v>7000</v>
      </c>
      <c r="F21" s="758">
        <v>5727</v>
      </c>
      <c r="G21" s="1073">
        <f>F21/E21*100</f>
        <v>81.814285714285717</v>
      </c>
      <c r="H21" s="35">
        <v>1100</v>
      </c>
    </row>
    <row r="22" spans="1:8" x14ac:dyDescent="0.2">
      <c r="A22" s="1392" t="s">
        <v>317</v>
      </c>
      <c r="B22" s="1393"/>
      <c r="C22" s="212" t="s">
        <v>318</v>
      </c>
      <c r="D22" s="1064">
        <v>3000</v>
      </c>
      <c r="E22" s="1064">
        <v>2700</v>
      </c>
      <c r="F22" s="1064">
        <v>354</v>
      </c>
      <c r="G22" s="1073">
        <f>F22/E22*100</f>
        <v>13.111111111111112</v>
      </c>
      <c r="H22" s="1065">
        <v>500</v>
      </c>
    </row>
    <row r="23" spans="1:8" ht="12.75" hidden="1" customHeight="1" x14ac:dyDescent="0.2">
      <c r="A23" s="1392" t="s">
        <v>319</v>
      </c>
      <c r="B23" s="1393"/>
      <c r="C23" s="741" t="s">
        <v>320</v>
      </c>
      <c r="D23" s="759">
        <v>0</v>
      </c>
      <c r="E23" s="759">
        <v>0</v>
      </c>
      <c r="F23" s="759">
        <v>0</v>
      </c>
      <c r="G23" s="1073">
        <v>0</v>
      </c>
      <c r="H23" s="73">
        <v>0</v>
      </c>
    </row>
    <row r="24" spans="1:8" ht="12.75" hidden="1" customHeight="1" x14ac:dyDescent="0.2">
      <c r="A24" s="1251"/>
      <c r="B24" s="1252" t="s">
        <v>1054</v>
      </c>
      <c r="C24" s="195" t="s">
        <v>1055</v>
      </c>
      <c r="D24" s="759">
        <v>0</v>
      </c>
      <c r="E24" s="759">
        <v>0</v>
      </c>
      <c r="F24" s="759">
        <v>0</v>
      </c>
      <c r="G24" s="1073">
        <v>0</v>
      </c>
      <c r="H24" s="73">
        <v>0</v>
      </c>
    </row>
    <row r="25" spans="1:8" x14ac:dyDescent="0.2">
      <c r="A25" s="1392" t="s">
        <v>321</v>
      </c>
      <c r="B25" s="1393"/>
      <c r="C25" s="212" t="s">
        <v>322</v>
      </c>
      <c r="D25" s="72">
        <v>100</v>
      </c>
      <c r="E25" s="72">
        <v>100</v>
      </c>
      <c r="F25" s="72">
        <v>0</v>
      </c>
      <c r="G25" s="1073">
        <f>F25/E25*100</f>
        <v>0</v>
      </c>
      <c r="H25" s="226">
        <v>1</v>
      </c>
    </row>
    <row r="26" spans="1:8" x14ac:dyDescent="0.2">
      <c r="A26" s="1392" t="s">
        <v>323</v>
      </c>
      <c r="B26" s="1393"/>
      <c r="C26" s="212" t="s">
        <v>324</v>
      </c>
      <c r="D26" s="72">
        <v>100</v>
      </c>
      <c r="E26" s="72">
        <v>100</v>
      </c>
      <c r="F26" s="72">
        <v>0</v>
      </c>
      <c r="G26" s="1073">
        <v>0</v>
      </c>
      <c r="H26" s="226">
        <v>0</v>
      </c>
    </row>
    <row r="27" spans="1:8" x14ac:dyDescent="0.2">
      <c r="A27" s="1392" t="s">
        <v>325</v>
      </c>
      <c r="B27" s="1393"/>
      <c r="C27" s="1062" t="s">
        <v>326</v>
      </c>
      <c r="D27" s="758">
        <v>0</v>
      </c>
      <c r="E27" s="758">
        <v>61</v>
      </c>
      <c r="F27" s="758">
        <v>0</v>
      </c>
      <c r="G27" s="1073">
        <v>0</v>
      </c>
      <c r="H27" s="35">
        <v>100</v>
      </c>
    </row>
    <row r="28" spans="1:8" hidden="1" x14ac:dyDescent="0.2">
      <c r="A28" s="1392" t="s">
        <v>327</v>
      </c>
      <c r="B28" s="1393"/>
      <c r="C28" s="1062" t="s">
        <v>328</v>
      </c>
      <c r="D28" s="758">
        <v>0</v>
      </c>
      <c r="E28" s="758">
        <v>0</v>
      </c>
      <c r="F28" s="758">
        <v>0</v>
      </c>
      <c r="G28" s="1073">
        <v>0</v>
      </c>
      <c r="H28" s="35">
        <v>0</v>
      </c>
    </row>
    <row r="29" spans="1:8" x14ac:dyDescent="0.2">
      <c r="A29" s="1392" t="s">
        <v>329</v>
      </c>
      <c r="B29" s="1393"/>
      <c r="C29" s="382" t="s">
        <v>330</v>
      </c>
      <c r="D29" s="760">
        <v>3500</v>
      </c>
      <c r="E29" s="760">
        <v>3500</v>
      </c>
      <c r="F29" s="760">
        <v>517</v>
      </c>
      <c r="G29" s="1073">
        <f>F29/E29*100</f>
        <v>14.771428571428572</v>
      </c>
      <c r="H29" s="127">
        <v>750</v>
      </c>
    </row>
    <row r="30" spans="1:8" x14ac:dyDescent="0.2">
      <c r="A30" s="1392" t="s">
        <v>997</v>
      </c>
      <c r="B30" s="1393"/>
      <c r="C30" s="382" t="s">
        <v>331</v>
      </c>
      <c r="D30" s="760">
        <v>2000</v>
      </c>
      <c r="E30" s="760">
        <v>2000</v>
      </c>
      <c r="F30" s="760">
        <v>0</v>
      </c>
      <c r="G30" s="342">
        <v>0</v>
      </c>
      <c r="H30" s="127">
        <v>100</v>
      </c>
    </row>
    <row r="31" spans="1:8" ht="12.75" customHeight="1" x14ac:dyDescent="0.2">
      <c r="A31" s="1392" t="s">
        <v>1114</v>
      </c>
      <c r="B31" s="1393"/>
      <c r="C31" s="382" t="s">
        <v>1115</v>
      </c>
      <c r="D31" s="760">
        <v>0</v>
      </c>
      <c r="E31" s="760">
        <v>0</v>
      </c>
      <c r="F31" s="760">
        <v>0</v>
      </c>
      <c r="G31" s="342">
        <v>0</v>
      </c>
      <c r="H31" s="127">
        <v>500</v>
      </c>
    </row>
    <row r="32" spans="1:8" ht="12.75" customHeight="1" x14ac:dyDescent="0.2">
      <c r="A32" s="1089"/>
      <c r="B32" s="1090" t="s">
        <v>1093</v>
      </c>
      <c r="C32" s="382" t="s">
        <v>1116</v>
      </c>
      <c r="D32" s="760">
        <v>0</v>
      </c>
      <c r="E32" s="760">
        <v>0</v>
      </c>
      <c r="F32" s="760">
        <v>0</v>
      </c>
      <c r="G32" s="342">
        <v>0</v>
      </c>
      <c r="H32" s="127">
        <v>50</v>
      </c>
    </row>
    <row r="33" spans="1:8" ht="13.5" thickBot="1" x14ac:dyDescent="0.25">
      <c r="A33" s="761"/>
      <c r="B33" s="762"/>
      <c r="C33" s="763" t="s">
        <v>332</v>
      </c>
      <c r="D33" s="764">
        <f>SUM(D20:D32)</f>
        <v>15800</v>
      </c>
      <c r="E33" s="764">
        <f>SUM(E20:E32)</f>
        <v>15500</v>
      </c>
      <c r="F33" s="764">
        <f>SUM(F20:F32)</f>
        <v>6598</v>
      </c>
      <c r="G33" s="724">
        <f>F33/E33*100</f>
        <v>42.567741935483873</v>
      </c>
      <c r="H33" s="765">
        <f>SUM(H20:H32)</f>
        <v>3102</v>
      </c>
    </row>
    <row r="34" spans="1:8" ht="12" hidden="1" customHeight="1" x14ac:dyDescent="0.2">
      <c r="A34" s="1389">
        <v>216017</v>
      </c>
      <c r="B34" s="1390"/>
      <c r="C34" s="13" t="s">
        <v>333</v>
      </c>
      <c r="D34" s="696">
        <v>0</v>
      </c>
      <c r="E34" s="696">
        <v>0</v>
      </c>
      <c r="F34" s="696">
        <v>0</v>
      </c>
      <c r="G34" s="161">
        <v>0</v>
      </c>
      <c r="H34" s="766">
        <v>0</v>
      </c>
    </row>
    <row r="35" spans="1:8" ht="13.5" hidden="1" customHeight="1" thickBot="1" x14ac:dyDescent="0.25">
      <c r="A35" s="761"/>
      <c r="B35" s="762"/>
      <c r="C35" s="763" t="s">
        <v>270</v>
      </c>
      <c r="D35" s="764">
        <f>D34</f>
        <v>0</v>
      </c>
      <c r="E35" s="764">
        <f>E34</f>
        <v>0</v>
      </c>
      <c r="F35" s="764">
        <f>F34</f>
        <v>0</v>
      </c>
      <c r="G35" s="724">
        <v>0</v>
      </c>
      <c r="H35" s="765">
        <f>SUM(H34)</f>
        <v>0</v>
      </c>
    </row>
    <row r="36" spans="1:8" x14ac:dyDescent="0.2">
      <c r="A36" s="1394" t="s">
        <v>334</v>
      </c>
      <c r="B36" s="1395"/>
      <c r="C36" s="501" t="s">
        <v>335</v>
      </c>
      <c r="D36" s="696">
        <v>2395</v>
      </c>
      <c r="E36" s="696">
        <v>2395</v>
      </c>
      <c r="F36" s="696">
        <v>149</v>
      </c>
      <c r="G36" s="161">
        <f>F36/E36*100</f>
        <v>6.221294363256785</v>
      </c>
      <c r="H36" s="766">
        <v>0</v>
      </c>
    </row>
    <row r="37" spans="1:8" hidden="1" x14ac:dyDescent="0.2">
      <c r="A37" s="1251"/>
      <c r="B37" s="1252" t="s">
        <v>1119</v>
      </c>
      <c r="C37" s="473" t="s">
        <v>1120</v>
      </c>
      <c r="D37" s="759">
        <v>0</v>
      </c>
      <c r="E37" s="759">
        <v>0</v>
      </c>
      <c r="F37" s="759">
        <v>0</v>
      </c>
      <c r="G37" s="94">
        <v>0</v>
      </c>
      <c r="H37" s="73">
        <v>0</v>
      </c>
    </row>
    <row r="38" spans="1:8" x14ac:dyDescent="0.2">
      <c r="A38" s="1392" t="s">
        <v>981</v>
      </c>
      <c r="B38" s="1393"/>
      <c r="C38" s="473" t="s">
        <v>982</v>
      </c>
      <c r="D38" s="759">
        <v>83</v>
      </c>
      <c r="E38" s="759">
        <v>83</v>
      </c>
      <c r="F38" s="759">
        <v>83</v>
      </c>
      <c r="G38" s="1073">
        <f>F38/E38*100</f>
        <v>100</v>
      </c>
      <c r="H38" s="73">
        <v>0</v>
      </c>
    </row>
    <row r="39" spans="1:8" x14ac:dyDescent="0.2">
      <c r="A39" s="1392" t="s">
        <v>339</v>
      </c>
      <c r="B39" s="1393"/>
      <c r="C39" s="1062" t="s">
        <v>340</v>
      </c>
      <c r="D39" s="759">
        <v>5526</v>
      </c>
      <c r="E39" s="759">
        <v>7226</v>
      </c>
      <c r="F39" s="759">
        <v>3674</v>
      </c>
      <c r="G39" s="1073">
        <f t="shared" ref="G39:G44" si="0">F39/E39*100</f>
        <v>50.844173816772766</v>
      </c>
      <c r="H39" s="73">
        <v>0</v>
      </c>
    </row>
    <row r="40" spans="1:8" x14ac:dyDescent="0.2">
      <c r="A40" s="1392" t="s">
        <v>983</v>
      </c>
      <c r="B40" s="1393"/>
      <c r="C40" s="1062" t="s">
        <v>984</v>
      </c>
      <c r="D40" s="759">
        <v>166</v>
      </c>
      <c r="E40" s="759">
        <v>166</v>
      </c>
      <c r="F40" s="759">
        <v>0</v>
      </c>
      <c r="G40" s="1073">
        <f t="shared" si="0"/>
        <v>0</v>
      </c>
      <c r="H40" s="73">
        <v>0</v>
      </c>
    </row>
    <row r="41" spans="1:8" x14ac:dyDescent="0.2">
      <c r="A41" s="1392" t="s">
        <v>341</v>
      </c>
      <c r="B41" s="1393"/>
      <c r="C41" s="528" t="s">
        <v>342</v>
      </c>
      <c r="D41" s="759">
        <v>35</v>
      </c>
      <c r="E41" s="759">
        <v>35</v>
      </c>
      <c r="F41" s="759">
        <v>30</v>
      </c>
      <c r="G41" s="1073">
        <f t="shared" si="0"/>
        <v>85.714285714285708</v>
      </c>
      <c r="H41" s="73">
        <v>0</v>
      </c>
    </row>
    <row r="42" spans="1:8" ht="12.75" customHeight="1" x14ac:dyDescent="0.2">
      <c r="A42" s="1392" t="s">
        <v>343</v>
      </c>
      <c r="B42" s="1393"/>
      <c r="C42" s="473" t="s">
        <v>344</v>
      </c>
      <c r="D42" s="759">
        <v>1000</v>
      </c>
      <c r="E42" s="759">
        <v>1100</v>
      </c>
      <c r="F42" s="759">
        <v>1059</v>
      </c>
      <c r="G42" s="1073">
        <f t="shared" si="0"/>
        <v>96.27272727272728</v>
      </c>
      <c r="H42" s="73">
        <v>0</v>
      </c>
    </row>
    <row r="43" spans="1:8" ht="12.75" customHeight="1" x14ac:dyDescent="0.2">
      <c r="A43" s="1392" t="s">
        <v>345</v>
      </c>
      <c r="B43" s="1393"/>
      <c r="C43" s="473" t="s">
        <v>346</v>
      </c>
      <c r="D43" s="759">
        <v>1000</v>
      </c>
      <c r="E43" s="759">
        <v>1000</v>
      </c>
      <c r="F43" s="759">
        <v>0</v>
      </c>
      <c r="G43" s="1073">
        <f t="shared" si="0"/>
        <v>0</v>
      </c>
      <c r="H43" s="73">
        <v>0</v>
      </c>
    </row>
    <row r="44" spans="1:8" x14ac:dyDescent="0.2">
      <c r="A44" s="1392" t="s">
        <v>347</v>
      </c>
      <c r="B44" s="1393"/>
      <c r="C44" s="473" t="s">
        <v>348</v>
      </c>
      <c r="D44" s="759">
        <v>6000</v>
      </c>
      <c r="E44" s="759">
        <v>6000</v>
      </c>
      <c r="F44" s="759">
        <v>5806</v>
      </c>
      <c r="G44" s="1073">
        <f t="shared" si="0"/>
        <v>96.766666666666666</v>
      </c>
      <c r="H44" s="73">
        <v>0</v>
      </c>
    </row>
    <row r="45" spans="1:8" x14ac:dyDescent="0.2">
      <c r="A45" s="1392" t="s">
        <v>349</v>
      </c>
      <c r="B45" s="1393"/>
      <c r="C45" s="473" t="s">
        <v>350</v>
      </c>
      <c r="D45" s="759">
        <v>6500</v>
      </c>
      <c r="E45" s="759">
        <v>6480</v>
      </c>
      <c r="F45" s="759">
        <v>0</v>
      </c>
      <c r="G45" s="1073">
        <f>F45/E45*100</f>
        <v>0</v>
      </c>
      <c r="H45" s="73">
        <v>0</v>
      </c>
    </row>
    <row r="46" spans="1:8" x14ac:dyDescent="0.2">
      <c r="A46" s="1392" t="s">
        <v>351</v>
      </c>
      <c r="B46" s="1393"/>
      <c r="C46" s="473" t="s">
        <v>352</v>
      </c>
      <c r="D46" s="759">
        <v>965</v>
      </c>
      <c r="E46" s="759">
        <v>965</v>
      </c>
      <c r="F46" s="759">
        <v>0</v>
      </c>
      <c r="G46" s="1073">
        <v>0</v>
      </c>
      <c r="H46" s="73">
        <v>0</v>
      </c>
    </row>
    <row r="47" spans="1:8" x14ac:dyDescent="0.2">
      <c r="A47" s="1392" t="s">
        <v>353</v>
      </c>
      <c r="B47" s="1393"/>
      <c r="C47" s="505" t="s">
        <v>354</v>
      </c>
      <c r="D47" s="758">
        <v>500</v>
      </c>
      <c r="E47" s="758">
        <v>602</v>
      </c>
      <c r="F47" s="758">
        <v>310</v>
      </c>
      <c r="G47" s="1073">
        <f t="shared" ref="G47:G55" si="1">F47/E47*100</f>
        <v>51.495016611295682</v>
      </c>
      <c r="H47" s="35">
        <v>0</v>
      </c>
    </row>
    <row r="48" spans="1:8" x14ac:dyDescent="0.2">
      <c r="A48" s="1400" t="s">
        <v>336</v>
      </c>
      <c r="B48" s="1401"/>
      <c r="C48" s="473" t="s">
        <v>337</v>
      </c>
      <c r="D48" s="759">
        <v>60800</v>
      </c>
      <c r="E48" s="759">
        <v>57665</v>
      </c>
      <c r="F48" s="759">
        <v>7619</v>
      </c>
      <c r="G48" s="1073">
        <f t="shared" si="1"/>
        <v>13.212520593080725</v>
      </c>
      <c r="H48" s="73">
        <v>0</v>
      </c>
    </row>
    <row r="49" spans="1:8" x14ac:dyDescent="0.2">
      <c r="A49" s="1400" t="s">
        <v>336</v>
      </c>
      <c r="B49" s="1401"/>
      <c r="C49" s="473" t="s">
        <v>338</v>
      </c>
      <c r="D49" s="759">
        <v>0</v>
      </c>
      <c r="E49" s="759">
        <v>2322</v>
      </c>
      <c r="F49" s="759">
        <v>2166</v>
      </c>
      <c r="G49" s="1073">
        <f t="shared" si="1"/>
        <v>93.281653746770019</v>
      </c>
      <c r="H49" s="73">
        <v>0</v>
      </c>
    </row>
    <row r="50" spans="1:8" x14ac:dyDescent="0.2">
      <c r="A50" s="1400" t="s">
        <v>1057</v>
      </c>
      <c r="B50" s="1401"/>
      <c r="C50" s="473" t="s">
        <v>1262</v>
      </c>
      <c r="D50" s="759">
        <v>0</v>
      </c>
      <c r="E50" s="759">
        <v>3135</v>
      </c>
      <c r="F50" s="759">
        <v>1536</v>
      </c>
      <c r="G50" s="1073">
        <f t="shared" si="1"/>
        <v>48.995215311004785</v>
      </c>
      <c r="H50" s="73">
        <v>0</v>
      </c>
    </row>
    <row r="51" spans="1:8" x14ac:dyDescent="0.2">
      <c r="A51" s="1400" t="s">
        <v>1057</v>
      </c>
      <c r="B51" s="1401"/>
      <c r="C51" s="473" t="s">
        <v>1058</v>
      </c>
      <c r="D51" s="759">
        <v>0</v>
      </c>
      <c r="E51" s="759">
        <v>16000</v>
      </c>
      <c r="F51" s="759">
        <v>6146</v>
      </c>
      <c r="G51" s="1073">
        <f>F51/E51*100</f>
        <v>38.412500000000001</v>
      </c>
      <c r="H51" s="73">
        <v>0</v>
      </c>
    </row>
    <row r="52" spans="1:8" x14ac:dyDescent="0.2">
      <c r="A52" s="1400" t="s">
        <v>1057</v>
      </c>
      <c r="B52" s="1401"/>
      <c r="C52" s="473" t="s">
        <v>1059</v>
      </c>
      <c r="D52" s="759">
        <v>0</v>
      </c>
      <c r="E52" s="759">
        <v>20000</v>
      </c>
      <c r="F52" s="759">
        <v>7683</v>
      </c>
      <c r="G52" s="1073">
        <f t="shared" si="1"/>
        <v>38.414999999999999</v>
      </c>
      <c r="H52" s="73">
        <v>0</v>
      </c>
    </row>
    <row r="53" spans="1:8" x14ac:dyDescent="0.2">
      <c r="A53" s="1400" t="s">
        <v>1060</v>
      </c>
      <c r="B53" s="1401"/>
      <c r="C53" s="473" t="s">
        <v>1061</v>
      </c>
      <c r="D53" s="759">
        <v>0</v>
      </c>
      <c r="E53" s="759">
        <v>6500</v>
      </c>
      <c r="F53" s="759">
        <v>3646</v>
      </c>
      <c r="G53" s="1073">
        <f t="shared" si="1"/>
        <v>56.092307692307699</v>
      </c>
      <c r="H53" s="73">
        <v>0</v>
      </c>
    </row>
    <row r="54" spans="1:8" x14ac:dyDescent="0.2">
      <c r="A54" s="1400" t="s">
        <v>1060</v>
      </c>
      <c r="B54" s="1401"/>
      <c r="C54" s="473" t="s">
        <v>1243</v>
      </c>
      <c r="D54" s="759">
        <v>0</v>
      </c>
      <c r="E54" s="759">
        <v>20</v>
      </c>
      <c r="F54" s="759">
        <v>10</v>
      </c>
      <c r="G54" s="94">
        <f t="shared" si="1"/>
        <v>50</v>
      </c>
      <c r="H54" s="73">
        <v>0</v>
      </c>
    </row>
    <row r="55" spans="1:8" x14ac:dyDescent="0.2">
      <c r="A55" s="1253" t="s">
        <v>1117</v>
      </c>
      <c r="C55" s="473" t="s">
        <v>1263</v>
      </c>
      <c r="D55" s="759">
        <v>0</v>
      </c>
      <c r="E55" s="759">
        <v>40000</v>
      </c>
      <c r="F55" s="759">
        <v>120</v>
      </c>
      <c r="G55" s="94">
        <f t="shared" si="1"/>
        <v>0.3</v>
      </c>
      <c r="H55" s="73">
        <v>0</v>
      </c>
    </row>
    <row r="56" spans="1:8" x14ac:dyDescent="0.2">
      <c r="A56" s="1400" t="s">
        <v>765</v>
      </c>
      <c r="B56" s="1401"/>
      <c r="C56" s="1062" t="s">
        <v>1131</v>
      </c>
      <c r="D56" s="760">
        <v>0</v>
      </c>
      <c r="E56" s="760">
        <v>0</v>
      </c>
      <c r="F56" s="760">
        <v>0</v>
      </c>
      <c r="G56" s="342">
        <v>0</v>
      </c>
      <c r="H56" s="127">
        <v>0</v>
      </c>
    </row>
    <row r="57" spans="1:8" ht="13.5" thickBot="1" x14ac:dyDescent="0.25">
      <c r="A57" s="768"/>
      <c r="B57" s="762"/>
      <c r="C57" s="763" t="s">
        <v>355</v>
      </c>
      <c r="D57" s="764">
        <f>SUM(D36:D56)</f>
        <v>84970</v>
      </c>
      <c r="E57" s="764">
        <f>SUM(E36:E56)</f>
        <v>171694</v>
      </c>
      <c r="F57" s="764">
        <f>SUM(F36:F56)</f>
        <v>40037</v>
      </c>
      <c r="G57" s="724">
        <f>F57/E57*100</f>
        <v>23.318811373723019</v>
      </c>
      <c r="H57" s="765">
        <f>SUM(H36:H56)</f>
        <v>0</v>
      </c>
    </row>
    <row r="58" spans="1:8" x14ac:dyDescent="0.2">
      <c r="A58" s="1389" t="s">
        <v>1062</v>
      </c>
      <c r="B58" s="1390"/>
      <c r="C58" s="523" t="s">
        <v>1063</v>
      </c>
      <c r="D58" s="1267">
        <v>0</v>
      </c>
      <c r="E58" s="1267">
        <v>1200</v>
      </c>
      <c r="F58" s="1267">
        <v>1190</v>
      </c>
      <c r="G58" s="161">
        <f>F58/E58*100</f>
        <v>99.166666666666671</v>
      </c>
      <c r="H58" s="1268">
        <v>0</v>
      </c>
    </row>
    <row r="59" spans="1:8" x14ac:dyDescent="0.2">
      <c r="A59" s="1392" t="s">
        <v>1062</v>
      </c>
      <c r="B59" s="1393"/>
      <c r="C59" s="767" t="s">
        <v>1264</v>
      </c>
      <c r="D59" s="760">
        <v>0</v>
      </c>
      <c r="E59" s="760">
        <v>270</v>
      </c>
      <c r="F59" s="760">
        <v>0</v>
      </c>
      <c r="G59" s="94">
        <f t="shared" ref="G59:G60" si="2">F59/E59*100</f>
        <v>0</v>
      </c>
      <c r="H59" s="127">
        <v>0</v>
      </c>
    </row>
    <row r="60" spans="1:8" x14ac:dyDescent="0.2">
      <c r="A60" s="1392" t="s">
        <v>998</v>
      </c>
      <c r="B60" s="1393"/>
      <c r="C60" s="767" t="s">
        <v>356</v>
      </c>
      <c r="D60" s="760">
        <v>2500</v>
      </c>
      <c r="E60" s="760">
        <v>2230</v>
      </c>
      <c r="F60" s="760">
        <v>0</v>
      </c>
      <c r="G60" s="94">
        <f t="shared" si="2"/>
        <v>0</v>
      </c>
      <c r="H60" s="127">
        <v>0</v>
      </c>
    </row>
    <row r="61" spans="1:8" ht="13.5" thickBot="1" x14ac:dyDescent="0.25">
      <c r="A61" s="761"/>
      <c r="B61" s="762"/>
      <c r="C61" s="763" t="s">
        <v>357</v>
      </c>
      <c r="D61" s="764">
        <f>SUM(D58:D60)</f>
        <v>2500</v>
      </c>
      <c r="E61" s="764">
        <f>SUM(E58:E60)</f>
        <v>3700</v>
      </c>
      <c r="F61" s="764">
        <f>SUM(F58:F60)</f>
        <v>1190</v>
      </c>
      <c r="G61" s="724">
        <v>0</v>
      </c>
      <c r="H61" s="765">
        <f>SUM(H58:H60)</f>
        <v>0</v>
      </c>
    </row>
    <row r="65" spans="1:8" ht="15.75" thickBot="1" x14ac:dyDescent="0.3">
      <c r="A65" s="1336" t="s">
        <v>228</v>
      </c>
      <c r="B65" s="1336"/>
      <c r="C65" s="1336"/>
      <c r="D65" s="1336"/>
      <c r="E65" s="1336"/>
      <c r="F65" s="1336"/>
      <c r="G65" s="1336"/>
      <c r="H65" s="1336"/>
    </row>
    <row r="66" spans="1:8" x14ac:dyDescent="0.2">
      <c r="A66" s="1402" t="s">
        <v>358</v>
      </c>
      <c r="B66" s="1403"/>
      <c r="C66" s="393" t="s">
        <v>359</v>
      </c>
      <c r="D66" s="696">
        <v>3661</v>
      </c>
      <c r="E66" s="696">
        <v>4661</v>
      </c>
      <c r="F66" s="696">
        <v>3283</v>
      </c>
      <c r="G66" s="161">
        <f>F66/E66*100</f>
        <v>70.435528856468565</v>
      </c>
      <c r="H66" s="766">
        <v>0</v>
      </c>
    </row>
    <row r="67" spans="1:8" x14ac:dyDescent="0.2">
      <c r="A67" s="1398" t="s">
        <v>360</v>
      </c>
      <c r="B67" s="1399"/>
      <c r="C67" s="51" t="s">
        <v>361</v>
      </c>
      <c r="D67" s="758">
        <v>230</v>
      </c>
      <c r="E67" s="758">
        <v>490</v>
      </c>
      <c r="F67" s="758">
        <v>481</v>
      </c>
      <c r="G67" s="1073">
        <f>F67/E67*100</f>
        <v>98.163265306122454</v>
      </c>
      <c r="H67" s="35">
        <v>0</v>
      </c>
    </row>
    <row r="68" spans="1:8" x14ac:dyDescent="0.2">
      <c r="A68" s="1398" t="s">
        <v>985</v>
      </c>
      <c r="B68" s="1399"/>
      <c r="C68" s="51" t="s">
        <v>986</v>
      </c>
      <c r="D68" s="758">
        <v>479</v>
      </c>
      <c r="E68" s="758">
        <v>479</v>
      </c>
      <c r="F68" s="758">
        <v>478</v>
      </c>
      <c r="G68" s="1073">
        <f>F68/E68*100</f>
        <v>99.791231732776623</v>
      </c>
      <c r="H68" s="35">
        <v>0</v>
      </c>
    </row>
    <row r="69" spans="1:8" x14ac:dyDescent="0.2">
      <c r="A69" s="1398" t="s">
        <v>362</v>
      </c>
      <c r="B69" s="1399"/>
      <c r="C69" s="1062" t="s">
        <v>363</v>
      </c>
      <c r="D69" s="758">
        <v>0</v>
      </c>
      <c r="E69" s="758">
        <v>0</v>
      </c>
      <c r="F69" s="758">
        <v>0</v>
      </c>
      <c r="G69" s="1073">
        <v>0</v>
      </c>
      <c r="H69" s="35">
        <v>0</v>
      </c>
    </row>
    <row r="70" spans="1:8" x14ac:dyDescent="0.2">
      <c r="A70" s="1398" t="s">
        <v>364</v>
      </c>
      <c r="B70" s="1399"/>
      <c r="C70" s="1062" t="s">
        <v>365</v>
      </c>
      <c r="D70" s="758">
        <v>6000</v>
      </c>
      <c r="E70" s="758">
        <v>914</v>
      </c>
      <c r="F70" s="758">
        <v>0</v>
      </c>
      <c r="G70" s="1073">
        <f>F70/E70*100</f>
        <v>0</v>
      </c>
      <c r="H70" s="35">
        <v>0</v>
      </c>
    </row>
    <row r="71" spans="1:8" x14ac:dyDescent="0.2">
      <c r="A71" s="1398" t="s">
        <v>366</v>
      </c>
      <c r="B71" s="1399"/>
      <c r="C71" s="1062" t="s">
        <v>367</v>
      </c>
      <c r="D71" s="758">
        <v>1000</v>
      </c>
      <c r="E71" s="758">
        <v>1000</v>
      </c>
      <c r="F71" s="758">
        <v>0</v>
      </c>
      <c r="G71" s="1073">
        <f>F71/E71*100</f>
        <v>0</v>
      </c>
      <c r="H71" s="35">
        <v>0</v>
      </c>
    </row>
    <row r="72" spans="1:8" x14ac:dyDescent="0.2">
      <c r="A72" s="1398" t="s">
        <v>371</v>
      </c>
      <c r="B72" s="1399"/>
      <c r="C72" s="1062" t="s">
        <v>372</v>
      </c>
      <c r="D72" s="758">
        <v>13770</v>
      </c>
      <c r="E72" s="758">
        <v>13770</v>
      </c>
      <c r="F72" s="758">
        <v>0</v>
      </c>
      <c r="G72" s="1073">
        <f>F72/E72*100</f>
        <v>0</v>
      </c>
      <c r="H72" s="35">
        <v>0</v>
      </c>
    </row>
    <row r="73" spans="1:8" x14ac:dyDescent="0.2">
      <c r="A73" s="1398" t="s">
        <v>1123</v>
      </c>
      <c r="B73" s="1399"/>
      <c r="C73" s="1062" t="s">
        <v>1124</v>
      </c>
      <c r="D73" s="758">
        <v>0</v>
      </c>
      <c r="E73" s="758">
        <v>0</v>
      </c>
      <c r="F73" s="758">
        <v>0</v>
      </c>
      <c r="G73" s="1073">
        <v>0</v>
      </c>
      <c r="H73" s="35">
        <v>0</v>
      </c>
    </row>
    <row r="74" spans="1:8" x14ac:dyDescent="0.2">
      <c r="A74" s="1398" t="s">
        <v>373</v>
      </c>
      <c r="B74" s="1399"/>
      <c r="C74" s="1062" t="s">
        <v>374</v>
      </c>
      <c r="D74" s="758">
        <v>2200</v>
      </c>
      <c r="E74" s="758">
        <v>2200</v>
      </c>
      <c r="F74" s="758">
        <v>2125</v>
      </c>
      <c r="G74" s="1073">
        <f>F74/E74*100</f>
        <v>96.590909090909093</v>
      </c>
      <c r="H74" s="35">
        <v>0</v>
      </c>
    </row>
    <row r="75" spans="1:8" x14ac:dyDescent="0.2">
      <c r="A75" s="1398" t="s">
        <v>375</v>
      </c>
      <c r="B75" s="1399"/>
      <c r="C75" s="51" t="s">
        <v>376</v>
      </c>
      <c r="D75" s="758">
        <v>0</v>
      </c>
      <c r="E75" s="758">
        <v>57</v>
      </c>
      <c r="F75" s="758">
        <v>0</v>
      </c>
      <c r="G75" s="1073">
        <v>0</v>
      </c>
      <c r="H75" s="35">
        <v>0</v>
      </c>
    </row>
    <row r="76" spans="1:8" x14ac:dyDescent="0.2">
      <c r="A76" s="1398" t="s">
        <v>377</v>
      </c>
      <c r="B76" s="1399"/>
      <c r="C76" s="51" t="s">
        <v>1125</v>
      </c>
      <c r="D76" s="758">
        <v>0</v>
      </c>
      <c r="E76" s="758">
        <v>0</v>
      </c>
      <c r="F76" s="758">
        <v>0</v>
      </c>
      <c r="G76" s="1073">
        <v>0</v>
      </c>
      <c r="H76" s="35">
        <v>0</v>
      </c>
    </row>
    <row r="77" spans="1:8" x14ac:dyDescent="0.2">
      <c r="A77" s="1398" t="s">
        <v>378</v>
      </c>
      <c r="B77" s="1399"/>
      <c r="C77" s="51" t="s">
        <v>379</v>
      </c>
      <c r="D77" s="758">
        <v>4000</v>
      </c>
      <c r="E77" s="758">
        <v>3898</v>
      </c>
      <c r="F77" s="758">
        <v>3872</v>
      </c>
      <c r="G77" s="1073">
        <f>F77/E77*100</f>
        <v>99.332991277578245</v>
      </c>
      <c r="H77" s="35">
        <v>0</v>
      </c>
    </row>
    <row r="78" spans="1:8" x14ac:dyDescent="0.2">
      <c r="A78" s="1398" t="s">
        <v>999</v>
      </c>
      <c r="B78" s="1399"/>
      <c r="C78" s="51" t="s">
        <v>383</v>
      </c>
      <c r="D78" s="758">
        <v>500</v>
      </c>
      <c r="E78" s="758">
        <v>560</v>
      </c>
      <c r="F78" s="758">
        <v>556</v>
      </c>
      <c r="G78" s="1073">
        <f>F78/E78*100</f>
        <v>99.285714285714292</v>
      </c>
      <c r="H78" s="35">
        <v>0</v>
      </c>
    </row>
    <row r="79" spans="1:8" x14ac:dyDescent="0.2">
      <c r="A79" s="1398" t="s">
        <v>1067</v>
      </c>
      <c r="B79" s="1399"/>
      <c r="C79" s="51" t="s">
        <v>384</v>
      </c>
      <c r="D79" s="758">
        <v>0</v>
      </c>
      <c r="E79" s="758">
        <v>1440</v>
      </c>
      <c r="F79" s="758">
        <v>0</v>
      </c>
      <c r="G79" s="1073">
        <v>0</v>
      </c>
      <c r="H79" s="35">
        <v>0</v>
      </c>
    </row>
    <row r="80" spans="1:8" x14ac:dyDescent="0.2">
      <c r="A80" s="1398" t="s">
        <v>1068</v>
      </c>
      <c r="B80" s="1399"/>
      <c r="C80" s="51" t="s">
        <v>1069</v>
      </c>
      <c r="D80" s="758">
        <v>0</v>
      </c>
      <c r="E80" s="758">
        <v>651</v>
      </c>
      <c r="F80" s="758">
        <v>651</v>
      </c>
      <c r="G80" s="1073">
        <f>F80/E80*100</f>
        <v>100</v>
      </c>
      <c r="H80" s="35">
        <v>0</v>
      </c>
    </row>
    <row r="81" spans="1:8" x14ac:dyDescent="0.2">
      <c r="A81" s="1398" t="s">
        <v>370</v>
      </c>
      <c r="B81" s="1399"/>
      <c r="C81" s="1062" t="s">
        <v>1126</v>
      </c>
      <c r="D81" s="758">
        <v>0</v>
      </c>
      <c r="E81" s="758">
        <v>0</v>
      </c>
      <c r="F81" s="758">
        <v>0</v>
      </c>
      <c r="G81" s="1073">
        <v>0</v>
      </c>
      <c r="H81" s="35">
        <v>0</v>
      </c>
    </row>
    <row r="82" spans="1:8" x14ac:dyDescent="0.2">
      <c r="A82" s="1398" t="s">
        <v>380</v>
      </c>
      <c r="B82" s="1399"/>
      <c r="C82" s="51" t="s">
        <v>381</v>
      </c>
      <c r="D82" s="758">
        <v>35000</v>
      </c>
      <c r="E82" s="758">
        <v>33743</v>
      </c>
      <c r="F82" s="758">
        <v>16740</v>
      </c>
      <c r="G82" s="1073">
        <f>F82/E82*100</f>
        <v>49.610289541534542</v>
      </c>
      <c r="H82" s="35">
        <v>0</v>
      </c>
    </row>
    <row r="83" spans="1:8" x14ac:dyDescent="0.2">
      <c r="A83" s="1398" t="s">
        <v>380</v>
      </c>
      <c r="B83" s="1399"/>
      <c r="C83" s="51" t="s">
        <v>1266</v>
      </c>
      <c r="D83" s="758">
        <v>0</v>
      </c>
      <c r="E83" s="758">
        <v>9321</v>
      </c>
      <c r="F83" s="758">
        <v>9321</v>
      </c>
      <c r="G83" s="1073">
        <v>0</v>
      </c>
      <c r="H83" s="35">
        <v>0</v>
      </c>
    </row>
    <row r="84" spans="1:8" x14ac:dyDescent="0.2">
      <c r="A84" s="1398" t="s">
        <v>1064</v>
      </c>
      <c r="B84" s="1399"/>
      <c r="C84" s="1062" t="s">
        <v>1065</v>
      </c>
      <c r="D84" s="758">
        <v>0</v>
      </c>
      <c r="E84" s="758">
        <v>165</v>
      </c>
      <c r="F84" s="758">
        <v>165</v>
      </c>
      <c r="G84" s="1073">
        <f>F84/E84*100</f>
        <v>100</v>
      </c>
      <c r="H84" s="35">
        <v>0</v>
      </c>
    </row>
    <row r="85" spans="1:8" x14ac:dyDescent="0.2">
      <c r="A85" s="1398" t="s">
        <v>1064</v>
      </c>
      <c r="B85" s="1399"/>
      <c r="C85" s="1062" t="s">
        <v>1066</v>
      </c>
      <c r="D85" s="758">
        <v>0</v>
      </c>
      <c r="E85" s="758">
        <v>4963</v>
      </c>
      <c r="F85" s="758">
        <v>4952</v>
      </c>
      <c r="G85" s="1073">
        <f>F85/E85*100</f>
        <v>99.778359862986093</v>
      </c>
      <c r="H85" s="35">
        <v>0</v>
      </c>
    </row>
    <row r="86" spans="1:8" x14ac:dyDescent="0.2">
      <c r="A86" s="1398" t="s">
        <v>1121</v>
      </c>
      <c r="B86" s="1399"/>
      <c r="C86" s="1062" t="s">
        <v>1265</v>
      </c>
      <c r="D86" s="758">
        <v>0</v>
      </c>
      <c r="E86" s="758">
        <v>6400</v>
      </c>
      <c r="F86" s="758">
        <v>0</v>
      </c>
      <c r="G86" s="1073">
        <v>0</v>
      </c>
      <c r="H86" s="35">
        <v>0</v>
      </c>
    </row>
    <row r="87" spans="1:8" x14ac:dyDescent="0.2">
      <c r="A87" s="1398" t="s">
        <v>765</v>
      </c>
      <c r="B87" s="1399" t="s">
        <v>765</v>
      </c>
      <c r="C87" s="1062" t="s">
        <v>1127</v>
      </c>
      <c r="D87" s="758">
        <v>0</v>
      </c>
      <c r="E87" s="758">
        <v>0</v>
      </c>
      <c r="F87" s="758">
        <v>0</v>
      </c>
      <c r="G87" s="1073">
        <v>0</v>
      </c>
      <c r="H87" s="35">
        <v>0</v>
      </c>
    </row>
    <row r="88" spans="1:8" hidden="1" x14ac:dyDescent="0.2">
      <c r="A88" s="1398" t="s">
        <v>368</v>
      </c>
      <c r="B88" s="1399"/>
      <c r="C88" s="343" t="s">
        <v>369</v>
      </c>
      <c r="D88" s="758">
        <v>0</v>
      </c>
      <c r="E88" s="758">
        <v>0</v>
      </c>
      <c r="F88" s="758">
        <v>0</v>
      </c>
      <c r="G88" s="1073">
        <v>0</v>
      </c>
      <c r="H88" s="35">
        <v>0</v>
      </c>
    </row>
    <row r="89" spans="1:8" ht="13.5" thickBot="1" x14ac:dyDescent="0.25">
      <c r="A89" s="768"/>
      <c r="B89" s="762"/>
      <c r="C89" s="763" t="s">
        <v>385</v>
      </c>
      <c r="D89" s="764">
        <f>SUM(D66:D87)</f>
        <v>66840</v>
      </c>
      <c r="E89" s="764">
        <f>SUM(E66:E87)</f>
        <v>84712</v>
      </c>
      <c r="F89" s="764">
        <f>SUM(F66:F87)</f>
        <v>42624</v>
      </c>
      <c r="G89" s="724">
        <f>F89/E89*100</f>
        <v>50.316366040230434</v>
      </c>
      <c r="H89" s="765">
        <f>SUM(H66:H87)</f>
        <v>0</v>
      </c>
    </row>
    <row r="90" spans="1:8" x14ac:dyDescent="0.2">
      <c r="A90" s="1394" t="s">
        <v>1000</v>
      </c>
      <c r="B90" s="1395"/>
      <c r="C90" s="1003" t="s">
        <v>386</v>
      </c>
      <c r="D90" s="1004">
        <v>12000</v>
      </c>
      <c r="E90" s="1004">
        <v>11530</v>
      </c>
      <c r="F90" s="340">
        <v>1228</v>
      </c>
      <c r="G90" s="1005">
        <f>F90/E90*100</f>
        <v>10.650477016478751</v>
      </c>
      <c r="H90" s="1006">
        <v>0</v>
      </c>
    </row>
    <row r="91" spans="1:8" x14ac:dyDescent="0.2">
      <c r="A91" s="1392" t="s">
        <v>1064</v>
      </c>
      <c r="B91" s="1393"/>
      <c r="C91" s="343" t="s">
        <v>1066</v>
      </c>
      <c r="D91" s="758">
        <v>0</v>
      </c>
      <c r="E91" s="758">
        <v>0</v>
      </c>
      <c r="F91" s="347">
        <v>0</v>
      </c>
      <c r="G91" s="1007">
        <v>0</v>
      </c>
      <c r="H91" s="95">
        <v>0</v>
      </c>
    </row>
    <row r="92" spans="1:8" ht="13.5" thickBot="1" x14ac:dyDescent="0.25">
      <c r="A92" s="761"/>
      <c r="B92" s="762"/>
      <c r="C92" s="763" t="s">
        <v>387</v>
      </c>
      <c r="D92" s="1008">
        <f>SUM(D90:D91)</f>
        <v>12000</v>
      </c>
      <c r="E92" s="1008">
        <f>SUM(E90:E91)</f>
        <v>11530</v>
      </c>
      <c r="F92" s="1008">
        <f>SUM(F90:F91)</f>
        <v>1228</v>
      </c>
      <c r="G92" s="1009">
        <v>0</v>
      </c>
      <c r="H92" s="1010">
        <f>SUM(H90:H91)</f>
        <v>0</v>
      </c>
    </row>
    <row r="93" spans="1:8" ht="13.5" hidden="1" thickBot="1" x14ac:dyDescent="0.25">
      <c r="A93" s="1394" t="s">
        <v>388</v>
      </c>
      <c r="B93" s="1395"/>
      <c r="C93" s="769" t="s">
        <v>389</v>
      </c>
      <c r="D93" s="696">
        <v>0</v>
      </c>
      <c r="E93" s="696">
        <v>0</v>
      </c>
      <c r="F93" s="696">
        <v>0</v>
      </c>
      <c r="G93" s="161">
        <v>0</v>
      </c>
      <c r="H93" s="766">
        <v>0</v>
      </c>
    </row>
    <row r="94" spans="1:8" ht="13.5" hidden="1" thickBot="1" x14ac:dyDescent="0.25">
      <c r="A94" s="761"/>
      <c r="B94" s="762"/>
      <c r="C94" s="763" t="s">
        <v>390</v>
      </c>
      <c r="D94" s="764">
        <f>SUM(D93:D93)</f>
        <v>0</v>
      </c>
      <c r="E94" s="764">
        <f>SUM(E93:E93)</f>
        <v>0</v>
      </c>
      <c r="F94" s="764">
        <f>SUM(F93:F93)</f>
        <v>0</v>
      </c>
      <c r="G94" s="724">
        <v>0</v>
      </c>
      <c r="H94" s="765">
        <f>SUM(H93)</f>
        <v>0</v>
      </c>
    </row>
    <row r="95" spans="1:8" x14ac:dyDescent="0.2">
      <c r="A95" s="1394" t="s">
        <v>391</v>
      </c>
      <c r="B95" s="1395"/>
      <c r="C95" s="770" t="s">
        <v>392</v>
      </c>
      <c r="D95" s="696">
        <v>2000</v>
      </c>
      <c r="E95" s="696">
        <v>2000</v>
      </c>
      <c r="F95" s="696">
        <v>266</v>
      </c>
      <c r="G95" s="161">
        <f>F95/E95*100</f>
        <v>13.3</v>
      </c>
      <c r="H95" s="766">
        <v>0</v>
      </c>
    </row>
    <row r="96" spans="1:8" hidden="1" x14ac:dyDescent="0.2">
      <c r="A96" s="1392" t="s">
        <v>393</v>
      </c>
      <c r="B96" s="1393"/>
      <c r="C96" s="771" t="s">
        <v>394</v>
      </c>
      <c r="D96" s="758">
        <v>0</v>
      </c>
      <c r="E96" s="758">
        <v>0</v>
      </c>
      <c r="F96" s="758">
        <v>0</v>
      </c>
      <c r="G96" s="1073">
        <v>0</v>
      </c>
      <c r="H96" s="35">
        <v>0</v>
      </c>
    </row>
    <row r="97" spans="1:8" hidden="1" x14ac:dyDescent="0.2">
      <c r="A97" s="1392" t="s">
        <v>395</v>
      </c>
      <c r="B97" s="1393"/>
      <c r="C97" s="772" t="s">
        <v>396</v>
      </c>
      <c r="D97" s="760">
        <v>0</v>
      </c>
      <c r="E97" s="760">
        <v>0</v>
      </c>
      <c r="F97" s="760">
        <v>0</v>
      </c>
      <c r="G97" s="342">
        <v>0</v>
      </c>
      <c r="H97" s="127">
        <v>0</v>
      </c>
    </row>
    <row r="98" spans="1:8" hidden="1" x14ac:dyDescent="0.2">
      <c r="A98" s="1392" t="s">
        <v>395</v>
      </c>
      <c r="B98" s="1393"/>
      <c r="C98" s="772" t="s">
        <v>397</v>
      </c>
      <c r="D98" s="760">
        <v>0</v>
      </c>
      <c r="E98" s="760">
        <v>0</v>
      </c>
      <c r="F98" s="760">
        <v>0</v>
      </c>
      <c r="G98" s="342">
        <v>0</v>
      </c>
      <c r="H98" s="127">
        <v>0</v>
      </c>
    </row>
    <row r="99" spans="1:8" x14ac:dyDescent="0.2">
      <c r="A99" s="1392" t="s">
        <v>398</v>
      </c>
      <c r="B99" s="1393"/>
      <c r="C99" s="772" t="s">
        <v>399</v>
      </c>
      <c r="D99" s="760">
        <v>6000</v>
      </c>
      <c r="E99" s="760">
        <v>2684</v>
      </c>
      <c r="F99" s="760">
        <v>960</v>
      </c>
      <c r="G99" s="342">
        <f>F99/E99*100</f>
        <v>35.767511177347245</v>
      </c>
      <c r="H99" s="127">
        <v>0</v>
      </c>
    </row>
    <row r="100" spans="1:8" x14ac:dyDescent="0.2">
      <c r="A100" s="1392" t="s">
        <v>398</v>
      </c>
      <c r="B100" s="1393"/>
      <c r="C100" s="772" t="s">
        <v>400</v>
      </c>
      <c r="D100" s="760">
        <v>0</v>
      </c>
      <c r="E100" s="760">
        <v>4843</v>
      </c>
      <c r="F100" s="760">
        <v>4843</v>
      </c>
      <c r="G100" s="342">
        <f>F100/E100*100</f>
        <v>100</v>
      </c>
      <c r="H100" s="127">
        <v>0</v>
      </c>
    </row>
    <row r="101" spans="1:8" x14ac:dyDescent="0.2">
      <c r="A101" s="1392" t="s">
        <v>401</v>
      </c>
      <c r="B101" s="1393"/>
      <c r="C101" s="771" t="s">
        <v>402</v>
      </c>
      <c r="D101" s="758">
        <v>2000</v>
      </c>
      <c r="E101" s="758">
        <v>2000</v>
      </c>
      <c r="F101" s="758">
        <v>0</v>
      </c>
      <c r="G101" s="1073">
        <v>0</v>
      </c>
      <c r="H101" s="35">
        <v>1500</v>
      </c>
    </row>
    <row r="102" spans="1:8" x14ac:dyDescent="0.2">
      <c r="A102" s="1398" t="s">
        <v>765</v>
      </c>
      <c r="B102" s="1399" t="s">
        <v>765</v>
      </c>
      <c r="C102" s="1062" t="s">
        <v>1295</v>
      </c>
      <c r="D102" s="758">
        <v>0</v>
      </c>
      <c r="E102" s="758">
        <v>0</v>
      </c>
      <c r="F102" s="758">
        <v>0</v>
      </c>
      <c r="G102" s="1073">
        <v>0</v>
      </c>
      <c r="H102" s="35">
        <v>50</v>
      </c>
    </row>
    <row r="103" spans="1:8" ht="13.5" thickBot="1" x14ac:dyDescent="0.25">
      <c r="A103" s="773"/>
      <c r="B103" s="774"/>
      <c r="C103" s="775" t="s">
        <v>779</v>
      </c>
      <c r="D103" s="723">
        <f>SUM(D95:D102)</f>
        <v>10000</v>
      </c>
      <c r="E103" s="723">
        <f>SUM(E95:E102)</f>
        <v>11527</v>
      </c>
      <c r="F103" s="723">
        <f>SUM(F95:F102)</f>
        <v>6069</v>
      </c>
      <c r="G103" s="724">
        <f>F103/E103*100</f>
        <v>52.650299297301984</v>
      </c>
      <c r="H103" s="690">
        <f>SUM(H95:H102)</f>
        <v>1550</v>
      </c>
    </row>
    <row r="104" spans="1:8" x14ac:dyDescent="0.2">
      <c r="A104" s="1389">
        <v>40968205055</v>
      </c>
      <c r="B104" s="1390"/>
      <c r="C104" s="13" t="s">
        <v>403</v>
      </c>
      <c r="D104" s="197">
        <v>14200</v>
      </c>
      <c r="E104" s="197">
        <v>14200</v>
      </c>
      <c r="F104" s="197">
        <v>3653</v>
      </c>
      <c r="G104" s="161">
        <f>F104/E104*100</f>
        <v>25.72535211267606</v>
      </c>
      <c r="H104" s="198">
        <v>6200</v>
      </c>
    </row>
    <row r="105" spans="1:8" hidden="1" x14ac:dyDescent="0.2">
      <c r="A105" s="1404" t="s">
        <v>765</v>
      </c>
      <c r="B105" s="1405"/>
      <c r="C105" s="212" t="s">
        <v>404</v>
      </c>
      <c r="D105" s="1064">
        <v>0</v>
      </c>
      <c r="E105" s="1064">
        <v>0</v>
      </c>
      <c r="F105" s="1064">
        <v>0</v>
      </c>
      <c r="G105" s="1073">
        <v>0</v>
      </c>
      <c r="H105" s="1065">
        <v>0</v>
      </c>
    </row>
    <row r="106" spans="1:8" hidden="1" x14ac:dyDescent="0.2">
      <c r="A106" s="1404" t="s">
        <v>765</v>
      </c>
      <c r="B106" s="1405"/>
      <c r="C106" s="212" t="s">
        <v>405</v>
      </c>
      <c r="D106" s="1064">
        <v>0</v>
      </c>
      <c r="E106" s="1064">
        <v>0</v>
      </c>
      <c r="F106" s="1064">
        <v>0</v>
      </c>
      <c r="G106" s="1073">
        <v>0</v>
      </c>
      <c r="H106" s="1065">
        <v>0</v>
      </c>
    </row>
    <row r="107" spans="1:8" ht="13.5" thickBot="1" x14ac:dyDescent="0.25">
      <c r="A107" s="761"/>
      <c r="B107" s="762"/>
      <c r="C107" s="763" t="s">
        <v>406</v>
      </c>
      <c r="D107" s="764">
        <f>SUM(D104:D104)</f>
        <v>14200</v>
      </c>
      <c r="E107" s="764">
        <f>SUM(E104:E104)</f>
        <v>14200</v>
      </c>
      <c r="F107" s="764">
        <f>SUM(F104:F104)</f>
        <v>3653</v>
      </c>
      <c r="G107" s="724">
        <f>F107/E107*100</f>
        <v>25.72535211267606</v>
      </c>
      <c r="H107" s="765">
        <f>SUM(H104:H106)</f>
        <v>6200</v>
      </c>
    </row>
    <row r="108" spans="1:8" x14ac:dyDescent="0.2">
      <c r="A108" s="1389" t="s">
        <v>407</v>
      </c>
      <c r="B108" s="1390"/>
      <c r="C108" s="770" t="s">
        <v>408</v>
      </c>
      <c r="D108" s="696">
        <v>125000</v>
      </c>
      <c r="E108" s="696">
        <v>0</v>
      </c>
      <c r="F108" s="696">
        <v>0</v>
      </c>
      <c r="G108" s="161">
        <v>0</v>
      </c>
      <c r="H108" s="766">
        <v>0</v>
      </c>
    </row>
    <row r="109" spans="1:8" x14ac:dyDescent="0.2">
      <c r="A109" s="1392" t="s">
        <v>409</v>
      </c>
      <c r="B109" s="1393"/>
      <c r="C109" s="778" t="s">
        <v>1070</v>
      </c>
      <c r="D109" s="760">
        <v>0</v>
      </c>
      <c r="E109" s="760">
        <v>10184</v>
      </c>
      <c r="F109" s="760">
        <v>10184</v>
      </c>
      <c r="G109" s="342">
        <f>F109/E109*100</f>
        <v>100</v>
      </c>
      <c r="H109" s="127">
        <v>0</v>
      </c>
    </row>
    <row r="110" spans="1:8" x14ac:dyDescent="0.2">
      <c r="A110" s="1392" t="s">
        <v>409</v>
      </c>
      <c r="B110" s="1393"/>
      <c r="C110" s="779" t="s">
        <v>1071</v>
      </c>
      <c r="D110" s="760">
        <v>0</v>
      </c>
      <c r="E110" s="760">
        <v>124400</v>
      </c>
      <c r="F110" s="760">
        <v>57940</v>
      </c>
      <c r="G110" s="342">
        <f>F110/E110*100</f>
        <v>46.575562700964632</v>
      </c>
      <c r="H110" s="127">
        <v>125000</v>
      </c>
    </row>
    <row r="111" spans="1:8" x14ac:dyDescent="0.2">
      <c r="A111" s="1398" t="s">
        <v>765</v>
      </c>
      <c r="B111" s="1399" t="s">
        <v>765</v>
      </c>
      <c r="C111" s="1062" t="s">
        <v>1128</v>
      </c>
      <c r="D111" s="758">
        <v>0</v>
      </c>
      <c r="E111" s="758">
        <v>0</v>
      </c>
      <c r="F111" s="758">
        <v>0</v>
      </c>
      <c r="G111" s="1073">
        <v>0</v>
      </c>
      <c r="H111" s="35">
        <v>50</v>
      </c>
    </row>
    <row r="112" spans="1:8" ht="13.5" thickBot="1" x14ac:dyDescent="0.25">
      <c r="A112" s="761"/>
      <c r="B112" s="762"/>
      <c r="C112" s="763" t="s">
        <v>410</v>
      </c>
      <c r="D112" s="764">
        <f>SUM(D108:D111)</f>
        <v>125000</v>
      </c>
      <c r="E112" s="764">
        <f>SUM(E108:E111)</f>
        <v>134584</v>
      </c>
      <c r="F112" s="764">
        <f>SUM(F108:F111)</f>
        <v>68124</v>
      </c>
      <c r="G112" s="724">
        <f>F112/E112*100</f>
        <v>50.618201272067999</v>
      </c>
      <c r="H112" s="765">
        <f>SUM(H108:H111)</f>
        <v>125050</v>
      </c>
    </row>
    <row r="113" spans="1:8" ht="13.5" hidden="1" thickBot="1" x14ac:dyDescent="0.25"/>
    <row r="114" spans="1:8" x14ac:dyDescent="0.2">
      <c r="A114" s="1389" t="s">
        <v>411</v>
      </c>
      <c r="B114" s="1390"/>
      <c r="C114" s="770" t="s">
        <v>412</v>
      </c>
      <c r="D114" s="696">
        <v>5000</v>
      </c>
      <c r="E114" s="696">
        <v>5000</v>
      </c>
      <c r="F114" s="696">
        <v>0</v>
      </c>
      <c r="G114" s="161">
        <v>0</v>
      </c>
      <c r="H114" s="766">
        <v>10000</v>
      </c>
    </row>
    <row r="115" spans="1:8" x14ac:dyDescent="0.2">
      <c r="A115" s="1392" t="s">
        <v>411</v>
      </c>
      <c r="B115" s="1393"/>
      <c r="C115" s="778" t="s">
        <v>413</v>
      </c>
      <c r="D115" s="760">
        <v>0</v>
      </c>
      <c r="E115" s="760">
        <v>4406</v>
      </c>
      <c r="F115" s="760">
        <v>597</v>
      </c>
      <c r="G115" s="1073">
        <f>F115/E115*100</f>
        <v>13.549704947798457</v>
      </c>
      <c r="H115" s="127">
        <v>0</v>
      </c>
    </row>
    <row r="116" spans="1:8" x14ac:dyDescent="0.2">
      <c r="A116" s="1392" t="s">
        <v>414</v>
      </c>
      <c r="B116" s="1393"/>
      <c r="C116" s="779" t="s">
        <v>415</v>
      </c>
      <c r="D116" s="760">
        <v>0</v>
      </c>
      <c r="E116" s="760">
        <v>0</v>
      </c>
      <c r="F116" s="760">
        <v>0</v>
      </c>
      <c r="G116" s="342">
        <v>0</v>
      </c>
      <c r="H116" s="127">
        <v>0</v>
      </c>
    </row>
    <row r="117" spans="1:8" ht="13.5" thickBot="1" x14ac:dyDescent="0.25">
      <c r="A117" s="761"/>
      <c r="B117" s="762"/>
      <c r="C117" s="763" t="s">
        <v>416</v>
      </c>
      <c r="D117" s="764">
        <f>SUM(D114:D116)</f>
        <v>5000</v>
      </c>
      <c r="E117" s="764">
        <f>SUM(E114:E116)</f>
        <v>9406</v>
      </c>
      <c r="F117" s="764">
        <f>SUM(F114:F116)</f>
        <v>597</v>
      </c>
      <c r="G117" s="724">
        <f>F117/E117*100</f>
        <v>6.347012545183925</v>
      </c>
      <c r="H117" s="765">
        <f>SUM(H114:H116)</f>
        <v>10000</v>
      </c>
    </row>
    <row r="118" spans="1:8" x14ac:dyDescent="0.2">
      <c r="A118" s="1389">
        <v>219023</v>
      </c>
      <c r="B118" s="1390">
        <v>219023</v>
      </c>
      <c r="C118" s="770"/>
      <c r="D118" s="696">
        <v>0</v>
      </c>
      <c r="E118" s="696">
        <v>80</v>
      </c>
      <c r="F118" s="696">
        <v>0</v>
      </c>
      <c r="G118" s="161">
        <v>0</v>
      </c>
      <c r="H118" s="766">
        <v>0</v>
      </c>
    </row>
    <row r="119" spans="1:8" ht="13.5" thickBot="1" x14ac:dyDescent="0.25">
      <c r="A119" s="761"/>
      <c r="B119" s="762"/>
      <c r="C119" s="763" t="s">
        <v>1267</v>
      </c>
      <c r="D119" s="764">
        <f>SUM(D118)</f>
        <v>0</v>
      </c>
      <c r="E119" s="764">
        <f t="shared" ref="E119:F119" si="3">SUM(E118)</f>
        <v>80</v>
      </c>
      <c r="F119" s="764">
        <f t="shared" si="3"/>
        <v>0</v>
      </c>
      <c r="G119" s="724">
        <f>F119/E119*100</f>
        <v>0</v>
      </c>
      <c r="H119" s="765">
        <f>SUM(H118)</f>
        <v>0</v>
      </c>
    </row>
    <row r="120" spans="1:8" x14ac:dyDescent="0.2">
      <c r="A120" s="1389">
        <v>213020</v>
      </c>
      <c r="B120" s="1390"/>
      <c r="C120" s="770" t="s">
        <v>1130</v>
      </c>
      <c r="D120" s="696">
        <v>105000</v>
      </c>
      <c r="E120" s="696">
        <v>105000</v>
      </c>
      <c r="F120" s="696">
        <v>33687</v>
      </c>
      <c r="G120" s="161">
        <f>F120/E120*100</f>
        <v>32.082857142857144</v>
      </c>
      <c r="H120" s="766">
        <v>50000</v>
      </c>
    </row>
    <row r="121" spans="1:8" hidden="1" x14ac:dyDescent="0.2">
      <c r="A121" s="1392" t="s">
        <v>417</v>
      </c>
      <c r="B121" s="1393"/>
      <c r="C121" s="778" t="s">
        <v>418</v>
      </c>
      <c r="D121" s="758">
        <v>0</v>
      </c>
      <c r="E121" s="758">
        <v>0</v>
      </c>
      <c r="F121" s="758">
        <v>0</v>
      </c>
      <c r="G121" s="1073">
        <v>0</v>
      </c>
      <c r="H121" s="35">
        <v>0</v>
      </c>
    </row>
    <row r="122" spans="1:8" hidden="1" x14ac:dyDescent="0.2">
      <c r="A122" s="1392" t="s">
        <v>417</v>
      </c>
      <c r="B122" s="1393"/>
      <c r="C122" s="772" t="s">
        <v>419</v>
      </c>
      <c r="D122" s="758">
        <v>0</v>
      </c>
      <c r="E122" s="758">
        <v>0</v>
      </c>
      <c r="F122" s="758">
        <v>0</v>
      </c>
      <c r="G122" s="1073">
        <v>0</v>
      </c>
      <c r="H122" s="35">
        <v>0</v>
      </c>
    </row>
    <row r="123" spans="1:8" ht="13.5" thickBot="1" x14ac:dyDescent="0.25">
      <c r="A123" s="761"/>
      <c r="B123" s="762"/>
      <c r="C123" s="763" t="s">
        <v>980</v>
      </c>
      <c r="D123" s="764">
        <f>SUM(D120:D122)</f>
        <v>105000</v>
      </c>
      <c r="E123" s="764">
        <f>SUM(E120:E122)</f>
        <v>105000</v>
      </c>
      <c r="F123" s="764">
        <f>SUM(F120:F122)</f>
        <v>33687</v>
      </c>
      <c r="G123" s="724">
        <f>F123/E123*100</f>
        <v>32.082857142857144</v>
      </c>
      <c r="H123" s="765">
        <f>SUM(H120:H122)</f>
        <v>50000</v>
      </c>
    </row>
    <row r="124" spans="1:8" x14ac:dyDescent="0.2">
      <c r="A124" s="1398" t="s">
        <v>765</v>
      </c>
      <c r="B124" s="1399" t="s">
        <v>765</v>
      </c>
      <c r="C124" s="1062" t="s">
        <v>1311</v>
      </c>
      <c r="D124" s="759">
        <v>0</v>
      </c>
      <c r="E124" s="759">
        <v>0</v>
      </c>
      <c r="F124" s="759">
        <v>0</v>
      </c>
      <c r="G124" s="1073">
        <v>0</v>
      </c>
      <c r="H124" s="73">
        <v>50</v>
      </c>
    </row>
    <row r="125" spans="1:8" ht="13.5" thickBot="1" x14ac:dyDescent="0.25">
      <c r="A125" s="761"/>
      <c r="B125" s="762"/>
      <c r="C125" s="763" t="s">
        <v>1129</v>
      </c>
      <c r="D125" s="764">
        <f>SUM(D124:D124)</f>
        <v>0</v>
      </c>
      <c r="E125" s="764">
        <f>SUM(E124:E124)</f>
        <v>0</v>
      </c>
      <c r="F125" s="764">
        <f>SUM(F124:F124)</f>
        <v>0</v>
      </c>
      <c r="G125" s="724">
        <v>0</v>
      </c>
      <c r="H125" s="765">
        <f>SUM(H124:H124)</f>
        <v>50</v>
      </c>
    </row>
    <row r="126" spans="1:8" x14ac:dyDescent="0.2">
      <c r="A126" s="1389">
        <v>216025</v>
      </c>
      <c r="B126" s="1390"/>
      <c r="C126" s="393" t="s">
        <v>1007</v>
      </c>
      <c r="D126" s="780">
        <v>2700</v>
      </c>
      <c r="E126" s="780">
        <v>2700</v>
      </c>
      <c r="F126" s="780">
        <v>363</v>
      </c>
      <c r="G126" s="1073">
        <f>F126/E126*100</f>
        <v>13.444444444444445</v>
      </c>
      <c r="H126" s="781">
        <v>1150</v>
      </c>
    </row>
    <row r="127" spans="1:8" ht="13.5" thickBot="1" x14ac:dyDescent="0.25">
      <c r="A127" s="761"/>
      <c r="B127" s="762"/>
      <c r="C127" s="763" t="s">
        <v>245</v>
      </c>
      <c r="D127" s="776">
        <f>SUM(D126)</f>
        <v>2700</v>
      </c>
      <c r="E127" s="776">
        <f>SUM(E126)</f>
        <v>2700</v>
      </c>
      <c r="F127" s="776">
        <f>SUM(F126)</f>
        <v>363</v>
      </c>
      <c r="G127" s="724">
        <v>0</v>
      </c>
      <c r="H127" s="777">
        <f>SUM(H126)</f>
        <v>1150</v>
      </c>
    </row>
    <row r="128" spans="1:8" x14ac:dyDescent="0.2">
      <c r="A128" s="1389">
        <v>218026</v>
      </c>
      <c r="B128" s="1390"/>
      <c r="C128" s="393" t="s">
        <v>420</v>
      </c>
      <c r="D128" s="780">
        <v>600</v>
      </c>
      <c r="E128" s="780">
        <v>615</v>
      </c>
      <c r="F128" s="780">
        <v>611</v>
      </c>
      <c r="G128" s="1073">
        <f>F128/E128*100</f>
        <v>99.349593495934968</v>
      </c>
      <c r="H128" s="781">
        <v>0</v>
      </c>
    </row>
    <row r="129" spans="1:8" ht="13.5" thickBot="1" x14ac:dyDescent="0.25">
      <c r="A129" s="761"/>
      <c r="B129" s="762"/>
      <c r="C129" s="763" t="s">
        <v>251</v>
      </c>
      <c r="D129" s="776">
        <f>SUM(D128)</f>
        <v>600</v>
      </c>
      <c r="E129" s="776">
        <f>SUM(E128)</f>
        <v>615</v>
      </c>
      <c r="F129" s="776">
        <f>SUM(F128)</f>
        <v>611</v>
      </c>
      <c r="G129" s="724">
        <f>F129/E129*100</f>
        <v>99.349593495934968</v>
      </c>
      <c r="H129" s="777">
        <f>SUM(H128)</f>
        <v>0</v>
      </c>
    </row>
    <row r="131" spans="1:8" ht="15.75" thickBot="1" x14ac:dyDescent="0.3">
      <c r="A131" s="1336" t="s">
        <v>239</v>
      </c>
      <c r="B131" s="1336"/>
      <c r="C131" s="1336"/>
      <c r="D131" s="1336"/>
      <c r="E131" s="1336"/>
      <c r="F131" s="1336"/>
      <c r="G131" s="1336"/>
      <c r="H131" s="1336"/>
    </row>
    <row r="132" spans="1:8" x14ac:dyDescent="0.2">
      <c r="A132" s="1389">
        <v>212056</v>
      </c>
      <c r="B132" s="1390"/>
      <c r="C132" s="782" t="s">
        <v>421</v>
      </c>
      <c r="D132" s="780">
        <v>38500</v>
      </c>
      <c r="E132" s="780">
        <v>34175</v>
      </c>
      <c r="F132" s="780">
        <v>31127</v>
      </c>
      <c r="G132" s="161">
        <f>F132/E132*100</f>
        <v>91.081199707388436</v>
      </c>
      <c r="H132" s="781">
        <v>0</v>
      </c>
    </row>
    <row r="133" spans="1:8" x14ac:dyDescent="0.2">
      <c r="A133" s="1392" t="s">
        <v>422</v>
      </c>
      <c r="B133" s="1393"/>
      <c r="C133" s="210" t="s">
        <v>423</v>
      </c>
      <c r="D133" s="783">
        <v>1000</v>
      </c>
      <c r="E133" s="783">
        <v>1000</v>
      </c>
      <c r="F133" s="783">
        <v>81</v>
      </c>
      <c r="G133" s="1073">
        <f>F133/E133*100</f>
        <v>8.1</v>
      </c>
      <c r="H133" s="71">
        <v>1000</v>
      </c>
    </row>
    <row r="134" spans="1:8" x14ac:dyDescent="0.2">
      <c r="A134" s="1392" t="s">
        <v>424</v>
      </c>
      <c r="B134" s="1393"/>
      <c r="C134" s="1062" t="s">
        <v>425</v>
      </c>
      <c r="D134" s="758">
        <v>6000</v>
      </c>
      <c r="E134" s="758">
        <v>5349</v>
      </c>
      <c r="F134" s="758">
        <v>5290</v>
      </c>
      <c r="G134" s="1073">
        <f>F134/E134*100</f>
        <v>98.896990091605915</v>
      </c>
      <c r="H134" s="35">
        <v>0</v>
      </c>
    </row>
    <row r="135" spans="1:8" x14ac:dyDescent="0.2">
      <c r="A135" s="1392" t="s">
        <v>426</v>
      </c>
      <c r="B135" s="1393"/>
      <c r="C135" s="784" t="s">
        <v>427</v>
      </c>
      <c r="D135" s="760">
        <v>3000</v>
      </c>
      <c r="E135" s="760">
        <v>3000</v>
      </c>
      <c r="F135" s="760">
        <v>1733</v>
      </c>
      <c r="G135" s="342">
        <f>F135/E135*100</f>
        <v>57.766666666666666</v>
      </c>
      <c r="H135" s="127">
        <v>2000</v>
      </c>
    </row>
    <row r="136" spans="1:8" hidden="1" x14ac:dyDescent="0.2">
      <c r="A136" s="1392" t="s">
        <v>765</v>
      </c>
      <c r="B136" s="1393"/>
      <c r="C136" s="784" t="s">
        <v>428</v>
      </c>
      <c r="D136" s="760">
        <v>0</v>
      </c>
      <c r="E136" s="760">
        <v>0</v>
      </c>
      <c r="F136" s="760">
        <v>0</v>
      </c>
      <c r="G136" s="342">
        <v>0</v>
      </c>
      <c r="H136" s="127">
        <v>0</v>
      </c>
    </row>
    <row r="137" spans="1:8" x14ac:dyDescent="0.2">
      <c r="A137" s="1392" t="s">
        <v>429</v>
      </c>
      <c r="B137" s="1393"/>
      <c r="C137" s="784" t="s">
        <v>430</v>
      </c>
      <c r="D137" s="758">
        <v>7100</v>
      </c>
      <c r="E137" s="758">
        <v>5600</v>
      </c>
      <c r="F137" s="758">
        <v>496</v>
      </c>
      <c r="G137" s="1073">
        <f>F137/E137*100</f>
        <v>8.8571428571428559</v>
      </c>
      <c r="H137" s="35">
        <v>600</v>
      </c>
    </row>
    <row r="138" spans="1:8" ht="13.5" thickBot="1" x14ac:dyDescent="0.25">
      <c r="A138" s="761"/>
      <c r="B138" s="762"/>
      <c r="C138" s="763" t="s">
        <v>431</v>
      </c>
      <c r="D138" s="776">
        <f>SUM(D132:D137)</f>
        <v>55600</v>
      </c>
      <c r="E138" s="776">
        <f>SUM(E132:E137)</f>
        <v>49124</v>
      </c>
      <c r="F138" s="776">
        <f>SUM(F132:F137)</f>
        <v>38727</v>
      </c>
      <c r="G138" s="1088">
        <f>F138/E138*100</f>
        <v>78.835192573894631</v>
      </c>
      <c r="H138" s="777">
        <f>SUM(H132:H137)</f>
        <v>3600</v>
      </c>
    </row>
    <row r="139" spans="1:8" x14ac:dyDescent="0.2">
      <c r="A139" s="1392" t="s">
        <v>765</v>
      </c>
      <c r="B139" s="1393" t="s">
        <v>765</v>
      </c>
      <c r="C139" s="1062" t="s">
        <v>1296</v>
      </c>
      <c r="D139" s="758">
        <v>0</v>
      </c>
      <c r="E139" s="758">
        <v>0</v>
      </c>
      <c r="F139" s="758">
        <v>0</v>
      </c>
      <c r="G139" s="1073">
        <v>0</v>
      </c>
      <c r="H139" s="35">
        <v>50</v>
      </c>
    </row>
    <row r="140" spans="1:8" ht="13.5" thickBot="1" x14ac:dyDescent="0.25">
      <c r="A140" s="761"/>
      <c r="B140" s="762"/>
      <c r="C140" s="763" t="s">
        <v>134</v>
      </c>
      <c r="D140" s="776">
        <f>SUM(D139)</f>
        <v>0</v>
      </c>
      <c r="E140" s="776">
        <f>SUM(E139)</f>
        <v>0</v>
      </c>
      <c r="F140" s="776">
        <f>SUM(F139)</f>
        <v>0</v>
      </c>
      <c r="G140" s="724">
        <v>0</v>
      </c>
      <c r="H140" s="777">
        <f>SUM(H139)</f>
        <v>50</v>
      </c>
    </row>
    <row r="141" spans="1:8" x14ac:dyDescent="0.2">
      <c r="A141" s="1406">
        <v>216023</v>
      </c>
      <c r="B141" s="1407"/>
      <c r="C141" s="741" t="s">
        <v>432</v>
      </c>
      <c r="D141" s="759">
        <v>40000</v>
      </c>
      <c r="E141" s="759">
        <v>40000</v>
      </c>
      <c r="F141" s="759">
        <v>1464</v>
      </c>
      <c r="G141" s="94">
        <f>F141/E141*100</f>
        <v>3.66</v>
      </c>
      <c r="H141" s="73">
        <v>50000</v>
      </c>
    </row>
    <row r="142" spans="1:8" x14ac:dyDescent="0.2">
      <c r="A142" s="1398" t="s">
        <v>765</v>
      </c>
      <c r="B142" s="1399" t="s">
        <v>765</v>
      </c>
      <c r="C142" s="1062" t="s">
        <v>1297</v>
      </c>
      <c r="D142" s="758">
        <v>0</v>
      </c>
      <c r="E142" s="758">
        <v>0</v>
      </c>
      <c r="F142" s="758">
        <v>0</v>
      </c>
      <c r="G142" s="1073">
        <v>0</v>
      </c>
      <c r="H142" s="35">
        <v>50</v>
      </c>
    </row>
    <row r="143" spans="1:8" ht="13.5" thickBot="1" x14ac:dyDescent="0.25">
      <c r="A143" s="761"/>
      <c r="B143" s="762"/>
      <c r="C143" s="763" t="s">
        <v>433</v>
      </c>
      <c r="D143" s="776">
        <f>SUM(D141:D142)</f>
        <v>40000</v>
      </c>
      <c r="E143" s="776">
        <f>SUM(E141:E142)</f>
        <v>40000</v>
      </c>
      <c r="F143" s="776">
        <f>SUM(F141:F142)</f>
        <v>1464</v>
      </c>
      <c r="G143" s="1088">
        <f>F143/E143*100</f>
        <v>3.66</v>
      </c>
      <c r="H143" s="777">
        <f>SUM(H141:H142)</f>
        <v>50050</v>
      </c>
    </row>
    <row r="144" spans="1:8" x14ac:dyDescent="0.2">
      <c r="A144" s="1389">
        <v>212056</v>
      </c>
      <c r="B144" s="1390"/>
      <c r="C144" s="782" t="s">
        <v>421</v>
      </c>
      <c r="D144" s="759">
        <v>0</v>
      </c>
      <c r="E144" s="759">
        <v>1725</v>
      </c>
      <c r="F144" s="759">
        <v>1398</v>
      </c>
      <c r="G144" s="94">
        <f>F144/E144*100</f>
        <v>81.043478260869563</v>
      </c>
      <c r="H144" s="73">
        <v>0</v>
      </c>
    </row>
    <row r="145" spans="1:8" ht="13.5" thickBot="1" x14ac:dyDescent="0.25">
      <c r="A145" s="761"/>
      <c r="B145" s="762"/>
      <c r="C145" s="763" t="s">
        <v>497</v>
      </c>
      <c r="D145" s="776">
        <f>D144</f>
        <v>0</v>
      </c>
      <c r="E145" s="776">
        <f>E144</f>
        <v>1725</v>
      </c>
      <c r="F145" s="776">
        <f>F144</f>
        <v>1398</v>
      </c>
      <c r="G145" s="724">
        <f>F145/E145*100</f>
        <v>81.043478260869563</v>
      </c>
      <c r="H145" s="777">
        <f>SUM(H144:H144)</f>
        <v>0</v>
      </c>
    </row>
    <row r="146" spans="1:8" ht="16.5" thickBot="1" x14ac:dyDescent="0.3">
      <c r="A146" s="785"/>
      <c r="B146" s="786"/>
      <c r="C146" s="787" t="s">
        <v>656</v>
      </c>
      <c r="D146" s="788">
        <f>D143+D138+D129+D127+D117+D112+D107+D103+D92+D89+D61+D57+D33+D5+D19+D123+D145+D119</f>
        <v>541210</v>
      </c>
      <c r="E146" s="788">
        <f>E143+E138+E129+E127+E117+E112+E107+E103+E92+E89+E61+E57+E33+E5+E19+E123+E145+E119</f>
        <v>657097</v>
      </c>
      <c r="F146" s="788">
        <f>F143+F138+F129+F127+F117+F112+F107+F103+F92+F89+F61+F57+F33+F5+F19+F123+F145+F119</f>
        <v>246420</v>
      </c>
      <c r="G146" s="789">
        <f>F146/E146*100</f>
        <v>37.501312591596061</v>
      </c>
      <c r="H146" s="1149">
        <f>H19+H33+H57+H89+H103+H107+H112+H117+H123+H125+H127+H129+H138+H140+H143</f>
        <v>250912</v>
      </c>
    </row>
    <row r="147" spans="1:8" ht="15.75" x14ac:dyDescent="0.25">
      <c r="A147" s="363"/>
      <c r="B147" s="944"/>
      <c r="C147" s="945"/>
      <c r="D147" s="946"/>
      <c r="E147" s="946"/>
      <c r="F147" s="946"/>
      <c r="G147" s="947"/>
      <c r="H147" s="946"/>
    </row>
    <row r="148" spans="1:8" ht="15.75" x14ac:dyDescent="0.25">
      <c r="A148" s="363"/>
      <c r="B148" s="944"/>
      <c r="C148" s="945"/>
      <c r="D148" s="946"/>
      <c r="E148" s="946"/>
      <c r="F148" s="946"/>
      <c r="G148" s="947"/>
      <c r="H148" s="946"/>
    </row>
    <row r="149" spans="1:8" ht="15.75" x14ac:dyDescent="0.25">
      <c r="A149" s="363"/>
      <c r="B149" s="944"/>
      <c r="C149" s="945"/>
      <c r="D149" s="946"/>
      <c r="E149" s="946"/>
      <c r="F149" s="946"/>
      <c r="G149" s="947"/>
      <c r="H149" s="946"/>
    </row>
    <row r="150" spans="1:8" ht="15.75" x14ac:dyDescent="0.25">
      <c r="A150" s="363"/>
      <c r="B150" s="944"/>
      <c r="C150" s="945"/>
      <c r="D150" s="946"/>
      <c r="E150" s="946"/>
      <c r="F150" s="946"/>
      <c r="G150" s="947"/>
      <c r="H150" s="946"/>
    </row>
    <row r="151" spans="1:8" x14ac:dyDescent="0.2">
      <c r="A151" s="790"/>
      <c r="B151" s="7"/>
    </row>
    <row r="152" spans="1:8" ht="19.5" thickBot="1" x14ac:dyDescent="0.35">
      <c r="A152" s="6" t="s">
        <v>434</v>
      </c>
      <c r="D152" s="8"/>
      <c r="E152" s="8"/>
      <c r="F152" s="8"/>
      <c r="G152" s="9"/>
      <c r="H152" s="8"/>
    </row>
    <row r="153" spans="1:8" ht="13.5" x14ac:dyDescent="0.25">
      <c r="A153" s="146"/>
      <c r="B153" s="409"/>
      <c r="C153" s="24"/>
      <c r="D153" s="14" t="s">
        <v>560</v>
      </c>
      <c r="E153" s="14" t="s">
        <v>561</v>
      </c>
      <c r="F153" s="14" t="s">
        <v>562</v>
      </c>
      <c r="G153" s="14" t="s">
        <v>563</v>
      </c>
      <c r="H153" s="15" t="s">
        <v>560</v>
      </c>
    </row>
    <row r="154" spans="1:8" ht="17.25" customHeight="1" thickBot="1" x14ac:dyDescent="0.3">
      <c r="A154" s="255"/>
      <c r="B154" s="410"/>
      <c r="C154" s="256"/>
      <c r="D154" s="122">
        <v>2019</v>
      </c>
      <c r="E154" s="122">
        <v>2019</v>
      </c>
      <c r="F154" s="122" t="s">
        <v>1209</v>
      </c>
      <c r="G154" s="122" t="s">
        <v>565</v>
      </c>
      <c r="H154" s="123">
        <v>2020</v>
      </c>
    </row>
    <row r="155" spans="1:8" x14ac:dyDescent="0.2">
      <c r="A155" s="257" t="s">
        <v>654</v>
      </c>
      <c r="B155" s="791"/>
      <c r="C155" s="379"/>
      <c r="D155" s="67">
        <f>'82 33-34'!D78</f>
        <v>16285</v>
      </c>
      <c r="E155" s="67">
        <f>'82 33-34'!E78</f>
        <v>21739</v>
      </c>
      <c r="F155" s="67">
        <f>'82 33-34'!F78</f>
        <v>6942</v>
      </c>
      <c r="G155" s="372">
        <f>F155/E155*100</f>
        <v>31.933391600349601</v>
      </c>
      <c r="H155" s="373">
        <f>'82 33-34'!H78</f>
        <v>20985</v>
      </c>
    </row>
    <row r="156" spans="1:8" ht="13.5" thickBot="1" x14ac:dyDescent="0.25">
      <c r="A156" s="792" t="s">
        <v>655</v>
      </c>
      <c r="B156" s="793"/>
      <c r="C156" s="120"/>
      <c r="D156" s="262">
        <f>D146</f>
        <v>541210</v>
      </c>
      <c r="E156" s="262">
        <f>E146</f>
        <v>657097</v>
      </c>
      <c r="F156" s="262">
        <f>F146</f>
        <v>246420</v>
      </c>
      <c r="G156" s="1074">
        <f>F156/E156*100</f>
        <v>37.501312591596061</v>
      </c>
      <c r="H156" s="1080">
        <f>H146</f>
        <v>250912</v>
      </c>
    </row>
    <row r="157" spans="1:8" ht="16.5" thickBot="1" x14ac:dyDescent="0.3">
      <c r="A157" s="794" t="s">
        <v>708</v>
      </c>
      <c r="B157" s="410"/>
      <c r="C157" s="256"/>
      <c r="D157" s="596">
        <f>SUM(D155:D156)</f>
        <v>557495</v>
      </c>
      <c r="E157" s="596">
        <f>SUM(E155:E156)</f>
        <v>678836</v>
      </c>
      <c r="F157" s="596">
        <f>SUM(F155:F156)</f>
        <v>253362</v>
      </c>
      <c r="G157" s="618">
        <f>F157/E157*100</f>
        <v>37.323005851192335</v>
      </c>
      <c r="H157" s="597">
        <f>SUM(H155:H156)</f>
        <v>271897</v>
      </c>
    </row>
    <row r="158" spans="1:8" ht="13.5" customHeight="1" x14ac:dyDescent="0.2"/>
    <row r="160" spans="1:8" x14ac:dyDescent="0.2">
      <c r="A160" s="790"/>
      <c r="B160" s="7"/>
    </row>
    <row r="161" spans="1:2" x14ac:dyDescent="0.2">
      <c r="A161" s="790"/>
      <c r="B161" s="7"/>
    </row>
    <row r="163" spans="1:2" x14ac:dyDescent="0.2">
      <c r="A163" s="790"/>
      <c r="B163" s="7"/>
    </row>
    <row r="164" spans="1:2" x14ac:dyDescent="0.2">
      <c r="A164" s="790"/>
      <c r="B164" s="7"/>
    </row>
    <row r="165" spans="1:2" x14ac:dyDescent="0.2">
      <c r="A165" s="790"/>
      <c r="B165" s="7"/>
    </row>
    <row r="166" spans="1:2" x14ac:dyDescent="0.2">
      <c r="A166" s="790"/>
      <c r="B166" s="7"/>
    </row>
    <row r="167" spans="1:2" x14ac:dyDescent="0.2">
      <c r="A167" s="790"/>
      <c r="B167" s="7"/>
    </row>
    <row r="168" spans="1:2" x14ac:dyDescent="0.2">
      <c r="A168" s="790"/>
      <c r="B168" s="7"/>
    </row>
    <row r="169" spans="1:2" x14ac:dyDescent="0.2">
      <c r="A169" s="790"/>
      <c r="B169" s="7"/>
    </row>
    <row r="171" spans="1:2" x14ac:dyDescent="0.2">
      <c r="A171" s="790"/>
      <c r="B171" s="7"/>
    </row>
    <row r="172" spans="1:2" x14ac:dyDescent="0.2">
      <c r="A172" s="790"/>
      <c r="B172" s="7"/>
    </row>
    <row r="173" spans="1:2" x14ac:dyDescent="0.2">
      <c r="A173" s="790"/>
      <c r="B173" s="7"/>
    </row>
    <row r="174" spans="1:2" x14ac:dyDescent="0.2">
      <c r="A174" s="790"/>
      <c r="B174" s="7"/>
    </row>
    <row r="185" spans="1:8" ht="15" x14ac:dyDescent="0.25">
      <c r="A185" s="1336" t="s">
        <v>1333</v>
      </c>
      <c r="B185" s="1336"/>
      <c r="C185" s="1336"/>
      <c r="D185" s="1336"/>
      <c r="E185" s="1336"/>
      <c r="F185" s="1336"/>
      <c r="G185" s="1336"/>
      <c r="H185" s="1336"/>
    </row>
  </sheetData>
  <mergeCells count="112">
    <mergeCell ref="A139:B139"/>
    <mergeCell ref="A142:B142"/>
    <mergeCell ref="A185:H185"/>
    <mergeCell ref="A122:B122"/>
    <mergeCell ref="A110:B110"/>
    <mergeCell ref="A137:B137"/>
    <mergeCell ref="A141:B141"/>
    <mergeCell ref="A135:B135"/>
    <mergeCell ref="A124:B124"/>
    <mergeCell ref="A133:B133"/>
    <mergeCell ref="A134:B134"/>
    <mergeCell ref="A126:B126"/>
    <mergeCell ref="A128:B128"/>
    <mergeCell ref="A132:B132"/>
    <mergeCell ref="A136:B136"/>
    <mergeCell ref="A144:B144"/>
    <mergeCell ref="A131:H131"/>
    <mergeCell ref="A115:B115"/>
    <mergeCell ref="A116:B116"/>
    <mergeCell ref="A120:B120"/>
    <mergeCell ref="A114:B114"/>
    <mergeCell ref="A121:B121"/>
    <mergeCell ref="A118:B118"/>
    <mergeCell ref="A100:B100"/>
    <mergeCell ref="A101:B101"/>
    <mergeCell ref="A102:B102"/>
    <mergeCell ref="A111:B111"/>
    <mergeCell ref="A105:B105"/>
    <mergeCell ref="A104:B104"/>
    <mergeCell ref="A106:B106"/>
    <mergeCell ref="A108:B108"/>
    <mergeCell ref="A109:B109"/>
    <mergeCell ref="A91:B91"/>
    <mergeCell ref="A93:B93"/>
    <mergeCell ref="A95:B95"/>
    <mergeCell ref="A96:B96"/>
    <mergeCell ref="A97:B97"/>
    <mergeCell ref="A98:B98"/>
    <mergeCell ref="A99:B99"/>
    <mergeCell ref="A90:B90"/>
    <mergeCell ref="A83:B83"/>
    <mergeCell ref="A88:B88"/>
    <mergeCell ref="A87:B87"/>
    <mergeCell ref="A86:B86"/>
    <mergeCell ref="A85:B85"/>
    <mergeCell ref="A39:B39"/>
    <mergeCell ref="A41:B41"/>
    <mergeCell ref="A36:B36"/>
    <mergeCell ref="A38:B38"/>
    <mergeCell ref="A51:B51"/>
    <mergeCell ref="A52:B52"/>
    <mergeCell ref="A40:B40"/>
    <mergeCell ref="A42:B42"/>
    <mergeCell ref="A68:B68"/>
    <mergeCell ref="A44:B44"/>
    <mergeCell ref="A45:B45"/>
    <mergeCell ref="A43:B43"/>
    <mergeCell ref="A47:B47"/>
    <mergeCell ref="A48:B48"/>
    <mergeCell ref="A49:B49"/>
    <mergeCell ref="A56:B56"/>
    <mergeCell ref="A54:B54"/>
    <mergeCell ref="A50:B50"/>
    <mergeCell ref="A59:B59"/>
    <mergeCell ref="A30:B30"/>
    <mergeCell ref="A31:B31"/>
    <mergeCell ref="A75:B75"/>
    <mergeCell ref="A76:B76"/>
    <mergeCell ref="A53:B53"/>
    <mergeCell ref="A46:B46"/>
    <mergeCell ref="A84:B84"/>
    <mergeCell ref="A74:B74"/>
    <mergeCell ref="A67:B67"/>
    <mergeCell ref="A69:B69"/>
    <mergeCell ref="A58:B58"/>
    <mergeCell ref="A60:B60"/>
    <mergeCell ref="A66:B66"/>
    <mergeCell ref="A72:B72"/>
    <mergeCell ref="A78:B78"/>
    <mergeCell ref="A79:B79"/>
    <mergeCell ref="A70:B70"/>
    <mergeCell ref="A71:B71"/>
    <mergeCell ref="A73:B73"/>
    <mergeCell ref="A77:B77"/>
    <mergeCell ref="A82:B82"/>
    <mergeCell ref="A65:H65"/>
    <mergeCell ref="A80:B80"/>
    <mergeCell ref="A81:B81"/>
    <mergeCell ref="A34:B34"/>
    <mergeCell ref="A21:B21"/>
    <mergeCell ref="A17:B17"/>
    <mergeCell ref="A20:B20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25:B25"/>
    <mergeCell ref="A26:B26"/>
    <mergeCell ref="A27:B27"/>
    <mergeCell ref="A28:B28"/>
    <mergeCell ref="A29:B2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0"/>
  <sheetViews>
    <sheetView topLeftCell="A59" zoomScaleNormal="100" workbookViewId="0"/>
  </sheetViews>
  <sheetFormatPr defaultColWidth="9.28515625" defaultRowHeight="12.75" x14ac:dyDescent="0.2"/>
  <cols>
    <col min="1" max="1" width="4.7109375" style="4" customWidth="1"/>
    <col min="2" max="2" width="5.42578125" style="4" customWidth="1"/>
    <col min="3" max="3" width="27.42578125" style="4" customWidth="1"/>
    <col min="4" max="4" width="10.7109375" style="4" bestFit="1" customWidth="1"/>
    <col min="5" max="5" width="8.42578125" style="4" bestFit="1" customWidth="1"/>
    <col min="6" max="6" width="10.140625" style="4" bestFit="1" customWidth="1"/>
    <col min="7" max="7" width="8.5703125" style="4" bestFit="1" customWidth="1"/>
    <col min="8" max="8" width="9" style="4" customWidth="1"/>
    <col min="9" max="16384" width="9.28515625" style="4"/>
  </cols>
  <sheetData>
    <row r="1" spans="1:9" ht="15" x14ac:dyDescent="0.25">
      <c r="H1" s="189" t="s">
        <v>435</v>
      </c>
      <c r="I1" s="733"/>
    </row>
    <row r="2" spans="1:9" ht="18" customHeight="1" x14ac:dyDescent="0.3">
      <c r="A2" s="1058" t="s">
        <v>1199</v>
      </c>
      <c r="B2" s="7"/>
      <c r="D2" s="142"/>
      <c r="E2" s="142"/>
    </row>
    <row r="3" spans="1:9" ht="12" customHeight="1" x14ac:dyDescent="0.2">
      <c r="A3" s="191"/>
      <c r="B3" s="7"/>
    </row>
    <row r="4" spans="1:9" ht="16.5" thickBot="1" x14ac:dyDescent="0.3">
      <c r="A4" s="279" t="s">
        <v>670</v>
      </c>
      <c r="B4" s="7"/>
      <c r="F4" s="8"/>
      <c r="G4" s="9"/>
      <c r="H4" s="10" t="s">
        <v>558</v>
      </c>
    </row>
    <row r="5" spans="1:9" ht="13.5" x14ac:dyDescent="0.25">
      <c r="A5" s="193" t="s">
        <v>559</v>
      </c>
      <c r="B5" s="266"/>
      <c r="C5" s="379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9" ht="13.5" x14ac:dyDescent="0.25">
      <c r="A6" s="1170">
        <v>3111</v>
      </c>
      <c r="B6" s="1062" t="s">
        <v>626</v>
      </c>
      <c r="C6" s="1062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9" ht="14.25" thickBot="1" x14ac:dyDescent="0.3">
      <c r="A7" s="1170">
        <v>3113</v>
      </c>
      <c r="B7" s="1168" t="s">
        <v>627</v>
      </c>
      <c r="C7" s="1062"/>
      <c r="D7" s="20"/>
      <c r="E7" s="20"/>
      <c r="F7" s="20"/>
      <c r="G7" s="20"/>
      <c r="H7" s="21"/>
    </row>
    <row r="8" spans="1:9" ht="14.25" hidden="1" thickBot="1" x14ac:dyDescent="0.3">
      <c r="A8" s="194">
        <v>6409</v>
      </c>
      <c r="B8" s="17" t="s">
        <v>724</v>
      </c>
      <c r="C8" s="195"/>
      <c r="D8" s="20"/>
      <c r="E8" s="20"/>
      <c r="F8" s="20"/>
      <c r="G8" s="20"/>
      <c r="H8" s="21"/>
    </row>
    <row r="9" spans="1:9" ht="13.5" x14ac:dyDescent="0.25">
      <c r="A9" s="196"/>
      <c r="B9" s="266" t="s">
        <v>566</v>
      </c>
      <c r="C9" s="13"/>
      <c r="D9" s="197"/>
      <c r="E9" s="197"/>
      <c r="F9" s="197"/>
      <c r="G9" s="197"/>
      <c r="H9" s="198"/>
    </row>
    <row r="10" spans="1:9" x14ac:dyDescent="0.2">
      <c r="A10" s="194">
        <v>3111</v>
      </c>
      <c r="B10" s="50">
        <v>5137</v>
      </c>
      <c r="C10" s="195" t="s">
        <v>734</v>
      </c>
      <c r="D10" s="72">
        <v>0</v>
      </c>
      <c r="E10" s="72">
        <v>0</v>
      </c>
      <c r="F10" s="72">
        <v>0</v>
      </c>
      <c r="G10" s="94">
        <v>0</v>
      </c>
      <c r="H10" s="226">
        <v>1500</v>
      </c>
    </row>
    <row r="11" spans="1:9" x14ac:dyDescent="0.2">
      <c r="A11" s="1076"/>
      <c r="B11" s="50">
        <v>5166</v>
      </c>
      <c r="C11" s="195" t="s">
        <v>281</v>
      </c>
      <c r="D11" s="72">
        <v>0</v>
      </c>
      <c r="E11" s="72">
        <v>0</v>
      </c>
      <c r="F11" s="72">
        <v>0</v>
      </c>
      <c r="G11" s="94">
        <v>0</v>
      </c>
      <c r="H11" s="226">
        <v>50</v>
      </c>
    </row>
    <row r="12" spans="1:9" x14ac:dyDescent="0.2">
      <c r="A12" s="1076"/>
      <c r="B12" s="50">
        <v>5169</v>
      </c>
      <c r="C12" s="195" t="s">
        <v>839</v>
      </c>
      <c r="D12" s="285">
        <v>0</v>
      </c>
      <c r="E12" s="285">
        <v>0</v>
      </c>
      <c r="F12" s="285">
        <v>0</v>
      </c>
      <c r="G12" s="113">
        <v>0</v>
      </c>
      <c r="H12" s="286">
        <v>250</v>
      </c>
    </row>
    <row r="13" spans="1:9" ht="13.5" thickBot="1" x14ac:dyDescent="0.25">
      <c r="A13" s="424"/>
      <c r="B13" s="1169" t="s">
        <v>264</v>
      </c>
      <c r="C13" s="689"/>
      <c r="D13" s="723">
        <f>SUM(D10:D11)</f>
        <v>0</v>
      </c>
      <c r="E13" s="723">
        <f>SUM(E10:E11)</f>
        <v>0</v>
      </c>
      <c r="F13" s="723">
        <f>SUM(F10:F11)</f>
        <v>0</v>
      </c>
      <c r="G13" s="724">
        <v>0</v>
      </c>
      <c r="H13" s="690">
        <f>SUM(H10:H12)</f>
        <v>1800</v>
      </c>
      <c r="I13" s="8"/>
    </row>
    <row r="14" spans="1:9" x14ac:dyDescent="0.2">
      <c r="A14" s="1001">
        <v>3113</v>
      </c>
      <c r="B14" s="428">
        <v>5137</v>
      </c>
      <c r="C14" s="13" t="s">
        <v>734</v>
      </c>
      <c r="D14" s="197">
        <v>0</v>
      </c>
      <c r="E14" s="197">
        <v>0</v>
      </c>
      <c r="F14" s="197">
        <v>0</v>
      </c>
      <c r="G14" s="161">
        <v>0</v>
      </c>
      <c r="H14" s="198">
        <v>50</v>
      </c>
    </row>
    <row r="15" spans="1:9" x14ac:dyDescent="0.2">
      <c r="A15" s="1076"/>
      <c r="B15" s="50">
        <v>5166</v>
      </c>
      <c r="C15" s="195" t="s">
        <v>281</v>
      </c>
      <c r="D15" s="72">
        <v>0</v>
      </c>
      <c r="E15" s="72">
        <v>0</v>
      </c>
      <c r="F15" s="72">
        <v>0</v>
      </c>
      <c r="G15" s="94">
        <v>0</v>
      </c>
      <c r="H15" s="226">
        <v>50</v>
      </c>
    </row>
    <row r="16" spans="1:9" x14ac:dyDescent="0.2">
      <c r="A16" s="1076"/>
      <c r="B16" s="50">
        <v>5169</v>
      </c>
      <c r="C16" s="195" t="s">
        <v>839</v>
      </c>
      <c r="D16" s="285">
        <v>0</v>
      </c>
      <c r="E16" s="285">
        <v>0</v>
      </c>
      <c r="F16" s="285">
        <v>0</v>
      </c>
      <c r="G16" s="113">
        <v>0</v>
      </c>
      <c r="H16" s="286">
        <v>200</v>
      </c>
    </row>
    <row r="17" spans="1:9" ht="13.5" thickBot="1" x14ac:dyDescent="0.25">
      <c r="A17" s="424"/>
      <c r="B17" s="1169" t="s">
        <v>264</v>
      </c>
      <c r="C17" s="689"/>
      <c r="D17" s="723">
        <f>SUM(D14:D16)</f>
        <v>0</v>
      </c>
      <c r="E17" s="723">
        <v>0</v>
      </c>
      <c r="F17" s="723">
        <f>SUM(F14:F16)</f>
        <v>0</v>
      </c>
      <c r="G17" s="724">
        <v>0</v>
      </c>
      <c r="H17" s="690">
        <f>SUM(H14:H16)</f>
        <v>300</v>
      </c>
      <c r="I17" s="8"/>
    </row>
    <row r="18" spans="1:9" ht="15.75" thickBot="1" x14ac:dyDescent="0.3">
      <c r="A18" s="321" t="s">
        <v>692</v>
      </c>
      <c r="B18" s="738"/>
      <c r="C18" s="323"/>
      <c r="D18" s="324">
        <f>D13+D17</f>
        <v>0</v>
      </c>
      <c r="E18" s="324">
        <f>E13+E17</f>
        <v>0</v>
      </c>
      <c r="F18" s="324">
        <f>F13+F17</f>
        <v>0</v>
      </c>
      <c r="G18" s="325">
        <f>G13+G17</f>
        <v>0</v>
      </c>
      <c r="H18" s="336">
        <f>H13+H17</f>
        <v>2100</v>
      </c>
    </row>
    <row r="19" spans="1:9" ht="15" x14ac:dyDescent="0.25">
      <c r="A19" s="219"/>
      <c r="B19" s="739"/>
      <c r="C19" s="720"/>
      <c r="D19" s="426"/>
      <c r="E19" s="426"/>
      <c r="F19" s="426"/>
      <c r="G19" s="427"/>
      <c r="H19" s="426"/>
    </row>
    <row r="20" spans="1:9" ht="13.5" thickBot="1" x14ac:dyDescent="0.25"/>
    <row r="21" spans="1:9" ht="13.5" x14ac:dyDescent="0.25">
      <c r="A21" s="146" t="s">
        <v>655</v>
      </c>
      <c r="B21" s="23"/>
      <c r="C21" s="432"/>
      <c r="D21" s="14" t="s">
        <v>560</v>
      </c>
      <c r="E21" s="14" t="s">
        <v>561</v>
      </c>
      <c r="F21" s="14" t="s">
        <v>562</v>
      </c>
      <c r="G21" s="14" t="s">
        <v>563</v>
      </c>
      <c r="H21" s="15" t="s">
        <v>560</v>
      </c>
    </row>
    <row r="22" spans="1:9" ht="14.25" thickBot="1" x14ac:dyDescent="0.3">
      <c r="A22" s="657"/>
      <c r="B22" s="145"/>
      <c r="C22" s="145"/>
      <c r="D22" s="122">
        <v>2019</v>
      </c>
      <c r="E22" s="122">
        <v>2019</v>
      </c>
      <c r="F22" s="122" t="s">
        <v>1209</v>
      </c>
      <c r="G22" s="122" t="s">
        <v>565</v>
      </c>
      <c r="H22" s="123">
        <v>2020</v>
      </c>
    </row>
    <row r="23" spans="1:9" ht="13.5" x14ac:dyDescent="0.25">
      <c r="A23" s="196"/>
      <c r="B23" s="266" t="s">
        <v>566</v>
      </c>
      <c r="C23" s="13"/>
      <c r="D23" s="197"/>
      <c r="E23" s="197"/>
      <c r="F23" s="197"/>
      <c r="G23" s="197"/>
      <c r="H23" s="198"/>
    </row>
    <row r="24" spans="1:9" x14ac:dyDescent="0.2">
      <c r="A24" s="1170">
        <v>3111</v>
      </c>
      <c r="B24" s="1168">
        <v>6121</v>
      </c>
      <c r="C24" s="1062" t="s">
        <v>694</v>
      </c>
      <c r="D24" s="1064">
        <v>0</v>
      </c>
      <c r="E24" s="1064">
        <v>0</v>
      </c>
      <c r="F24" s="1064">
        <v>0</v>
      </c>
      <c r="G24" s="1073">
        <v>0</v>
      </c>
      <c r="H24" s="1065">
        <f>H51</f>
        <v>24900</v>
      </c>
    </row>
    <row r="25" spans="1:9" x14ac:dyDescent="0.2">
      <c r="A25" s="1170">
        <v>3111</v>
      </c>
      <c r="B25" s="17">
        <v>6122</v>
      </c>
      <c r="C25" s="741" t="s">
        <v>796</v>
      </c>
      <c r="D25" s="72">
        <v>0</v>
      </c>
      <c r="E25" s="72">
        <v>0</v>
      </c>
      <c r="F25" s="72">
        <v>0</v>
      </c>
      <c r="G25" s="1073">
        <v>0</v>
      </c>
      <c r="H25" s="1065">
        <f>H54</f>
        <v>0</v>
      </c>
    </row>
    <row r="26" spans="1:9" x14ac:dyDescent="0.2">
      <c r="A26" s="1170">
        <v>3113</v>
      </c>
      <c r="B26" s="17">
        <v>6121</v>
      </c>
      <c r="C26" s="741" t="s">
        <v>694</v>
      </c>
      <c r="D26" s="72">
        <v>0</v>
      </c>
      <c r="E26" s="72">
        <v>0</v>
      </c>
      <c r="F26" s="72">
        <v>0</v>
      </c>
      <c r="G26" s="1073">
        <v>0</v>
      </c>
      <c r="H26" s="1065">
        <f>H79</f>
        <v>28000</v>
      </c>
    </row>
    <row r="27" spans="1:9" ht="13.5" thickBot="1" x14ac:dyDescent="0.25">
      <c r="A27" s="1170">
        <v>3113</v>
      </c>
      <c r="B27" s="17">
        <v>6122</v>
      </c>
      <c r="C27" s="741" t="s">
        <v>796</v>
      </c>
      <c r="D27" s="72">
        <v>0</v>
      </c>
      <c r="E27" s="72">
        <v>0</v>
      </c>
      <c r="F27" s="72">
        <v>0</v>
      </c>
      <c r="G27" s="1073">
        <v>0</v>
      </c>
      <c r="H27" s="226">
        <f>H82</f>
        <v>0</v>
      </c>
    </row>
    <row r="28" spans="1:9" ht="13.5" hidden="1" thickBot="1" x14ac:dyDescent="0.25">
      <c r="A28" s="1170">
        <v>3141</v>
      </c>
      <c r="B28" s="109">
        <v>6121</v>
      </c>
      <c r="C28" s="200" t="s">
        <v>694</v>
      </c>
      <c r="D28" s="1064">
        <f>'82 35-37'!D94</f>
        <v>0</v>
      </c>
      <c r="E28" s="1064">
        <f>'82 35-37'!E94</f>
        <v>0</v>
      </c>
      <c r="F28" s="1064">
        <f>'82 35-37'!F94</f>
        <v>0</v>
      </c>
      <c r="G28" s="1073">
        <v>0</v>
      </c>
      <c r="H28" s="1065">
        <f>'82 35-37'!H94</f>
        <v>0</v>
      </c>
    </row>
    <row r="29" spans="1:9" ht="15" thickBot="1" x14ac:dyDescent="0.25">
      <c r="A29" s="742" t="s">
        <v>696</v>
      </c>
      <c r="B29" s="743"/>
      <c r="C29" s="744"/>
      <c r="D29" s="745">
        <f>SUM(D24:D28)</f>
        <v>0</v>
      </c>
      <c r="E29" s="745">
        <f>SUM(E24:E28)</f>
        <v>0</v>
      </c>
      <c r="F29" s="745">
        <f>SUM(F24:F28)</f>
        <v>0</v>
      </c>
      <c r="G29" s="325">
        <v>0</v>
      </c>
      <c r="H29" s="746">
        <f>SUM(H24:H28)</f>
        <v>52900</v>
      </c>
    </row>
    <row r="31" spans="1:9" ht="13.5" thickBot="1" x14ac:dyDescent="0.25">
      <c r="A31" s="7"/>
      <c r="B31" s="7"/>
    </row>
    <row r="32" spans="1:9" x14ac:dyDescent="0.2">
      <c r="A32" s="1394" t="s">
        <v>334</v>
      </c>
      <c r="B32" s="1395"/>
      <c r="C32" s="501" t="s">
        <v>335</v>
      </c>
      <c r="D32" s="696">
        <v>0</v>
      </c>
      <c r="E32" s="696">
        <v>0</v>
      </c>
      <c r="F32" s="696">
        <v>0</v>
      </c>
      <c r="G32" s="161">
        <v>0</v>
      </c>
      <c r="H32" s="766">
        <v>3200</v>
      </c>
    </row>
    <row r="33" spans="1:8" x14ac:dyDescent="0.2">
      <c r="A33" s="1171"/>
      <c r="B33" s="1172" t="s">
        <v>1119</v>
      </c>
      <c r="C33" s="473" t="s">
        <v>1120</v>
      </c>
      <c r="D33" s="759">
        <v>0</v>
      </c>
      <c r="E33" s="759">
        <v>0</v>
      </c>
      <c r="F33" s="759">
        <v>0</v>
      </c>
      <c r="G33" s="94">
        <v>0</v>
      </c>
      <c r="H33" s="73">
        <v>0</v>
      </c>
    </row>
    <row r="34" spans="1:8" x14ac:dyDescent="0.2">
      <c r="A34" s="1392" t="s">
        <v>981</v>
      </c>
      <c r="B34" s="1393"/>
      <c r="C34" s="473" t="s">
        <v>982</v>
      </c>
      <c r="D34" s="759">
        <v>0</v>
      </c>
      <c r="E34" s="759">
        <v>0</v>
      </c>
      <c r="F34" s="759">
        <v>0</v>
      </c>
      <c r="G34" s="94">
        <v>0</v>
      </c>
      <c r="H34" s="73">
        <v>1000</v>
      </c>
    </row>
    <row r="35" spans="1:8" x14ac:dyDescent="0.2">
      <c r="A35" s="1392" t="s">
        <v>339</v>
      </c>
      <c r="B35" s="1393"/>
      <c r="C35" s="1062" t="s">
        <v>340</v>
      </c>
      <c r="D35" s="759">
        <v>0</v>
      </c>
      <c r="E35" s="759">
        <v>0</v>
      </c>
      <c r="F35" s="759">
        <v>0</v>
      </c>
      <c r="G35" s="1073">
        <v>0</v>
      </c>
      <c r="H35" s="73">
        <v>1450</v>
      </c>
    </row>
    <row r="36" spans="1:8" x14ac:dyDescent="0.2">
      <c r="A36" s="1392" t="s">
        <v>983</v>
      </c>
      <c r="B36" s="1393"/>
      <c r="C36" s="1062" t="s">
        <v>984</v>
      </c>
      <c r="D36" s="759">
        <v>0</v>
      </c>
      <c r="E36" s="759">
        <v>0</v>
      </c>
      <c r="F36" s="759">
        <v>0</v>
      </c>
      <c r="G36" s="1073">
        <v>0</v>
      </c>
      <c r="H36" s="73">
        <v>200</v>
      </c>
    </row>
    <row r="37" spans="1:8" x14ac:dyDescent="0.2">
      <c r="A37" s="1392" t="s">
        <v>341</v>
      </c>
      <c r="B37" s="1393"/>
      <c r="C37" s="528" t="s">
        <v>342</v>
      </c>
      <c r="D37" s="759">
        <v>0</v>
      </c>
      <c r="E37" s="759">
        <v>0</v>
      </c>
      <c r="F37" s="759">
        <v>0</v>
      </c>
      <c r="G37" s="1073">
        <v>0</v>
      </c>
      <c r="H37" s="73">
        <v>0</v>
      </c>
    </row>
    <row r="38" spans="1:8" ht="12.75" customHeight="1" x14ac:dyDescent="0.2">
      <c r="A38" s="1392" t="s">
        <v>343</v>
      </c>
      <c r="B38" s="1393"/>
      <c r="C38" s="473" t="s">
        <v>344</v>
      </c>
      <c r="D38" s="759">
        <v>0</v>
      </c>
      <c r="E38" s="759">
        <v>0</v>
      </c>
      <c r="F38" s="759">
        <v>0</v>
      </c>
      <c r="G38" s="1073">
        <v>0</v>
      </c>
      <c r="H38" s="73">
        <v>0</v>
      </c>
    </row>
    <row r="39" spans="1:8" ht="12.75" customHeight="1" x14ac:dyDescent="0.2">
      <c r="A39" s="1392" t="s">
        <v>345</v>
      </c>
      <c r="B39" s="1393"/>
      <c r="C39" s="473" t="s">
        <v>346</v>
      </c>
      <c r="D39" s="759">
        <v>0</v>
      </c>
      <c r="E39" s="759">
        <v>0</v>
      </c>
      <c r="F39" s="759">
        <v>0</v>
      </c>
      <c r="G39" s="1073">
        <v>0</v>
      </c>
      <c r="H39" s="73">
        <v>0</v>
      </c>
    </row>
    <row r="40" spans="1:8" x14ac:dyDescent="0.2">
      <c r="A40" s="1392" t="s">
        <v>347</v>
      </c>
      <c r="B40" s="1393"/>
      <c r="C40" s="473" t="s">
        <v>348</v>
      </c>
      <c r="D40" s="759">
        <v>0</v>
      </c>
      <c r="E40" s="759">
        <v>0</v>
      </c>
      <c r="F40" s="759">
        <v>0</v>
      </c>
      <c r="G40" s="1073">
        <v>0</v>
      </c>
      <c r="H40" s="73">
        <v>0</v>
      </c>
    </row>
    <row r="41" spans="1:8" x14ac:dyDescent="0.2">
      <c r="A41" s="1392" t="s">
        <v>349</v>
      </c>
      <c r="B41" s="1393"/>
      <c r="C41" s="473" t="s">
        <v>350</v>
      </c>
      <c r="D41" s="759">
        <v>0</v>
      </c>
      <c r="E41" s="759">
        <v>0</v>
      </c>
      <c r="F41" s="759">
        <v>0</v>
      </c>
      <c r="G41" s="1073">
        <v>0</v>
      </c>
      <c r="H41" s="73">
        <v>0</v>
      </c>
    </row>
    <row r="42" spans="1:8" x14ac:dyDescent="0.2">
      <c r="A42" s="1392" t="s">
        <v>351</v>
      </c>
      <c r="B42" s="1393"/>
      <c r="C42" s="473" t="s">
        <v>352</v>
      </c>
      <c r="D42" s="759">
        <v>0</v>
      </c>
      <c r="E42" s="759">
        <v>0</v>
      </c>
      <c r="F42" s="759">
        <v>0</v>
      </c>
      <c r="G42" s="1073">
        <v>0</v>
      </c>
      <c r="H42" s="73">
        <v>0</v>
      </c>
    </row>
    <row r="43" spans="1:8" x14ac:dyDescent="0.2">
      <c r="A43" s="1392" t="s">
        <v>353</v>
      </c>
      <c r="B43" s="1393"/>
      <c r="C43" s="505" t="s">
        <v>354</v>
      </c>
      <c r="D43" s="758">
        <v>0</v>
      </c>
      <c r="E43" s="758">
        <v>0</v>
      </c>
      <c r="F43" s="758">
        <v>0</v>
      </c>
      <c r="G43" s="1073">
        <v>0</v>
      </c>
      <c r="H43" s="35">
        <v>6000</v>
      </c>
    </row>
    <row r="44" spans="1:8" x14ac:dyDescent="0.2">
      <c r="A44" s="1392" t="s">
        <v>336</v>
      </c>
      <c r="B44" s="1393"/>
      <c r="C44" s="473" t="s">
        <v>337</v>
      </c>
      <c r="D44" s="759">
        <v>0</v>
      </c>
      <c r="E44" s="759">
        <v>0</v>
      </c>
      <c r="F44" s="759">
        <v>0</v>
      </c>
      <c r="G44" s="1073">
        <v>0</v>
      </c>
      <c r="H44" s="73">
        <v>8000</v>
      </c>
    </row>
    <row r="45" spans="1:8" x14ac:dyDescent="0.2">
      <c r="A45" s="1392" t="s">
        <v>336</v>
      </c>
      <c r="B45" s="1393"/>
      <c r="C45" s="473" t="s">
        <v>338</v>
      </c>
      <c r="D45" s="759">
        <v>0</v>
      </c>
      <c r="E45" s="759">
        <v>0</v>
      </c>
      <c r="F45" s="759">
        <v>0</v>
      </c>
      <c r="G45" s="1073">
        <v>0</v>
      </c>
      <c r="H45" s="73">
        <v>0</v>
      </c>
    </row>
    <row r="46" spans="1:8" x14ac:dyDescent="0.2">
      <c r="A46" s="1392" t="s">
        <v>1057</v>
      </c>
      <c r="B46" s="1393"/>
      <c r="C46" s="473" t="s">
        <v>1058</v>
      </c>
      <c r="D46" s="759">
        <v>0</v>
      </c>
      <c r="E46" s="759">
        <v>0</v>
      </c>
      <c r="F46" s="759">
        <v>0</v>
      </c>
      <c r="G46" s="1073">
        <v>0</v>
      </c>
      <c r="H46" s="73">
        <v>0</v>
      </c>
    </row>
    <row r="47" spans="1:8" x14ac:dyDescent="0.2">
      <c r="A47" s="1392" t="s">
        <v>1057</v>
      </c>
      <c r="B47" s="1393"/>
      <c r="C47" s="473" t="s">
        <v>1059</v>
      </c>
      <c r="D47" s="759">
        <v>0</v>
      </c>
      <c r="E47" s="759">
        <v>0</v>
      </c>
      <c r="F47" s="759">
        <v>0</v>
      </c>
      <c r="G47" s="1073">
        <v>0</v>
      </c>
      <c r="H47" s="73">
        <v>0</v>
      </c>
    </row>
    <row r="48" spans="1:8" x14ac:dyDescent="0.2">
      <c r="A48" s="1392" t="s">
        <v>1060</v>
      </c>
      <c r="B48" s="1393"/>
      <c r="C48" s="473" t="s">
        <v>1061</v>
      </c>
      <c r="D48" s="759">
        <v>0</v>
      </c>
      <c r="E48" s="759">
        <v>0</v>
      </c>
      <c r="F48" s="759">
        <v>0</v>
      </c>
      <c r="G48" s="1073">
        <v>0</v>
      </c>
      <c r="H48" s="73">
        <v>0</v>
      </c>
    </row>
    <row r="49" spans="1:8" x14ac:dyDescent="0.2">
      <c r="A49" s="1171"/>
      <c r="B49" s="1172" t="s">
        <v>1117</v>
      </c>
      <c r="C49" s="473" t="s">
        <v>1118</v>
      </c>
      <c r="D49" s="759">
        <v>0</v>
      </c>
      <c r="E49" s="759">
        <v>0</v>
      </c>
      <c r="F49" s="759">
        <v>0</v>
      </c>
      <c r="G49" s="94">
        <v>0</v>
      </c>
      <c r="H49" s="73">
        <v>5000</v>
      </c>
    </row>
    <row r="50" spans="1:8" x14ac:dyDescent="0.2">
      <c r="A50" s="1392" t="s">
        <v>765</v>
      </c>
      <c r="B50" s="1393"/>
      <c r="C50" s="1062" t="s">
        <v>1131</v>
      </c>
      <c r="D50" s="760">
        <v>0</v>
      </c>
      <c r="E50" s="760">
        <v>0</v>
      </c>
      <c r="F50" s="760">
        <v>0</v>
      </c>
      <c r="G50" s="342">
        <v>0</v>
      </c>
      <c r="H50" s="127">
        <v>50</v>
      </c>
    </row>
    <row r="51" spans="1:8" ht="13.5" thickBot="1" x14ac:dyDescent="0.25">
      <c r="A51" s="768"/>
      <c r="B51" s="762"/>
      <c r="C51" s="763" t="s">
        <v>355</v>
      </c>
      <c r="D51" s="764">
        <f>SUM(D32:D50)</f>
        <v>0</v>
      </c>
      <c r="E51" s="764">
        <f>SUM(E32:E50)</f>
        <v>0</v>
      </c>
      <c r="F51" s="764">
        <f>SUM(F32:F50)</f>
        <v>0</v>
      </c>
      <c r="G51" s="724">
        <v>0</v>
      </c>
      <c r="H51" s="765">
        <f>SUM(H32:H50)</f>
        <v>24900</v>
      </c>
    </row>
    <row r="52" spans="1:8" x14ac:dyDescent="0.2">
      <c r="A52" s="1389" t="s">
        <v>1062</v>
      </c>
      <c r="B52" s="1390"/>
      <c r="C52" s="523" t="s">
        <v>1063</v>
      </c>
      <c r="D52" s="696">
        <v>0</v>
      </c>
      <c r="E52" s="696">
        <v>0</v>
      </c>
      <c r="F52" s="696">
        <v>0</v>
      </c>
      <c r="G52" s="161">
        <v>0</v>
      </c>
      <c r="H52" s="766">
        <v>0</v>
      </c>
    </row>
    <row r="53" spans="1:8" x14ac:dyDescent="0.2">
      <c r="A53" s="1392" t="s">
        <v>998</v>
      </c>
      <c r="B53" s="1393"/>
      <c r="C53" s="767" t="s">
        <v>356</v>
      </c>
      <c r="D53" s="760">
        <v>0</v>
      </c>
      <c r="E53" s="760">
        <v>0</v>
      </c>
      <c r="F53" s="760">
        <v>0</v>
      </c>
      <c r="G53" s="342">
        <v>0</v>
      </c>
      <c r="H53" s="127">
        <v>0</v>
      </c>
    </row>
    <row r="54" spans="1:8" ht="13.5" thickBot="1" x14ac:dyDescent="0.25">
      <c r="A54" s="761"/>
      <c r="B54" s="762"/>
      <c r="C54" s="763" t="s">
        <v>357</v>
      </c>
      <c r="D54" s="764">
        <v>0</v>
      </c>
      <c r="E54" s="764">
        <v>0</v>
      </c>
      <c r="F54" s="764">
        <f>SUM(F52:F53)</f>
        <v>0</v>
      </c>
      <c r="G54" s="724">
        <v>0</v>
      </c>
      <c r="H54" s="765">
        <f>SUM(H52:H53)</f>
        <v>0</v>
      </c>
    </row>
    <row r="55" spans="1:8" ht="15.75" thickBot="1" x14ac:dyDescent="0.3">
      <c r="A55" s="1336" t="s">
        <v>1334</v>
      </c>
      <c r="B55" s="1336"/>
      <c r="C55" s="1336"/>
      <c r="D55" s="1336"/>
      <c r="E55" s="1336"/>
      <c r="F55" s="1336"/>
      <c r="G55" s="1336"/>
      <c r="H55" s="1336"/>
    </row>
    <row r="56" spans="1:8" x14ac:dyDescent="0.2">
      <c r="A56" s="1402" t="s">
        <v>358</v>
      </c>
      <c r="B56" s="1403"/>
      <c r="C56" s="393" t="s">
        <v>359</v>
      </c>
      <c r="D56" s="696">
        <v>0</v>
      </c>
      <c r="E56" s="696">
        <v>0</v>
      </c>
      <c r="F56" s="696">
        <v>0</v>
      </c>
      <c r="G56" s="161">
        <v>0</v>
      </c>
      <c r="H56" s="766">
        <v>800</v>
      </c>
    </row>
    <row r="57" spans="1:8" x14ac:dyDescent="0.2">
      <c r="A57" s="1398" t="s">
        <v>360</v>
      </c>
      <c r="B57" s="1399"/>
      <c r="C57" s="1062" t="s">
        <v>361</v>
      </c>
      <c r="D57" s="758">
        <v>0</v>
      </c>
      <c r="E57" s="758">
        <v>0</v>
      </c>
      <c r="F57" s="758">
        <v>0</v>
      </c>
      <c r="G57" s="1073">
        <v>0</v>
      </c>
      <c r="H57" s="35">
        <v>0</v>
      </c>
    </row>
    <row r="58" spans="1:8" x14ac:dyDescent="0.2">
      <c r="A58" s="1398" t="s">
        <v>985</v>
      </c>
      <c r="B58" s="1399"/>
      <c r="C58" s="1062" t="s">
        <v>986</v>
      </c>
      <c r="D58" s="758">
        <v>0</v>
      </c>
      <c r="E58" s="758">
        <v>0</v>
      </c>
      <c r="F58" s="758">
        <v>0</v>
      </c>
      <c r="G58" s="1073">
        <v>0</v>
      </c>
      <c r="H58" s="35">
        <v>350</v>
      </c>
    </row>
    <row r="59" spans="1:8" x14ac:dyDescent="0.2">
      <c r="A59" s="1398" t="s">
        <v>362</v>
      </c>
      <c r="B59" s="1399"/>
      <c r="C59" s="1062" t="s">
        <v>363</v>
      </c>
      <c r="D59" s="758">
        <v>0</v>
      </c>
      <c r="E59" s="758">
        <v>0</v>
      </c>
      <c r="F59" s="758">
        <v>0</v>
      </c>
      <c r="G59" s="1073">
        <v>0</v>
      </c>
      <c r="H59" s="35">
        <v>0</v>
      </c>
    </row>
    <row r="60" spans="1:8" x14ac:dyDescent="0.2">
      <c r="A60" s="1398" t="s">
        <v>364</v>
      </c>
      <c r="B60" s="1399"/>
      <c r="C60" s="1062" t="s">
        <v>365</v>
      </c>
      <c r="D60" s="758">
        <v>0</v>
      </c>
      <c r="E60" s="758">
        <v>0</v>
      </c>
      <c r="F60" s="758">
        <v>0</v>
      </c>
      <c r="G60" s="1073">
        <v>0</v>
      </c>
      <c r="H60" s="35">
        <v>0</v>
      </c>
    </row>
    <row r="61" spans="1:8" x14ac:dyDescent="0.2">
      <c r="A61" s="1398" t="s">
        <v>366</v>
      </c>
      <c r="B61" s="1399"/>
      <c r="C61" s="1062" t="s">
        <v>367</v>
      </c>
      <c r="D61" s="758">
        <v>0</v>
      </c>
      <c r="E61" s="758">
        <v>0</v>
      </c>
      <c r="F61" s="758">
        <v>0</v>
      </c>
      <c r="G61" s="1073">
        <v>0</v>
      </c>
      <c r="H61" s="35">
        <v>0</v>
      </c>
    </row>
    <row r="62" spans="1:8" x14ac:dyDescent="0.2">
      <c r="A62" s="1398" t="s">
        <v>371</v>
      </c>
      <c r="B62" s="1399"/>
      <c r="C62" s="1062" t="s">
        <v>372</v>
      </c>
      <c r="D62" s="758">
        <v>0</v>
      </c>
      <c r="E62" s="758">
        <v>0</v>
      </c>
      <c r="F62" s="758">
        <v>0</v>
      </c>
      <c r="G62" s="1073">
        <v>0</v>
      </c>
      <c r="H62" s="35">
        <v>2800</v>
      </c>
    </row>
    <row r="63" spans="1:8" x14ac:dyDescent="0.2">
      <c r="A63" s="1398" t="s">
        <v>1123</v>
      </c>
      <c r="B63" s="1399"/>
      <c r="C63" s="1062" t="s">
        <v>1124</v>
      </c>
      <c r="D63" s="758">
        <v>0</v>
      </c>
      <c r="E63" s="758">
        <v>0</v>
      </c>
      <c r="F63" s="758">
        <v>0</v>
      </c>
      <c r="G63" s="1073">
        <v>0</v>
      </c>
      <c r="H63" s="35">
        <v>0</v>
      </c>
    </row>
    <row r="64" spans="1:8" x14ac:dyDescent="0.2">
      <c r="A64" s="1398" t="s">
        <v>373</v>
      </c>
      <c r="B64" s="1399"/>
      <c r="C64" s="1062" t="s">
        <v>374</v>
      </c>
      <c r="D64" s="758">
        <v>0</v>
      </c>
      <c r="E64" s="758">
        <v>0</v>
      </c>
      <c r="F64" s="758">
        <v>0</v>
      </c>
      <c r="G64" s="1073">
        <v>0</v>
      </c>
      <c r="H64" s="35">
        <v>0</v>
      </c>
    </row>
    <row r="65" spans="1:8" x14ac:dyDescent="0.2">
      <c r="A65" s="1398" t="s">
        <v>375</v>
      </c>
      <c r="B65" s="1399"/>
      <c r="C65" s="1062" t="s">
        <v>376</v>
      </c>
      <c r="D65" s="758">
        <v>0</v>
      </c>
      <c r="E65" s="758">
        <v>0</v>
      </c>
      <c r="F65" s="758">
        <v>0</v>
      </c>
      <c r="G65" s="1073">
        <v>0</v>
      </c>
      <c r="H65" s="35">
        <v>1500</v>
      </c>
    </row>
    <row r="66" spans="1:8" x14ac:dyDescent="0.2">
      <c r="A66" s="1398" t="s">
        <v>377</v>
      </c>
      <c r="B66" s="1399"/>
      <c r="C66" s="1062" t="s">
        <v>1125</v>
      </c>
      <c r="D66" s="758">
        <v>0</v>
      </c>
      <c r="E66" s="758">
        <v>0</v>
      </c>
      <c r="F66" s="758">
        <v>0</v>
      </c>
      <c r="G66" s="1073">
        <v>0</v>
      </c>
      <c r="H66" s="35">
        <v>0</v>
      </c>
    </row>
    <row r="67" spans="1:8" x14ac:dyDescent="0.2">
      <c r="A67" s="1398" t="s">
        <v>378</v>
      </c>
      <c r="B67" s="1399"/>
      <c r="C67" s="1062" t="s">
        <v>379</v>
      </c>
      <c r="D67" s="758">
        <v>0</v>
      </c>
      <c r="E67" s="758">
        <v>0</v>
      </c>
      <c r="F67" s="758">
        <v>0</v>
      </c>
      <c r="G67" s="1073">
        <v>0</v>
      </c>
      <c r="H67" s="35">
        <v>0</v>
      </c>
    </row>
    <row r="68" spans="1:8" x14ac:dyDescent="0.2">
      <c r="A68" s="1398" t="s">
        <v>999</v>
      </c>
      <c r="B68" s="1399"/>
      <c r="C68" s="1062" t="s">
        <v>383</v>
      </c>
      <c r="D68" s="758">
        <v>0</v>
      </c>
      <c r="E68" s="758">
        <v>0</v>
      </c>
      <c r="F68" s="758">
        <v>0</v>
      </c>
      <c r="G68" s="1073">
        <v>0</v>
      </c>
      <c r="H68" s="35">
        <v>7500</v>
      </c>
    </row>
    <row r="69" spans="1:8" x14ac:dyDescent="0.2">
      <c r="A69" s="1398" t="s">
        <v>1067</v>
      </c>
      <c r="B69" s="1399"/>
      <c r="C69" s="1062" t="s">
        <v>384</v>
      </c>
      <c r="D69" s="758">
        <v>0</v>
      </c>
      <c r="E69" s="758">
        <v>0</v>
      </c>
      <c r="F69" s="758">
        <v>0</v>
      </c>
      <c r="G69" s="1073">
        <v>0</v>
      </c>
      <c r="H69" s="35">
        <v>0</v>
      </c>
    </row>
    <row r="70" spans="1:8" x14ac:dyDescent="0.2">
      <c r="A70" s="1398" t="s">
        <v>1068</v>
      </c>
      <c r="B70" s="1399"/>
      <c r="C70" s="1062" t="s">
        <v>1069</v>
      </c>
      <c r="D70" s="758">
        <v>0</v>
      </c>
      <c r="E70" s="758">
        <v>0</v>
      </c>
      <c r="F70" s="758">
        <v>0</v>
      </c>
      <c r="G70" s="1073">
        <v>0</v>
      </c>
      <c r="H70" s="35">
        <v>0</v>
      </c>
    </row>
    <row r="71" spans="1:8" x14ac:dyDescent="0.2">
      <c r="A71" s="1398" t="s">
        <v>370</v>
      </c>
      <c r="B71" s="1399"/>
      <c r="C71" s="1062" t="s">
        <v>1126</v>
      </c>
      <c r="D71" s="758">
        <v>0</v>
      </c>
      <c r="E71" s="758">
        <v>0</v>
      </c>
      <c r="F71" s="758">
        <v>0</v>
      </c>
      <c r="G71" s="1073">
        <v>0</v>
      </c>
      <c r="H71" s="35">
        <v>0</v>
      </c>
    </row>
    <row r="72" spans="1:8" x14ac:dyDescent="0.2">
      <c r="A72" s="1398" t="s">
        <v>380</v>
      </c>
      <c r="B72" s="1399"/>
      <c r="C72" s="1062" t="s">
        <v>381</v>
      </c>
      <c r="D72" s="758">
        <v>0</v>
      </c>
      <c r="E72" s="758">
        <v>0</v>
      </c>
      <c r="F72" s="758">
        <v>0</v>
      </c>
      <c r="G72" s="1073">
        <v>0</v>
      </c>
      <c r="H72" s="35">
        <v>0</v>
      </c>
    </row>
    <row r="73" spans="1:8" x14ac:dyDescent="0.2">
      <c r="A73" s="1398" t="s">
        <v>380</v>
      </c>
      <c r="B73" s="1399"/>
      <c r="C73" s="1062" t="s">
        <v>382</v>
      </c>
      <c r="D73" s="758">
        <v>0</v>
      </c>
      <c r="E73" s="758">
        <v>0</v>
      </c>
      <c r="F73" s="758">
        <v>0</v>
      </c>
      <c r="G73" s="1073">
        <v>0</v>
      </c>
      <c r="H73" s="35">
        <v>0</v>
      </c>
    </row>
    <row r="74" spans="1:8" x14ac:dyDescent="0.2">
      <c r="A74" s="1398" t="s">
        <v>1064</v>
      </c>
      <c r="B74" s="1399"/>
      <c r="C74" s="1062" t="s">
        <v>1065</v>
      </c>
      <c r="D74" s="758">
        <v>0</v>
      </c>
      <c r="E74" s="758">
        <v>0</v>
      </c>
      <c r="F74" s="758">
        <v>0</v>
      </c>
      <c r="G74" s="1073">
        <v>0</v>
      </c>
      <c r="H74" s="35">
        <v>0</v>
      </c>
    </row>
    <row r="75" spans="1:8" x14ac:dyDescent="0.2">
      <c r="A75" s="1398" t="s">
        <v>1064</v>
      </c>
      <c r="B75" s="1399"/>
      <c r="C75" s="1062" t="s">
        <v>1066</v>
      </c>
      <c r="D75" s="758">
        <v>0</v>
      </c>
      <c r="E75" s="758">
        <v>0</v>
      </c>
      <c r="F75" s="758">
        <v>0</v>
      </c>
      <c r="G75" s="1073">
        <v>0</v>
      </c>
      <c r="H75" s="35">
        <v>0</v>
      </c>
    </row>
    <row r="76" spans="1:8" x14ac:dyDescent="0.2">
      <c r="A76" s="1398" t="s">
        <v>1121</v>
      </c>
      <c r="B76" s="1399"/>
      <c r="C76" s="1062" t="s">
        <v>1122</v>
      </c>
      <c r="D76" s="758">
        <v>0</v>
      </c>
      <c r="E76" s="758">
        <v>0</v>
      </c>
      <c r="F76" s="758">
        <v>0</v>
      </c>
      <c r="G76" s="1073">
        <v>0</v>
      </c>
      <c r="H76" s="35">
        <v>15000</v>
      </c>
    </row>
    <row r="77" spans="1:8" x14ac:dyDescent="0.2">
      <c r="A77" s="1398" t="s">
        <v>765</v>
      </c>
      <c r="B77" s="1399" t="s">
        <v>765</v>
      </c>
      <c r="C77" s="1062" t="s">
        <v>1127</v>
      </c>
      <c r="D77" s="758">
        <v>0</v>
      </c>
      <c r="E77" s="758">
        <v>0</v>
      </c>
      <c r="F77" s="758">
        <v>0</v>
      </c>
      <c r="G77" s="1073">
        <v>0</v>
      </c>
      <c r="H77" s="35">
        <v>50</v>
      </c>
    </row>
    <row r="78" spans="1:8" hidden="1" x14ac:dyDescent="0.2">
      <c r="A78" s="1398" t="s">
        <v>368</v>
      </c>
      <c r="B78" s="1399"/>
      <c r="C78" s="343" t="s">
        <v>369</v>
      </c>
      <c r="D78" s="758">
        <v>0</v>
      </c>
      <c r="E78" s="758">
        <v>0</v>
      </c>
      <c r="F78" s="758">
        <v>0</v>
      </c>
      <c r="G78" s="1073">
        <v>0</v>
      </c>
      <c r="H78" s="35">
        <v>0</v>
      </c>
    </row>
    <row r="79" spans="1:8" ht="13.5" thickBot="1" x14ac:dyDescent="0.25">
      <c r="A79" s="768"/>
      <c r="B79" s="762"/>
      <c r="C79" s="763" t="s">
        <v>385</v>
      </c>
      <c r="D79" s="764">
        <f>SUM(D56:D77)</f>
        <v>0</v>
      </c>
      <c r="E79" s="764">
        <f>SUM(E56:E77)</f>
        <v>0</v>
      </c>
      <c r="F79" s="764">
        <f>SUM(F56:F77)</f>
        <v>0</v>
      </c>
      <c r="G79" s="724">
        <v>0</v>
      </c>
      <c r="H79" s="765">
        <f>SUM(H56:H77)</f>
        <v>28000</v>
      </c>
    </row>
    <row r="80" spans="1:8" x14ac:dyDescent="0.2">
      <c r="A80" s="1394" t="s">
        <v>1000</v>
      </c>
      <c r="B80" s="1395"/>
      <c r="C80" s="1003" t="s">
        <v>386</v>
      </c>
      <c r="D80" s="1004">
        <v>0</v>
      </c>
      <c r="E80" s="1004">
        <v>0</v>
      </c>
      <c r="F80" s="340">
        <v>0</v>
      </c>
      <c r="G80" s="1005">
        <v>0</v>
      </c>
      <c r="H80" s="1006">
        <v>0</v>
      </c>
    </row>
    <row r="81" spans="1:8" x14ac:dyDescent="0.2">
      <c r="A81" s="1392" t="s">
        <v>1064</v>
      </c>
      <c r="B81" s="1393"/>
      <c r="C81" s="343" t="s">
        <v>1066</v>
      </c>
      <c r="D81" s="758">
        <v>0</v>
      </c>
      <c r="E81" s="758">
        <v>0</v>
      </c>
      <c r="F81" s="347">
        <v>0</v>
      </c>
      <c r="G81" s="1007">
        <v>0</v>
      </c>
      <c r="H81" s="95">
        <v>0</v>
      </c>
    </row>
    <row r="82" spans="1:8" ht="13.5" thickBot="1" x14ac:dyDescent="0.25">
      <c r="A82" s="761"/>
      <c r="B82" s="762"/>
      <c r="C82" s="763" t="s">
        <v>387</v>
      </c>
      <c r="D82" s="1008">
        <f>SUM(D80:D81)</f>
        <v>0</v>
      </c>
      <c r="E82" s="1008">
        <f>SUM(E80:E81)</f>
        <v>0</v>
      </c>
      <c r="F82" s="1008">
        <f>SUM(F80:F81)</f>
        <v>0</v>
      </c>
      <c r="G82" s="1009">
        <v>0</v>
      </c>
      <c r="H82" s="1010">
        <f>SUM(H80:H81)</f>
        <v>0</v>
      </c>
    </row>
    <row r="83" spans="1:8" ht="16.5" thickBot="1" x14ac:dyDescent="0.3">
      <c r="A83" s="785"/>
      <c r="B83" s="786"/>
      <c r="C83" s="787" t="s">
        <v>656</v>
      </c>
      <c r="D83" s="788">
        <f>D51+D54+D79+D82</f>
        <v>0</v>
      </c>
      <c r="E83" s="788">
        <f t="shared" ref="E83:H83" si="0">E51+E54+E79+E82</f>
        <v>0</v>
      </c>
      <c r="F83" s="788">
        <f t="shared" si="0"/>
        <v>0</v>
      </c>
      <c r="G83" s="618">
        <f t="shared" si="0"/>
        <v>0</v>
      </c>
      <c r="H83" s="788">
        <f t="shared" si="0"/>
        <v>52900</v>
      </c>
    </row>
    <row r="84" spans="1:8" x14ac:dyDescent="0.2">
      <c r="A84" s="7"/>
      <c r="B84" s="7"/>
    </row>
    <row r="85" spans="1:8" x14ac:dyDescent="0.2">
      <c r="A85" s="7"/>
      <c r="B85" s="7"/>
    </row>
    <row r="86" spans="1:8" ht="19.5" thickBot="1" x14ac:dyDescent="0.35">
      <c r="A86" s="1058" t="s">
        <v>1200</v>
      </c>
      <c r="D86" s="8"/>
      <c r="E86" s="8"/>
      <c r="F86" s="8"/>
      <c r="G86" s="9"/>
      <c r="H86" s="8"/>
    </row>
    <row r="87" spans="1:8" ht="13.5" x14ac:dyDescent="0.25">
      <c r="A87" s="146"/>
      <c r="B87" s="409"/>
      <c r="C87" s="24"/>
      <c r="D87" s="14" t="s">
        <v>560</v>
      </c>
      <c r="E87" s="14" t="s">
        <v>561</v>
      </c>
      <c r="F87" s="14" t="s">
        <v>562</v>
      </c>
      <c r="G87" s="14" t="s">
        <v>563</v>
      </c>
      <c r="H87" s="15" t="s">
        <v>560</v>
      </c>
    </row>
    <row r="88" spans="1:8" ht="17.25" customHeight="1" thickBot="1" x14ac:dyDescent="0.3">
      <c r="A88" s="255"/>
      <c r="B88" s="410"/>
      <c r="C88" s="256"/>
      <c r="D88" s="122">
        <v>2019</v>
      </c>
      <c r="E88" s="122">
        <v>2019</v>
      </c>
      <c r="F88" s="122" t="s">
        <v>1209</v>
      </c>
      <c r="G88" s="122" t="s">
        <v>565</v>
      </c>
      <c r="H88" s="123">
        <v>2020</v>
      </c>
    </row>
    <row r="89" spans="1:8" x14ac:dyDescent="0.2">
      <c r="A89" s="257" t="s">
        <v>654</v>
      </c>
      <c r="B89" s="791"/>
      <c r="C89" s="379"/>
      <c r="D89" s="67">
        <f>'82 33-34'!D28</f>
        <v>0</v>
      </c>
      <c r="E89" s="67">
        <f>'82 33-34'!E28</f>
        <v>0</v>
      </c>
      <c r="F89" s="67">
        <f>'82 33-34'!F28</f>
        <v>0</v>
      </c>
      <c r="G89" s="372">
        <v>0</v>
      </c>
      <c r="H89" s="373">
        <f>H18</f>
        <v>2100</v>
      </c>
    </row>
    <row r="90" spans="1:8" ht="13.5" thickBot="1" x14ac:dyDescent="0.25">
      <c r="A90" s="792" t="s">
        <v>655</v>
      </c>
      <c r="B90" s="793"/>
      <c r="C90" s="120"/>
      <c r="D90" s="262">
        <f>D79</f>
        <v>0</v>
      </c>
      <c r="E90" s="262">
        <f>E79</f>
        <v>0</v>
      </c>
      <c r="F90" s="262">
        <f>F79</f>
        <v>0</v>
      </c>
      <c r="G90" s="1074">
        <v>0</v>
      </c>
      <c r="H90" s="1080">
        <f>H83</f>
        <v>52900</v>
      </c>
    </row>
    <row r="91" spans="1:8" ht="16.5" thickBot="1" x14ac:dyDescent="0.3">
      <c r="A91" s="794" t="s">
        <v>708</v>
      </c>
      <c r="B91" s="410"/>
      <c r="C91" s="256"/>
      <c r="D91" s="596">
        <f>SUM(D89:D90)</f>
        <v>0</v>
      </c>
      <c r="E91" s="596">
        <f>SUM(E89:E90)</f>
        <v>0</v>
      </c>
      <c r="F91" s="596">
        <f>SUM(F89:F90)</f>
        <v>0</v>
      </c>
      <c r="G91" s="618">
        <v>0</v>
      </c>
      <c r="H91" s="597">
        <f>SUM(H89:H90)</f>
        <v>55000</v>
      </c>
    </row>
    <row r="92" spans="1:8" x14ac:dyDescent="0.2">
      <c r="A92" s="7"/>
      <c r="B92" s="7"/>
    </row>
    <row r="93" spans="1:8" x14ac:dyDescent="0.2">
      <c r="A93" s="7"/>
      <c r="B93" s="7"/>
    </row>
    <row r="94" spans="1:8" x14ac:dyDescent="0.2">
      <c r="A94" s="7"/>
      <c r="B94" s="7"/>
    </row>
    <row r="95" spans="1:8" x14ac:dyDescent="0.2">
      <c r="A95" s="7"/>
      <c r="B95" s="7"/>
    </row>
    <row r="96" spans="1:8" x14ac:dyDescent="0.2">
      <c r="A96" s="7"/>
      <c r="B96" s="7"/>
    </row>
    <row r="97" spans="1:8" x14ac:dyDescent="0.2">
      <c r="A97" s="7"/>
      <c r="B97" s="7"/>
    </row>
    <row r="98" spans="1:8" x14ac:dyDescent="0.2">
      <c r="A98" s="7"/>
      <c r="B98" s="7"/>
    </row>
    <row r="99" spans="1:8" x14ac:dyDescent="0.2">
      <c r="A99" s="7"/>
      <c r="B99" s="7"/>
    </row>
    <row r="100" spans="1:8" x14ac:dyDescent="0.2">
      <c r="A100" s="7"/>
      <c r="B100" s="7"/>
    </row>
    <row r="101" spans="1:8" x14ac:dyDescent="0.2">
      <c r="A101" s="7"/>
      <c r="B101" s="7"/>
    </row>
    <row r="102" spans="1:8" x14ac:dyDescent="0.2">
      <c r="A102" s="7"/>
      <c r="B102" s="7"/>
    </row>
    <row r="103" spans="1:8" x14ac:dyDescent="0.2">
      <c r="A103" s="7"/>
      <c r="B103" s="7"/>
    </row>
    <row r="104" spans="1:8" x14ac:dyDescent="0.2">
      <c r="A104" s="7"/>
      <c r="B104" s="7"/>
    </row>
    <row r="105" spans="1:8" x14ac:dyDescent="0.2">
      <c r="A105" s="7"/>
      <c r="B105" s="7"/>
    </row>
    <row r="110" spans="1:8" ht="15" x14ac:dyDescent="0.25">
      <c r="A110" s="1336" t="s">
        <v>1167</v>
      </c>
      <c r="B110" s="1336"/>
      <c r="C110" s="1336"/>
      <c r="D110" s="1336"/>
      <c r="E110" s="1336"/>
      <c r="F110" s="1336"/>
      <c r="G110" s="1336"/>
      <c r="H110" s="1336"/>
    </row>
  </sheetData>
  <mergeCells count="46">
    <mergeCell ref="A110:H110"/>
    <mergeCell ref="A44:B44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B46"/>
    <mergeCell ref="A47:B47"/>
    <mergeCell ref="A48:B48"/>
    <mergeCell ref="A50:B50"/>
    <mergeCell ref="A52:B52"/>
    <mergeCell ref="A53:B53"/>
    <mergeCell ref="A55:H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8:B78"/>
    <mergeCell ref="A80:B80"/>
    <mergeCell ref="A81:B81"/>
    <mergeCell ref="A72:B72"/>
    <mergeCell ref="A73:B73"/>
    <mergeCell ref="A74:B74"/>
    <mergeCell ref="A75:B75"/>
    <mergeCell ref="A76:B76"/>
    <mergeCell ref="A77:B77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5"/>
  <sheetViews>
    <sheetView zoomScaleNormal="100" workbookViewId="0"/>
  </sheetViews>
  <sheetFormatPr defaultRowHeight="12.75" x14ac:dyDescent="0.2"/>
  <cols>
    <col min="1" max="1" width="6" style="394" customWidth="1"/>
    <col min="2" max="2" width="6.42578125" style="394" customWidth="1"/>
    <col min="3" max="3" width="36.85546875" style="394" customWidth="1"/>
    <col min="4" max="5" width="8.28515625" style="394" customWidth="1"/>
    <col min="6" max="6" width="9.7109375" style="394" customWidth="1"/>
    <col min="7" max="7" width="7.85546875" style="394" customWidth="1"/>
    <col min="8" max="8" width="10" style="394" customWidth="1"/>
    <col min="9" max="9" width="11" style="394" customWidth="1"/>
    <col min="10" max="10" width="12" style="394" customWidth="1"/>
    <col min="11" max="16384" width="9.140625" style="394"/>
  </cols>
  <sheetData>
    <row r="1" spans="1:8" ht="15" x14ac:dyDescent="0.25">
      <c r="A1" s="4"/>
      <c r="B1" s="4"/>
      <c r="C1" s="4"/>
      <c r="D1" s="4"/>
      <c r="E1" s="4"/>
      <c r="F1" s="4"/>
      <c r="G1" s="4"/>
      <c r="H1" s="189" t="s">
        <v>1202</v>
      </c>
    </row>
    <row r="2" spans="1:8" ht="18.75" x14ac:dyDescent="0.3">
      <c r="A2" s="6" t="s">
        <v>436</v>
      </c>
      <c r="B2" s="7"/>
      <c r="C2" s="4"/>
      <c r="D2" s="4"/>
      <c r="E2" s="4"/>
      <c r="F2" s="4"/>
      <c r="G2" s="4"/>
      <c r="H2" s="4"/>
    </row>
    <row r="3" spans="1:8" ht="15" thickBot="1" x14ac:dyDescent="0.25">
      <c r="A3" s="192" t="s">
        <v>670</v>
      </c>
      <c r="B3" s="7"/>
      <c r="C3" s="4"/>
      <c r="D3" s="4"/>
      <c r="E3" s="4"/>
      <c r="F3" s="316"/>
      <c r="G3" s="317"/>
      <c r="H3" s="670" t="s">
        <v>558</v>
      </c>
    </row>
    <row r="4" spans="1:8" ht="13.5" x14ac:dyDescent="0.25">
      <c r="A4" s="193" t="s">
        <v>559</v>
      </c>
      <c r="B4" s="12"/>
      <c r="C4" s="13"/>
      <c r="D4" s="14" t="s">
        <v>560</v>
      </c>
      <c r="E4" s="14" t="s">
        <v>561</v>
      </c>
      <c r="F4" s="14" t="s">
        <v>562</v>
      </c>
      <c r="G4" s="14" t="s">
        <v>563</v>
      </c>
      <c r="H4" s="15" t="s">
        <v>560</v>
      </c>
    </row>
    <row r="5" spans="1:8" ht="13.5" x14ac:dyDescent="0.25">
      <c r="A5" s="194">
        <v>5311</v>
      </c>
      <c r="B5" s="109" t="s">
        <v>437</v>
      </c>
      <c r="C5" s="195"/>
      <c r="D5" s="20">
        <v>2019</v>
      </c>
      <c r="E5" s="20">
        <v>2019</v>
      </c>
      <c r="F5" s="20" t="s">
        <v>1209</v>
      </c>
      <c r="G5" s="20" t="s">
        <v>565</v>
      </c>
      <c r="H5" s="21">
        <v>2020</v>
      </c>
    </row>
    <row r="6" spans="1:8" x14ac:dyDescent="0.2">
      <c r="A6" s="194">
        <v>6112</v>
      </c>
      <c r="B6" s="17" t="s">
        <v>440</v>
      </c>
      <c r="C6" s="195"/>
      <c r="D6" s="1011"/>
      <c r="E6" s="1011"/>
      <c r="F6" s="1011"/>
      <c r="G6" s="1011"/>
      <c r="H6" s="1012"/>
    </row>
    <row r="7" spans="1:8" ht="13.5" x14ac:dyDescent="0.25">
      <c r="A7" s="194">
        <v>6117</v>
      </c>
      <c r="B7" s="17" t="s">
        <v>442</v>
      </c>
      <c r="C7" s="195"/>
      <c r="D7" s="20"/>
      <c r="E7" s="20"/>
      <c r="F7" s="20"/>
      <c r="G7" s="20"/>
      <c r="H7" s="21"/>
    </row>
    <row r="8" spans="1:8" x14ac:dyDescent="0.2">
      <c r="A8" s="194">
        <v>6171</v>
      </c>
      <c r="B8" s="17" t="s">
        <v>643</v>
      </c>
      <c r="C8" s="195"/>
      <c r="D8" s="55"/>
      <c r="E8" s="55"/>
      <c r="F8" s="55"/>
      <c r="G8" s="55"/>
      <c r="H8" s="117"/>
    </row>
    <row r="9" spans="1:8" x14ac:dyDescent="0.2">
      <c r="A9" s="1000">
        <v>6310</v>
      </c>
      <c r="B9" s="109" t="s">
        <v>444</v>
      </c>
      <c r="C9" s="115"/>
      <c r="D9" s="55"/>
      <c r="E9" s="55"/>
      <c r="F9" s="55"/>
      <c r="G9" s="55"/>
      <c r="H9" s="117"/>
    </row>
    <row r="10" spans="1:8" x14ac:dyDescent="0.2">
      <c r="A10" s="1284">
        <v>6330</v>
      </c>
      <c r="B10" s="195" t="s">
        <v>1313</v>
      </c>
      <c r="C10" s="679"/>
      <c r="D10" s="55"/>
      <c r="E10" s="55"/>
      <c r="F10" s="55"/>
      <c r="G10" s="55"/>
      <c r="H10" s="117"/>
    </row>
    <row r="11" spans="1:8" ht="13.5" thickBot="1" x14ac:dyDescent="0.25">
      <c r="A11" s="209">
        <v>6409</v>
      </c>
      <c r="B11" s="380" t="s">
        <v>445</v>
      </c>
      <c r="C11" s="120"/>
      <c r="D11" s="55"/>
      <c r="E11" s="55"/>
      <c r="F11" s="55"/>
      <c r="G11" s="55"/>
      <c r="H11" s="117"/>
    </row>
    <row r="12" spans="1:8" ht="13.5" x14ac:dyDescent="0.25">
      <c r="A12" s="612"/>
      <c r="B12" s="266" t="s">
        <v>566</v>
      </c>
      <c r="C12" s="13"/>
      <c r="D12" s="393"/>
      <c r="E12" s="393"/>
      <c r="F12" s="393"/>
      <c r="G12" s="393"/>
      <c r="H12" s="795"/>
    </row>
    <row r="13" spans="1:8" x14ac:dyDescent="0.2">
      <c r="A13" s="1000">
        <v>5311</v>
      </c>
      <c r="B13" s="125">
        <v>5194</v>
      </c>
      <c r="C13" s="32" t="s">
        <v>843</v>
      </c>
      <c r="D13" s="72">
        <v>1000</v>
      </c>
      <c r="E13" s="72">
        <v>1000</v>
      </c>
      <c r="F13" s="72">
        <v>0</v>
      </c>
      <c r="G13" s="94">
        <f>F13/E13*100</f>
        <v>0</v>
      </c>
      <c r="H13" s="226">
        <v>600</v>
      </c>
    </row>
    <row r="14" spans="1:8" x14ac:dyDescent="0.2">
      <c r="A14" s="384"/>
      <c r="B14" s="125">
        <v>5339</v>
      </c>
      <c r="C14" s="32" t="s">
        <v>60</v>
      </c>
      <c r="D14" s="51">
        <v>0</v>
      </c>
      <c r="E14" s="51">
        <v>0</v>
      </c>
      <c r="F14" s="51">
        <v>0</v>
      </c>
      <c r="G14" s="796">
        <v>0</v>
      </c>
      <c r="H14" s="797">
        <v>400</v>
      </c>
    </row>
    <row r="15" spans="1:8" ht="15" thickBot="1" x14ac:dyDescent="0.25">
      <c r="A15" s="628"/>
      <c r="B15" s="419" t="s">
        <v>656</v>
      </c>
      <c r="C15" s="256"/>
      <c r="D15" s="296">
        <f>SUM(D13:D14)</f>
        <v>1000</v>
      </c>
      <c r="E15" s="296">
        <f>SUM(E12:E14)</f>
        <v>1000</v>
      </c>
      <c r="F15" s="296">
        <f>SUM(F12:F14)</f>
        <v>0</v>
      </c>
      <c r="G15" s="318">
        <f>F15/E15*100</f>
        <v>0</v>
      </c>
      <c r="H15" s="299">
        <f>SUM(H13:H14)</f>
        <v>1000</v>
      </c>
    </row>
    <row r="16" spans="1:8" ht="13.5" thickBot="1" x14ac:dyDescent="0.25">
      <c r="A16" s="1000">
        <v>6112</v>
      </c>
      <c r="B16" s="997">
        <v>5021</v>
      </c>
      <c r="C16" s="393" t="s">
        <v>1315</v>
      </c>
      <c r="D16" s="33">
        <v>0</v>
      </c>
      <c r="E16" s="33">
        <v>0</v>
      </c>
      <c r="F16" s="33">
        <v>0</v>
      </c>
      <c r="G16" s="34">
        <v>0</v>
      </c>
      <c r="H16" s="202">
        <v>0</v>
      </c>
    </row>
    <row r="17" spans="1:8" x14ac:dyDescent="0.2">
      <c r="A17" s="996" t="s">
        <v>974</v>
      </c>
      <c r="B17" s="997">
        <v>5021</v>
      </c>
      <c r="C17" s="393" t="s">
        <v>1315</v>
      </c>
      <c r="D17" s="76">
        <v>900</v>
      </c>
      <c r="E17" s="76">
        <v>900</v>
      </c>
      <c r="F17" s="76">
        <v>307</v>
      </c>
      <c r="G17" s="34">
        <f t="shared" ref="G17:G24" si="0">F17/E17*100</f>
        <v>34.111111111111107</v>
      </c>
      <c r="H17" s="151">
        <v>600</v>
      </c>
    </row>
    <row r="18" spans="1:8" ht="12.75" customHeight="1" x14ac:dyDescent="0.2">
      <c r="A18" s="962"/>
      <c r="B18" s="997">
        <v>5023</v>
      </c>
      <c r="C18" s="51" t="s">
        <v>446</v>
      </c>
      <c r="D18" s="33">
        <v>17400</v>
      </c>
      <c r="E18" s="33">
        <v>17380</v>
      </c>
      <c r="F18" s="33">
        <v>11898</v>
      </c>
      <c r="G18" s="34">
        <f t="shared" si="0"/>
        <v>68.45799769850403</v>
      </c>
      <c r="H18" s="202">
        <v>18180</v>
      </c>
    </row>
    <row r="19" spans="1:8" ht="12.75" customHeight="1" x14ac:dyDescent="0.2">
      <c r="A19" s="209"/>
      <c r="B19" s="997">
        <v>5024</v>
      </c>
      <c r="C19" s="51" t="s">
        <v>447</v>
      </c>
      <c r="D19" s="33">
        <v>900</v>
      </c>
      <c r="E19" s="33">
        <v>900</v>
      </c>
      <c r="F19" s="33">
        <v>0</v>
      </c>
      <c r="G19" s="34">
        <f t="shared" si="0"/>
        <v>0</v>
      </c>
      <c r="H19" s="202">
        <v>0</v>
      </c>
    </row>
    <row r="20" spans="1:8" ht="12.75" customHeight="1" x14ac:dyDescent="0.2">
      <c r="A20" s="1076"/>
      <c r="B20" s="1198">
        <v>5029</v>
      </c>
      <c r="C20" s="1062" t="s">
        <v>448</v>
      </c>
      <c r="D20" s="1064">
        <v>90</v>
      </c>
      <c r="E20" s="1064">
        <v>90</v>
      </c>
      <c r="F20" s="1064">
        <v>46</v>
      </c>
      <c r="G20" s="1073">
        <f t="shared" si="0"/>
        <v>51.111111111111107</v>
      </c>
      <c r="H20" s="1065">
        <v>90</v>
      </c>
    </row>
    <row r="21" spans="1:8" ht="12.75" customHeight="1" x14ac:dyDescent="0.2">
      <c r="A21" s="1076"/>
      <c r="B21" s="1198">
        <v>5031</v>
      </c>
      <c r="C21" s="1062" t="s">
        <v>449</v>
      </c>
      <c r="D21" s="1064">
        <v>4373</v>
      </c>
      <c r="E21" s="1254">
        <v>4323</v>
      </c>
      <c r="F21" s="1064">
        <v>1849</v>
      </c>
      <c r="G21" s="1073">
        <f t="shared" si="0"/>
        <v>42.771223687254221</v>
      </c>
      <c r="H21" s="1065">
        <v>4545</v>
      </c>
    </row>
    <row r="22" spans="1:8" ht="12.75" customHeight="1" x14ac:dyDescent="0.2">
      <c r="A22" s="1199" t="s">
        <v>974</v>
      </c>
      <c r="B22" s="1198">
        <v>5031</v>
      </c>
      <c r="C22" s="1062" t="s">
        <v>449</v>
      </c>
      <c r="D22" s="1064">
        <v>22</v>
      </c>
      <c r="E22" s="1064">
        <v>72</v>
      </c>
      <c r="F22" s="1064">
        <v>40</v>
      </c>
      <c r="G22" s="1073">
        <f t="shared" si="0"/>
        <v>55.555555555555557</v>
      </c>
      <c r="H22" s="1065">
        <v>150</v>
      </c>
    </row>
    <row r="23" spans="1:8" ht="12.75" customHeight="1" x14ac:dyDescent="0.2">
      <c r="A23" s="1076"/>
      <c r="B23" s="1198">
        <v>5032</v>
      </c>
      <c r="C23" s="1062" t="s">
        <v>37</v>
      </c>
      <c r="D23" s="1064">
        <v>1574</v>
      </c>
      <c r="E23" s="1064">
        <v>1574</v>
      </c>
      <c r="F23" s="1064">
        <v>997</v>
      </c>
      <c r="G23" s="1073">
        <f t="shared" si="0"/>
        <v>63.341804320203302</v>
      </c>
      <c r="H23" s="1065">
        <v>1636</v>
      </c>
    </row>
    <row r="24" spans="1:8" x14ac:dyDescent="0.2">
      <c r="A24" s="1199" t="s">
        <v>974</v>
      </c>
      <c r="B24" s="1198">
        <v>5032</v>
      </c>
      <c r="C24" s="1062" t="s">
        <v>37</v>
      </c>
      <c r="D24" s="1064">
        <v>62</v>
      </c>
      <c r="E24" s="1064">
        <v>62</v>
      </c>
      <c r="F24" s="1064">
        <v>15</v>
      </c>
      <c r="G24" s="1073">
        <f t="shared" si="0"/>
        <v>24.193548387096776</v>
      </c>
      <c r="H24" s="1065">
        <v>54</v>
      </c>
    </row>
    <row r="25" spans="1:8" x14ac:dyDescent="0.2">
      <c r="A25" s="209"/>
      <c r="B25" s="997">
        <v>5424</v>
      </c>
      <c r="C25" s="51" t="s">
        <v>115</v>
      </c>
      <c r="D25" s="33">
        <v>0</v>
      </c>
      <c r="E25" s="33">
        <v>20</v>
      </c>
      <c r="F25" s="33">
        <v>16</v>
      </c>
      <c r="G25" s="34">
        <f>F25/E25*100</f>
        <v>80</v>
      </c>
      <c r="H25" s="202">
        <v>10</v>
      </c>
    </row>
    <row r="26" spans="1:8" hidden="1" x14ac:dyDescent="0.2">
      <c r="A26" s="209"/>
      <c r="B26" s="997">
        <v>5424</v>
      </c>
      <c r="C26" s="51" t="s">
        <v>115</v>
      </c>
      <c r="D26" s="33">
        <v>0</v>
      </c>
      <c r="E26" s="33">
        <v>0</v>
      </c>
      <c r="F26" s="33">
        <v>0</v>
      </c>
      <c r="G26" s="34">
        <v>0</v>
      </c>
      <c r="H26" s="202">
        <v>0</v>
      </c>
    </row>
    <row r="27" spans="1:8" ht="15" thickBot="1" x14ac:dyDescent="0.25">
      <c r="A27" s="628"/>
      <c r="B27" s="419" t="s">
        <v>656</v>
      </c>
      <c r="C27" s="256"/>
      <c r="D27" s="296">
        <f>SUM(D17:D26)</f>
        <v>25321</v>
      </c>
      <c r="E27" s="296">
        <f>SUM(E17:E26)</f>
        <v>25321</v>
      </c>
      <c r="F27" s="296">
        <f>SUM(F17:F26)</f>
        <v>15168</v>
      </c>
      <c r="G27" s="318">
        <f>F27/E27*100</f>
        <v>59.90284743888472</v>
      </c>
      <c r="H27" s="299">
        <f>SUM(H17:H26)</f>
        <v>25265</v>
      </c>
    </row>
    <row r="28" spans="1:8" ht="14.25" hidden="1" thickBot="1" x14ac:dyDescent="0.3">
      <c r="A28" s="196"/>
      <c r="B28" s="798" t="s">
        <v>450</v>
      </c>
      <c r="C28" s="13"/>
      <c r="D28" s="197"/>
      <c r="E28" s="197"/>
      <c r="F28" s="197"/>
      <c r="G28" s="161"/>
      <c r="H28" s="198"/>
    </row>
    <row r="29" spans="1:8" ht="13.5" hidden="1" thickBot="1" x14ac:dyDescent="0.25">
      <c r="A29" s="194">
        <v>6114</v>
      </c>
      <c r="B29" s="125">
        <v>5139</v>
      </c>
      <c r="C29" s="195" t="s">
        <v>682</v>
      </c>
      <c r="D29" s="72">
        <v>0</v>
      </c>
      <c r="E29" s="72">
        <v>0</v>
      </c>
      <c r="F29" s="72">
        <v>0</v>
      </c>
      <c r="G29" s="94">
        <v>0</v>
      </c>
      <c r="H29" s="226">
        <v>0</v>
      </c>
    </row>
    <row r="30" spans="1:8" ht="13.5" hidden="1" thickBot="1" x14ac:dyDescent="0.25">
      <c r="A30" s="384"/>
      <c r="B30" s="125">
        <v>5901</v>
      </c>
      <c r="C30" s="195" t="s">
        <v>107</v>
      </c>
      <c r="D30" s="72">
        <v>0</v>
      </c>
      <c r="E30" s="72">
        <v>0</v>
      </c>
      <c r="F30" s="72">
        <v>0</v>
      </c>
      <c r="G30" s="94">
        <v>0</v>
      </c>
      <c r="H30" s="226">
        <v>0</v>
      </c>
    </row>
    <row r="31" spans="1:8" ht="15" hidden="1" thickBot="1" x14ac:dyDescent="0.25">
      <c r="A31" s="628"/>
      <c r="B31" s="419" t="s">
        <v>656</v>
      </c>
      <c r="C31" s="256"/>
      <c r="D31" s="296">
        <f>SUM(D30)</f>
        <v>0</v>
      </c>
      <c r="E31" s="296">
        <f>SUM(E30)</f>
        <v>0</v>
      </c>
      <c r="F31" s="296">
        <f>F29+F30</f>
        <v>0</v>
      </c>
      <c r="G31" s="318">
        <v>0</v>
      </c>
      <c r="H31" s="299">
        <f>SUM(H30)</f>
        <v>0</v>
      </c>
    </row>
    <row r="32" spans="1:8" ht="14.25" hidden="1" thickBot="1" x14ac:dyDescent="0.3">
      <c r="A32" s="196"/>
      <c r="B32" s="798" t="s">
        <v>451</v>
      </c>
      <c r="C32" s="13"/>
      <c r="D32" s="197"/>
      <c r="E32" s="197"/>
      <c r="F32" s="197"/>
      <c r="G32" s="161"/>
      <c r="H32" s="198"/>
    </row>
    <row r="33" spans="1:8" ht="13.5" hidden="1" thickBot="1" x14ac:dyDescent="0.25">
      <c r="A33" s="194">
        <v>6114</v>
      </c>
      <c r="B33" s="125">
        <v>5139</v>
      </c>
      <c r="C33" s="195" t="s">
        <v>682</v>
      </c>
      <c r="D33" s="72">
        <v>0</v>
      </c>
      <c r="E33" s="72">
        <v>0</v>
      </c>
      <c r="F33" s="72">
        <v>0</v>
      </c>
      <c r="G33" s="94">
        <v>0</v>
      </c>
      <c r="H33" s="226">
        <v>0</v>
      </c>
    </row>
    <row r="34" spans="1:8" ht="13.5" hidden="1" thickBot="1" x14ac:dyDescent="0.25">
      <c r="A34" s="384"/>
      <c r="B34" s="125">
        <v>5901</v>
      </c>
      <c r="C34" s="195" t="s">
        <v>107</v>
      </c>
      <c r="D34" s="72">
        <v>0</v>
      </c>
      <c r="E34" s="72">
        <v>0</v>
      </c>
      <c r="F34" s="72">
        <v>0</v>
      </c>
      <c r="G34" s="94">
        <v>0</v>
      </c>
      <c r="H34" s="226">
        <v>0</v>
      </c>
    </row>
    <row r="35" spans="1:8" ht="15" hidden="1" thickBot="1" x14ac:dyDescent="0.25">
      <c r="A35" s="628"/>
      <c r="B35" s="419" t="s">
        <v>656</v>
      </c>
      <c r="C35" s="256"/>
      <c r="D35" s="296">
        <f>SUM(D34)</f>
        <v>0</v>
      </c>
      <c r="E35" s="296">
        <f>SUM(E34)</f>
        <v>0</v>
      </c>
      <c r="F35" s="296">
        <f>F33+F34</f>
        <v>0</v>
      </c>
      <c r="G35" s="318">
        <v>0</v>
      </c>
      <c r="H35" s="299">
        <f>SUM(H34)</f>
        <v>0</v>
      </c>
    </row>
    <row r="36" spans="1:8" ht="14.25" hidden="1" thickBot="1" x14ac:dyDescent="0.3">
      <c r="A36" s="196"/>
      <c r="B36" s="798" t="s">
        <v>441</v>
      </c>
      <c r="C36" s="13"/>
      <c r="D36" s="197"/>
      <c r="E36" s="197"/>
      <c r="F36" s="197"/>
      <c r="G36" s="161"/>
      <c r="H36" s="198"/>
    </row>
    <row r="37" spans="1:8" ht="13.5" hidden="1" thickBot="1" x14ac:dyDescent="0.25">
      <c r="A37" s="194">
        <v>6115</v>
      </c>
      <c r="B37" s="125">
        <v>5139</v>
      </c>
      <c r="C37" s="195" t="s">
        <v>682</v>
      </c>
      <c r="D37" s="72">
        <v>0</v>
      </c>
      <c r="E37" s="72">
        <v>0</v>
      </c>
      <c r="F37" s="72">
        <v>0</v>
      </c>
      <c r="G37" s="94">
        <v>0</v>
      </c>
      <c r="H37" s="226">
        <v>0</v>
      </c>
    </row>
    <row r="38" spans="1:8" ht="13.5" hidden="1" thickBot="1" x14ac:dyDescent="0.25">
      <c r="A38" s="384"/>
      <c r="B38" s="125">
        <v>5901</v>
      </c>
      <c r="C38" s="195" t="s">
        <v>107</v>
      </c>
      <c r="D38" s="72">
        <v>0</v>
      </c>
      <c r="E38" s="72">
        <v>0</v>
      </c>
      <c r="F38" s="72">
        <v>0</v>
      </c>
      <c r="G38" s="94">
        <v>0</v>
      </c>
      <c r="H38" s="226">
        <v>0</v>
      </c>
    </row>
    <row r="39" spans="1:8" ht="15" hidden="1" thickBot="1" x14ac:dyDescent="0.25">
      <c r="A39" s="628"/>
      <c r="B39" s="419" t="s">
        <v>656</v>
      </c>
      <c r="C39" s="256"/>
      <c r="D39" s="296">
        <f>SUM(D38)</f>
        <v>0</v>
      </c>
      <c r="E39" s="296">
        <f>SUM(E38)</f>
        <v>0</v>
      </c>
      <c r="F39" s="296">
        <f>F37+F38</f>
        <v>0</v>
      </c>
      <c r="G39" s="318">
        <v>0</v>
      </c>
      <c r="H39" s="299">
        <f>SUM(H38)</f>
        <v>0</v>
      </c>
    </row>
    <row r="40" spans="1:8" ht="13.5" x14ac:dyDescent="0.25">
      <c r="A40" s="104">
        <v>6117</v>
      </c>
      <c r="B40" s="1013" t="s">
        <v>442</v>
      </c>
      <c r="C40" s="13"/>
      <c r="D40" s="197"/>
      <c r="E40" s="197"/>
      <c r="F40" s="197"/>
      <c r="G40" s="161"/>
      <c r="H40" s="198"/>
    </row>
    <row r="41" spans="1:8" x14ac:dyDescent="0.2">
      <c r="A41" s="962"/>
      <c r="B41" s="125">
        <v>5019</v>
      </c>
      <c r="C41" s="195" t="s">
        <v>1072</v>
      </c>
      <c r="D41" s="72">
        <v>0</v>
      </c>
      <c r="E41" s="72">
        <v>16</v>
      </c>
      <c r="F41" s="72">
        <v>13</v>
      </c>
      <c r="G41" s="1073">
        <f t="shared" ref="G41:G54" si="1">F41/E41*100</f>
        <v>81.25</v>
      </c>
      <c r="H41" s="226">
        <v>0</v>
      </c>
    </row>
    <row r="42" spans="1:8" x14ac:dyDescent="0.2">
      <c r="A42" s="962"/>
      <c r="B42" s="125">
        <v>5021</v>
      </c>
      <c r="C42" s="195" t="s">
        <v>453</v>
      </c>
      <c r="D42" s="72">
        <v>0</v>
      </c>
      <c r="E42" s="72">
        <v>98</v>
      </c>
      <c r="F42" s="72">
        <v>98</v>
      </c>
      <c r="G42" s="1073">
        <f t="shared" si="1"/>
        <v>100</v>
      </c>
      <c r="H42" s="226">
        <v>0</v>
      </c>
    </row>
    <row r="43" spans="1:8" x14ac:dyDescent="0.2">
      <c r="A43" s="209"/>
      <c r="B43" s="125">
        <v>5021</v>
      </c>
      <c r="C43" s="195" t="s">
        <v>1073</v>
      </c>
      <c r="D43" s="72">
        <v>0</v>
      </c>
      <c r="E43" s="72">
        <v>3362</v>
      </c>
      <c r="F43" s="72">
        <v>2666</v>
      </c>
      <c r="G43" s="1073">
        <f t="shared" si="1"/>
        <v>79.29803688280785</v>
      </c>
      <c r="H43" s="226">
        <v>0</v>
      </c>
    </row>
    <row r="44" spans="1:8" x14ac:dyDescent="0.2">
      <c r="A44" s="209"/>
      <c r="B44" s="125">
        <v>5031</v>
      </c>
      <c r="C44" s="195" t="s">
        <v>455</v>
      </c>
      <c r="D44" s="72">
        <v>0</v>
      </c>
      <c r="E44" s="72">
        <v>0</v>
      </c>
      <c r="F44" s="72">
        <v>0</v>
      </c>
      <c r="G44" s="1073">
        <v>0</v>
      </c>
      <c r="H44" s="226">
        <v>0</v>
      </c>
    </row>
    <row r="45" spans="1:8" x14ac:dyDescent="0.2">
      <c r="A45" s="209"/>
      <c r="B45" s="125">
        <v>5139</v>
      </c>
      <c r="C45" s="195" t="s">
        <v>1074</v>
      </c>
      <c r="D45" s="72">
        <v>0</v>
      </c>
      <c r="E45" s="72">
        <v>207</v>
      </c>
      <c r="F45" s="72">
        <v>207</v>
      </c>
      <c r="G45" s="1073">
        <f t="shared" si="1"/>
        <v>100</v>
      </c>
      <c r="H45" s="226">
        <v>0</v>
      </c>
    </row>
    <row r="46" spans="1:8" x14ac:dyDescent="0.2">
      <c r="A46" s="209"/>
      <c r="B46" s="125">
        <v>5151</v>
      </c>
      <c r="C46" s="212" t="s">
        <v>1075</v>
      </c>
      <c r="D46" s="72">
        <v>0</v>
      </c>
      <c r="E46" s="72">
        <v>3</v>
      </c>
      <c r="F46" s="72">
        <v>3</v>
      </c>
      <c r="G46" s="1073">
        <f t="shared" si="1"/>
        <v>100</v>
      </c>
      <c r="H46" s="226">
        <v>0</v>
      </c>
    </row>
    <row r="47" spans="1:8" x14ac:dyDescent="0.2">
      <c r="A47" s="209"/>
      <c r="B47" s="125">
        <v>5152</v>
      </c>
      <c r="C47" s="212" t="s">
        <v>1076</v>
      </c>
      <c r="D47" s="72">
        <v>0</v>
      </c>
      <c r="E47" s="72">
        <v>4</v>
      </c>
      <c r="F47" s="72">
        <v>4</v>
      </c>
      <c r="G47" s="1073">
        <f t="shared" si="1"/>
        <v>100</v>
      </c>
      <c r="H47" s="226">
        <v>0</v>
      </c>
    </row>
    <row r="48" spans="1:8" x14ac:dyDescent="0.2">
      <c r="A48" s="209"/>
      <c r="B48" s="125">
        <v>5153</v>
      </c>
      <c r="C48" s="212" t="s">
        <v>1077</v>
      </c>
      <c r="D48" s="72">
        <v>0</v>
      </c>
      <c r="E48" s="72">
        <v>2</v>
      </c>
      <c r="F48" s="72">
        <v>2</v>
      </c>
      <c r="G48" s="1073">
        <f t="shared" si="1"/>
        <v>100</v>
      </c>
      <c r="H48" s="226">
        <v>0</v>
      </c>
    </row>
    <row r="49" spans="1:8" x14ac:dyDescent="0.2">
      <c r="A49" s="209"/>
      <c r="B49" s="125">
        <v>5154</v>
      </c>
      <c r="C49" s="212" t="s">
        <v>1078</v>
      </c>
      <c r="D49" s="72">
        <v>0</v>
      </c>
      <c r="E49" s="72">
        <v>8</v>
      </c>
      <c r="F49" s="72">
        <v>8</v>
      </c>
      <c r="G49" s="1073">
        <f t="shared" si="1"/>
        <v>100</v>
      </c>
      <c r="H49" s="226">
        <v>0</v>
      </c>
    </row>
    <row r="50" spans="1:8" x14ac:dyDescent="0.2">
      <c r="A50" s="209"/>
      <c r="B50" s="997">
        <v>5156</v>
      </c>
      <c r="C50" s="212" t="s">
        <v>1079</v>
      </c>
      <c r="D50" s="33">
        <v>0</v>
      </c>
      <c r="E50" s="33">
        <v>2</v>
      </c>
      <c r="F50" s="33">
        <v>2</v>
      </c>
      <c r="G50" s="1073">
        <f t="shared" si="1"/>
        <v>100</v>
      </c>
      <c r="H50" s="202">
        <v>0</v>
      </c>
    </row>
    <row r="51" spans="1:8" x14ac:dyDescent="0.2">
      <c r="A51" s="209"/>
      <c r="B51" s="997">
        <v>5161</v>
      </c>
      <c r="C51" s="212" t="s">
        <v>1080</v>
      </c>
      <c r="D51" s="33">
        <v>0</v>
      </c>
      <c r="E51" s="33">
        <v>13</v>
      </c>
      <c r="F51" s="33">
        <v>13</v>
      </c>
      <c r="G51" s="1073">
        <f t="shared" si="1"/>
        <v>100</v>
      </c>
      <c r="H51" s="202">
        <v>0</v>
      </c>
    </row>
    <row r="52" spans="1:8" x14ac:dyDescent="0.2">
      <c r="A52" s="209"/>
      <c r="B52" s="125">
        <v>5169</v>
      </c>
      <c r="C52" s="212" t="s">
        <v>1081</v>
      </c>
      <c r="D52" s="72">
        <v>0</v>
      </c>
      <c r="E52" s="72">
        <v>273</v>
      </c>
      <c r="F52" s="72">
        <v>273</v>
      </c>
      <c r="G52" s="1073">
        <f t="shared" si="1"/>
        <v>100</v>
      </c>
      <c r="H52" s="226">
        <v>0</v>
      </c>
    </row>
    <row r="53" spans="1:8" x14ac:dyDescent="0.2">
      <c r="A53" s="209"/>
      <c r="B53" s="125">
        <v>5171</v>
      </c>
      <c r="C53" s="195" t="s">
        <v>1082</v>
      </c>
      <c r="D53" s="72">
        <v>0</v>
      </c>
      <c r="E53" s="72">
        <v>16</v>
      </c>
      <c r="F53" s="72">
        <v>16</v>
      </c>
      <c r="G53" s="1073">
        <f t="shared" si="1"/>
        <v>100</v>
      </c>
      <c r="H53" s="226">
        <v>0</v>
      </c>
    </row>
    <row r="54" spans="1:8" x14ac:dyDescent="0.2">
      <c r="A54" s="194"/>
      <c r="B54" s="125">
        <v>5901</v>
      </c>
      <c r="C54" s="195" t="s">
        <v>107</v>
      </c>
      <c r="D54" s="72">
        <v>3000</v>
      </c>
      <c r="E54" s="72">
        <v>2902</v>
      </c>
      <c r="F54" s="72">
        <v>0</v>
      </c>
      <c r="G54" s="1073">
        <f t="shared" si="1"/>
        <v>0</v>
      </c>
      <c r="H54" s="226">
        <v>0</v>
      </c>
    </row>
    <row r="55" spans="1:8" ht="15" thickBot="1" x14ac:dyDescent="0.25">
      <c r="A55" s="628"/>
      <c r="B55" s="419" t="s">
        <v>656</v>
      </c>
      <c r="C55" s="256"/>
      <c r="D55" s="296">
        <f>SUM(D41:D54)</f>
        <v>3000</v>
      </c>
      <c r="E55" s="296">
        <f>SUM(E41:E54)</f>
        <v>6906</v>
      </c>
      <c r="F55" s="296">
        <f t="shared" ref="F55" si="2">SUM(F41:F54)</f>
        <v>3305</v>
      </c>
      <c r="G55" s="318">
        <v>0</v>
      </c>
      <c r="H55" s="299">
        <f>H54</f>
        <v>0</v>
      </c>
    </row>
    <row r="56" spans="1:8" ht="13.5" hidden="1" x14ac:dyDescent="0.25">
      <c r="A56" s="196"/>
      <c r="B56" s="1013" t="s">
        <v>443</v>
      </c>
      <c r="C56" s="13"/>
      <c r="D56" s="197"/>
      <c r="E56" s="197"/>
      <c r="F56" s="197"/>
      <c r="G56" s="161"/>
      <c r="H56" s="198"/>
    </row>
    <row r="57" spans="1:8" hidden="1" x14ac:dyDescent="0.2">
      <c r="A57" s="194">
        <v>6118</v>
      </c>
      <c r="B57" s="125">
        <v>5019</v>
      </c>
      <c r="C57" s="195" t="s">
        <v>452</v>
      </c>
      <c r="D57" s="72">
        <v>0</v>
      </c>
      <c r="E57" s="72">
        <v>0</v>
      </c>
      <c r="F57" s="72">
        <v>0</v>
      </c>
      <c r="G57" s="94">
        <v>0</v>
      </c>
      <c r="H57" s="226">
        <v>0</v>
      </c>
    </row>
    <row r="58" spans="1:8" hidden="1" x14ac:dyDescent="0.2">
      <c r="A58" s="209"/>
      <c r="B58" s="125">
        <v>5021</v>
      </c>
      <c r="C58" s="195" t="s">
        <v>453</v>
      </c>
      <c r="D58" s="72">
        <v>0</v>
      </c>
      <c r="E58" s="72">
        <v>0</v>
      </c>
      <c r="F58" s="72">
        <v>0</v>
      </c>
      <c r="G58" s="94">
        <v>0</v>
      </c>
      <c r="H58" s="226">
        <v>0</v>
      </c>
    </row>
    <row r="59" spans="1:8" hidden="1" x14ac:dyDescent="0.2">
      <c r="A59" s="209"/>
      <c r="B59" s="125">
        <v>5021</v>
      </c>
      <c r="C59" s="195" t="s">
        <v>454</v>
      </c>
      <c r="D59" s="72">
        <v>0</v>
      </c>
      <c r="E59" s="72">
        <v>0</v>
      </c>
      <c r="F59" s="72">
        <v>0</v>
      </c>
      <c r="G59" s="94">
        <v>0</v>
      </c>
      <c r="H59" s="226">
        <v>0</v>
      </c>
    </row>
    <row r="60" spans="1:8" hidden="1" x14ac:dyDescent="0.2">
      <c r="A60" s="209"/>
      <c r="B60" s="125">
        <v>5031</v>
      </c>
      <c r="C60" s="195" t="s">
        <v>455</v>
      </c>
      <c r="D60" s="72">
        <v>0</v>
      </c>
      <c r="E60" s="72">
        <v>0</v>
      </c>
      <c r="F60" s="72">
        <v>0</v>
      </c>
      <c r="G60" s="94" t="e">
        <f>F60/E60*100</f>
        <v>#DIV/0!</v>
      </c>
      <c r="H60" s="226">
        <v>0</v>
      </c>
    </row>
    <row r="61" spans="1:8" hidden="1" x14ac:dyDescent="0.2">
      <c r="A61" s="209"/>
      <c r="B61" s="125">
        <v>5139</v>
      </c>
      <c r="C61" s="195" t="s">
        <v>456</v>
      </c>
      <c r="D61" s="72">
        <v>0</v>
      </c>
      <c r="E61" s="72">
        <v>0</v>
      </c>
      <c r="F61" s="72">
        <v>0</v>
      </c>
      <c r="G61" s="94">
        <v>0</v>
      </c>
      <c r="H61" s="226">
        <v>0</v>
      </c>
    </row>
    <row r="62" spans="1:8" hidden="1" x14ac:dyDescent="0.2">
      <c r="A62" s="209"/>
      <c r="B62" s="125">
        <v>5151</v>
      </c>
      <c r="C62" s="212" t="s">
        <v>457</v>
      </c>
      <c r="D62" s="72">
        <v>0</v>
      </c>
      <c r="E62" s="72">
        <v>0</v>
      </c>
      <c r="F62" s="72">
        <v>0</v>
      </c>
      <c r="G62" s="94">
        <v>0</v>
      </c>
      <c r="H62" s="226">
        <v>0</v>
      </c>
    </row>
    <row r="63" spans="1:8" hidden="1" x14ac:dyDescent="0.2">
      <c r="A63" s="209"/>
      <c r="B63" s="125">
        <v>5152</v>
      </c>
      <c r="C63" s="212" t="s">
        <v>458</v>
      </c>
      <c r="D63" s="72">
        <v>0</v>
      </c>
      <c r="E63" s="72">
        <v>0</v>
      </c>
      <c r="F63" s="72">
        <v>0</v>
      </c>
      <c r="G63" s="94">
        <v>0</v>
      </c>
      <c r="H63" s="226">
        <v>0</v>
      </c>
    </row>
    <row r="64" spans="1:8" hidden="1" x14ac:dyDescent="0.2">
      <c r="A64" s="209"/>
      <c r="B64" s="125">
        <v>5153</v>
      </c>
      <c r="C64" s="212" t="s">
        <v>459</v>
      </c>
      <c r="D64" s="72">
        <v>0</v>
      </c>
      <c r="E64" s="72">
        <v>0</v>
      </c>
      <c r="F64" s="72">
        <v>0</v>
      </c>
      <c r="G64" s="94">
        <v>0</v>
      </c>
      <c r="H64" s="226">
        <v>0</v>
      </c>
    </row>
    <row r="65" spans="1:8" ht="13.5" hidden="1" thickBot="1" x14ac:dyDescent="0.25">
      <c r="A65" s="424"/>
      <c r="B65" s="592">
        <v>5154</v>
      </c>
      <c r="C65" s="635" t="s">
        <v>460</v>
      </c>
      <c r="D65" s="56">
        <v>0</v>
      </c>
      <c r="E65" s="56">
        <v>0</v>
      </c>
      <c r="F65" s="56">
        <v>0</v>
      </c>
      <c r="G65" s="58">
        <v>0</v>
      </c>
      <c r="H65" s="593">
        <v>0</v>
      </c>
    </row>
    <row r="66" spans="1:8" hidden="1" x14ac:dyDescent="0.2"/>
    <row r="67" spans="1:8" hidden="1" x14ac:dyDescent="0.2">
      <c r="A67" s="1001"/>
      <c r="B67" s="302">
        <v>5156</v>
      </c>
      <c r="C67" s="13" t="s">
        <v>461</v>
      </c>
      <c r="D67" s="197">
        <v>0</v>
      </c>
      <c r="E67" s="197">
        <v>0</v>
      </c>
      <c r="F67" s="197">
        <v>0</v>
      </c>
      <c r="G67" s="161">
        <v>0</v>
      </c>
      <c r="H67" s="198">
        <v>0</v>
      </c>
    </row>
    <row r="68" spans="1:8" hidden="1" x14ac:dyDescent="0.2">
      <c r="A68" s="209"/>
      <c r="B68" s="1035">
        <v>5161</v>
      </c>
      <c r="C68" s="212" t="s">
        <v>462</v>
      </c>
      <c r="D68" s="33">
        <v>0</v>
      </c>
      <c r="E68" s="33">
        <v>0</v>
      </c>
      <c r="F68" s="33">
        <v>0</v>
      </c>
      <c r="G68" s="34">
        <v>0</v>
      </c>
      <c r="H68" s="202">
        <v>0</v>
      </c>
    </row>
    <row r="69" spans="1:8" hidden="1" x14ac:dyDescent="0.2">
      <c r="A69" s="209"/>
      <c r="B69" s="125">
        <v>5169</v>
      </c>
      <c r="C69" s="212" t="s">
        <v>463</v>
      </c>
      <c r="D69" s="72">
        <v>0</v>
      </c>
      <c r="E69" s="72">
        <v>0</v>
      </c>
      <c r="F69" s="72">
        <v>0</v>
      </c>
      <c r="G69" s="94">
        <v>0</v>
      </c>
      <c r="H69" s="226">
        <v>0</v>
      </c>
    </row>
    <row r="70" spans="1:8" hidden="1" x14ac:dyDescent="0.2">
      <c r="A70" s="209"/>
      <c r="B70" s="125">
        <v>5901</v>
      </c>
      <c r="C70" s="212" t="s">
        <v>107</v>
      </c>
      <c r="D70" s="72">
        <v>0</v>
      </c>
      <c r="E70" s="72">
        <v>0</v>
      </c>
      <c r="F70" s="72">
        <v>0</v>
      </c>
      <c r="G70" s="94">
        <v>0</v>
      </c>
      <c r="H70" s="226">
        <v>0</v>
      </c>
    </row>
    <row r="71" spans="1:8" ht="14.25" hidden="1" x14ac:dyDescent="0.2">
      <c r="A71" s="421"/>
      <c r="B71" s="1092" t="s">
        <v>656</v>
      </c>
      <c r="C71" s="145"/>
      <c r="D71" s="1093">
        <f>SUM(D57:D70)</f>
        <v>0</v>
      </c>
      <c r="E71" s="1093">
        <f>SUM(E57:E70)</f>
        <v>0</v>
      </c>
      <c r="F71" s="1093">
        <f>SUM(F57:F70)</f>
        <v>0</v>
      </c>
      <c r="G71" s="1094">
        <v>0</v>
      </c>
      <c r="H71" s="1095">
        <f>SUM(H57:H66,H67:H70)</f>
        <v>0</v>
      </c>
    </row>
    <row r="72" spans="1:8" s="968" customFormat="1" ht="14.25" x14ac:dyDescent="0.2">
      <c r="A72" s="111"/>
      <c r="B72" s="219"/>
      <c r="C72" s="145"/>
      <c r="D72" s="426"/>
      <c r="E72" s="426"/>
      <c r="F72" s="426"/>
      <c r="G72" s="427"/>
      <c r="H72" s="426"/>
    </row>
    <row r="73" spans="1:8" s="968" customFormat="1" ht="14.25" x14ac:dyDescent="0.2">
      <c r="A73" s="111"/>
      <c r="B73" s="219"/>
      <c r="C73" s="145"/>
      <c r="D73" s="426"/>
      <c r="E73" s="426"/>
      <c r="F73" s="426"/>
      <c r="G73" s="427"/>
      <c r="H73" s="426"/>
    </row>
    <row r="74" spans="1:8" s="968" customFormat="1" ht="14.25" x14ac:dyDescent="0.2">
      <c r="A74" s="111"/>
      <c r="B74" s="219"/>
      <c r="C74" s="145"/>
      <c r="D74" s="426"/>
      <c r="E74" s="426"/>
      <c r="F74" s="426"/>
      <c r="G74" s="427"/>
      <c r="H74" s="426"/>
    </row>
    <row r="75" spans="1:8" s="968" customFormat="1" ht="14.25" x14ac:dyDescent="0.2">
      <c r="A75" s="111"/>
      <c r="B75" s="219"/>
      <c r="C75" s="145"/>
      <c r="D75" s="426"/>
      <c r="E75" s="426"/>
      <c r="F75" s="426"/>
      <c r="G75" s="427"/>
      <c r="H75" s="426"/>
    </row>
    <row r="76" spans="1:8" s="968" customFormat="1" ht="14.25" x14ac:dyDescent="0.2">
      <c r="A76" s="111"/>
      <c r="B76" s="219"/>
      <c r="C76" s="145"/>
      <c r="D76" s="426"/>
      <c r="E76" s="426"/>
      <c r="F76" s="426"/>
      <c r="G76" s="427"/>
      <c r="H76" s="426"/>
    </row>
    <row r="77" spans="1:8" s="968" customFormat="1" ht="14.25" x14ac:dyDescent="0.2">
      <c r="A77" s="111"/>
      <c r="B77" s="219"/>
      <c r="C77" s="145"/>
      <c r="D77" s="426"/>
      <c r="E77" s="426"/>
      <c r="F77" s="426"/>
      <c r="G77" s="427"/>
      <c r="H77" s="426"/>
    </row>
    <row r="78" spans="1:8" s="968" customFormat="1" ht="14.25" x14ac:dyDescent="0.2">
      <c r="A78" s="111"/>
      <c r="B78" s="219"/>
      <c r="C78" s="145"/>
      <c r="D78" s="426"/>
      <c r="E78" s="426"/>
      <c r="F78" s="426"/>
      <c r="G78" s="427"/>
      <c r="H78" s="426"/>
    </row>
    <row r="79" spans="1:8" s="968" customFormat="1" ht="14.25" x14ac:dyDescent="0.2">
      <c r="A79" s="111"/>
      <c r="B79" s="219"/>
      <c r="C79" s="145"/>
      <c r="D79" s="426"/>
      <c r="E79" s="426"/>
      <c r="F79" s="426"/>
      <c r="G79" s="427"/>
      <c r="H79" s="426"/>
    </row>
    <row r="80" spans="1:8" s="968" customFormat="1" ht="14.25" x14ac:dyDescent="0.2">
      <c r="A80" s="111"/>
      <c r="B80" s="219"/>
      <c r="C80" s="145"/>
      <c r="D80" s="426"/>
      <c r="E80" s="426"/>
      <c r="F80" s="426"/>
      <c r="G80" s="427"/>
      <c r="H80" s="426"/>
    </row>
    <row r="81" spans="1:8" s="968" customFormat="1" ht="14.25" x14ac:dyDescent="0.2">
      <c r="A81" s="111"/>
      <c r="B81" s="219"/>
      <c r="C81" s="145"/>
      <c r="D81" s="426"/>
      <c r="E81" s="426"/>
      <c r="F81" s="426"/>
      <c r="G81" s="427"/>
      <c r="H81" s="426"/>
    </row>
    <row r="82" spans="1:8" s="968" customFormat="1" ht="15.75" thickBot="1" x14ac:dyDescent="0.3">
      <c r="A82" s="1346" t="s">
        <v>1168</v>
      </c>
      <c r="B82" s="1346"/>
      <c r="C82" s="1346"/>
      <c r="D82" s="1346"/>
      <c r="E82" s="1346"/>
      <c r="F82" s="1346"/>
      <c r="G82" s="1346"/>
      <c r="H82" s="1346"/>
    </row>
    <row r="83" spans="1:8" ht="12.75" customHeight="1" x14ac:dyDescent="0.2">
      <c r="A83" s="1037">
        <v>6171</v>
      </c>
      <c r="B83" s="302">
        <v>5011</v>
      </c>
      <c r="C83" s="393" t="s">
        <v>464</v>
      </c>
      <c r="D83" s="332">
        <v>95000</v>
      </c>
      <c r="E83" s="332">
        <v>95000</v>
      </c>
      <c r="F83" s="332">
        <v>68304</v>
      </c>
      <c r="G83" s="168">
        <f>F83/E83*100</f>
        <v>71.898947368421048</v>
      </c>
      <c r="H83" s="799">
        <v>103100</v>
      </c>
    </row>
    <row r="84" spans="1:8" ht="12.75" customHeight="1" x14ac:dyDescent="0.2">
      <c r="A84" s="1322" t="s">
        <v>125</v>
      </c>
      <c r="B84" s="304">
        <v>13011</v>
      </c>
      <c r="C84" s="343" t="s">
        <v>465</v>
      </c>
      <c r="D84" s="357">
        <v>0</v>
      </c>
      <c r="E84" s="357">
        <v>6218</v>
      </c>
      <c r="F84" s="357">
        <v>0</v>
      </c>
      <c r="G84" s="43">
        <f t="shared" ref="G84:G144" si="3">F84/E84*100</f>
        <v>0</v>
      </c>
      <c r="H84" s="802">
        <v>0</v>
      </c>
    </row>
    <row r="85" spans="1:8" ht="12.75" customHeight="1" x14ac:dyDescent="0.2">
      <c r="A85" s="1322" t="s">
        <v>125</v>
      </c>
      <c r="B85" s="304">
        <v>13015</v>
      </c>
      <c r="C85" s="343" t="s">
        <v>466</v>
      </c>
      <c r="D85" s="357">
        <v>0</v>
      </c>
      <c r="E85" s="357">
        <v>2114</v>
      </c>
      <c r="F85" s="357">
        <v>0</v>
      </c>
      <c r="G85" s="43">
        <f t="shared" si="3"/>
        <v>0</v>
      </c>
      <c r="H85" s="802">
        <v>0</v>
      </c>
    </row>
    <row r="86" spans="1:8" ht="12.75" customHeight="1" x14ac:dyDescent="0.2">
      <c r="A86" s="315"/>
      <c r="B86" s="1319">
        <v>5019</v>
      </c>
      <c r="C86" s="1062" t="s">
        <v>467</v>
      </c>
      <c r="D86" s="357">
        <v>150</v>
      </c>
      <c r="E86" s="357">
        <v>150</v>
      </c>
      <c r="F86" s="357">
        <v>17</v>
      </c>
      <c r="G86" s="43">
        <f t="shared" si="3"/>
        <v>11.333333333333332</v>
      </c>
      <c r="H86" s="802">
        <v>90</v>
      </c>
    </row>
    <row r="87" spans="1:8" ht="12.75" customHeight="1" x14ac:dyDescent="0.2">
      <c r="A87" s="291"/>
      <c r="B87" s="1319">
        <v>5021</v>
      </c>
      <c r="C87" s="1062" t="s">
        <v>36</v>
      </c>
      <c r="D87" s="357">
        <v>6800</v>
      </c>
      <c r="E87" s="357">
        <v>6800</v>
      </c>
      <c r="F87" s="357">
        <v>3203</v>
      </c>
      <c r="G87" s="43">
        <f t="shared" si="3"/>
        <v>47.102941176470587</v>
      </c>
      <c r="H87" s="802">
        <v>6100</v>
      </c>
    </row>
    <row r="88" spans="1:8" ht="12.75" customHeight="1" x14ac:dyDescent="0.2">
      <c r="A88" s="1322" t="s">
        <v>700</v>
      </c>
      <c r="B88" s="1319">
        <v>42</v>
      </c>
      <c r="C88" s="1062" t="s">
        <v>468</v>
      </c>
      <c r="D88" s="357">
        <v>0</v>
      </c>
      <c r="E88" s="357">
        <v>0</v>
      </c>
      <c r="F88" s="357">
        <v>0</v>
      </c>
      <c r="G88" s="43">
        <v>0</v>
      </c>
      <c r="H88" s="802">
        <v>0</v>
      </c>
    </row>
    <row r="89" spans="1:8" ht="12.75" customHeight="1" x14ac:dyDescent="0.2">
      <c r="A89" s="1322" t="s">
        <v>700</v>
      </c>
      <c r="B89" s="1319">
        <v>43</v>
      </c>
      <c r="C89" s="1062" t="s">
        <v>1083</v>
      </c>
      <c r="D89" s="357">
        <v>0</v>
      </c>
      <c r="E89" s="357">
        <v>0</v>
      </c>
      <c r="F89" s="357">
        <v>161</v>
      </c>
      <c r="G89" s="43"/>
      <c r="H89" s="802">
        <v>0</v>
      </c>
    </row>
    <row r="90" spans="1:8" ht="12.75" customHeight="1" x14ac:dyDescent="0.2">
      <c r="A90" s="1322" t="s">
        <v>700</v>
      </c>
      <c r="B90" s="1319">
        <v>53</v>
      </c>
      <c r="C90" s="1062" t="s">
        <v>469</v>
      </c>
      <c r="D90" s="357">
        <v>0</v>
      </c>
      <c r="E90" s="357">
        <v>0</v>
      </c>
      <c r="F90" s="357">
        <v>28</v>
      </c>
      <c r="G90" s="43"/>
      <c r="H90" s="802">
        <v>0</v>
      </c>
    </row>
    <row r="91" spans="1:8" ht="12.75" customHeight="1" x14ac:dyDescent="0.2">
      <c r="A91" s="291"/>
      <c r="B91" s="1319">
        <v>5024</v>
      </c>
      <c r="C91" s="1062" t="s">
        <v>447</v>
      </c>
      <c r="D91" s="357">
        <v>100</v>
      </c>
      <c r="E91" s="357">
        <v>100</v>
      </c>
      <c r="F91" s="357">
        <v>0</v>
      </c>
      <c r="G91" s="43">
        <f t="shared" si="3"/>
        <v>0</v>
      </c>
      <c r="H91" s="802">
        <v>800</v>
      </c>
    </row>
    <row r="92" spans="1:8" ht="12.75" customHeight="1" x14ac:dyDescent="0.2">
      <c r="A92" s="291"/>
      <c r="B92" s="1319">
        <v>5029</v>
      </c>
      <c r="C92" s="1062" t="s">
        <v>470</v>
      </c>
      <c r="D92" s="357">
        <v>60</v>
      </c>
      <c r="E92" s="357">
        <v>60</v>
      </c>
      <c r="F92" s="357">
        <v>26</v>
      </c>
      <c r="G92" s="43">
        <f t="shared" si="3"/>
        <v>43.333333333333336</v>
      </c>
      <c r="H92" s="802">
        <v>60</v>
      </c>
    </row>
    <row r="93" spans="1:8" ht="12.75" customHeight="1" x14ac:dyDescent="0.2">
      <c r="A93" s="291"/>
      <c r="B93" s="1319">
        <v>5031</v>
      </c>
      <c r="C93" s="1062" t="s">
        <v>449</v>
      </c>
      <c r="D93" s="357">
        <v>25450</v>
      </c>
      <c r="E93" s="357">
        <v>25450</v>
      </c>
      <c r="F93" s="357">
        <v>17983</v>
      </c>
      <c r="G93" s="43">
        <f t="shared" si="3"/>
        <v>70.660117878192523</v>
      </c>
      <c r="H93" s="802">
        <v>25775</v>
      </c>
    </row>
    <row r="94" spans="1:8" ht="12.75" customHeight="1" x14ac:dyDescent="0.2">
      <c r="A94" s="1322" t="s">
        <v>700</v>
      </c>
      <c r="B94" s="1319">
        <v>42</v>
      </c>
      <c r="C94" s="1062" t="s">
        <v>468</v>
      </c>
      <c r="D94" s="357">
        <v>0</v>
      </c>
      <c r="E94" s="357">
        <v>0</v>
      </c>
      <c r="F94" s="357">
        <v>0</v>
      </c>
      <c r="G94" s="43">
        <v>0</v>
      </c>
      <c r="H94" s="802">
        <v>0</v>
      </c>
    </row>
    <row r="95" spans="1:8" ht="12.75" customHeight="1" x14ac:dyDescent="0.2">
      <c r="A95" s="1322" t="s">
        <v>700</v>
      </c>
      <c r="B95" s="1319">
        <v>43</v>
      </c>
      <c r="C95" s="1062" t="s">
        <v>1083</v>
      </c>
      <c r="D95" s="357">
        <v>0</v>
      </c>
      <c r="E95" s="357">
        <v>0</v>
      </c>
      <c r="F95" s="357">
        <v>33</v>
      </c>
      <c r="G95" s="43"/>
      <c r="H95" s="802">
        <v>0</v>
      </c>
    </row>
    <row r="96" spans="1:8" ht="12.75" customHeight="1" x14ac:dyDescent="0.2">
      <c r="A96" s="1322" t="s">
        <v>700</v>
      </c>
      <c r="B96" s="1319">
        <v>53</v>
      </c>
      <c r="C96" s="1062" t="s">
        <v>469</v>
      </c>
      <c r="D96" s="357">
        <v>0</v>
      </c>
      <c r="E96" s="357">
        <v>0</v>
      </c>
      <c r="F96" s="357">
        <v>7</v>
      </c>
      <c r="G96" s="43"/>
      <c r="H96" s="802">
        <v>0</v>
      </c>
    </row>
    <row r="97" spans="1:8" ht="12.75" customHeight="1" x14ac:dyDescent="0.2">
      <c r="A97" s="1322" t="s">
        <v>125</v>
      </c>
      <c r="B97" s="304">
        <v>13011</v>
      </c>
      <c r="C97" s="343" t="s">
        <v>465</v>
      </c>
      <c r="D97" s="357">
        <v>0</v>
      </c>
      <c r="E97" s="357">
        <v>2115</v>
      </c>
      <c r="F97" s="357">
        <v>0</v>
      </c>
      <c r="G97" s="43">
        <v>0</v>
      </c>
      <c r="H97" s="802">
        <v>0</v>
      </c>
    </row>
    <row r="98" spans="1:8" ht="12.75" customHeight="1" x14ac:dyDescent="0.2">
      <c r="A98" s="1322" t="s">
        <v>125</v>
      </c>
      <c r="B98" s="304">
        <v>13015</v>
      </c>
      <c r="C98" s="343" t="s">
        <v>466</v>
      </c>
      <c r="D98" s="357">
        <v>0</v>
      </c>
      <c r="E98" s="357">
        <v>803</v>
      </c>
      <c r="F98" s="357">
        <v>0</v>
      </c>
      <c r="G98" s="43">
        <f t="shared" si="3"/>
        <v>0</v>
      </c>
      <c r="H98" s="802">
        <v>0</v>
      </c>
    </row>
    <row r="99" spans="1:8" ht="12.75" customHeight="1" x14ac:dyDescent="0.2">
      <c r="A99" s="291"/>
      <c r="B99" s="1319">
        <v>5032</v>
      </c>
      <c r="C99" s="1062" t="s">
        <v>37</v>
      </c>
      <c r="D99" s="357">
        <v>9162</v>
      </c>
      <c r="E99" s="357">
        <v>9162</v>
      </c>
      <c r="F99" s="357">
        <v>6486</v>
      </c>
      <c r="G99" s="43">
        <f t="shared" si="3"/>
        <v>70.79240340537001</v>
      </c>
      <c r="H99" s="802">
        <v>9279</v>
      </c>
    </row>
    <row r="100" spans="1:8" ht="12.75" customHeight="1" x14ac:dyDescent="0.2">
      <c r="A100" s="1322" t="s">
        <v>700</v>
      </c>
      <c r="B100" s="1319">
        <v>42</v>
      </c>
      <c r="C100" s="1062" t="s">
        <v>468</v>
      </c>
      <c r="D100" s="357">
        <v>0</v>
      </c>
      <c r="E100" s="357">
        <v>0</v>
      </c>
      <c r="F100" s="357">
        <v>0</v>
      </c>
      <c r="G100" s="43">
        <v>0</v>
      </c>
      <c r="H100" s="802">
        <v>0</v>
      </c>
    </row>
    <row r="101" spans="1:8" ht="12.75" customHeight="1" x14ac:dyDescent="0.2">
      <c r="A101" s="1322" t="s">
        <v>700</v>
      </c>
      <c r="B101" s="1319">
        <v>43</v>
      </c>
      <c r="C101" s="1062" t="s">
        <v>1083</v>
      </c>
      <c r="D101" s="357">
        <v>0</v>
      </c>
      <c r="E101" s="357">
        <v>0</v>
      </c>
      <c r="F101" s="357">
        <v>12</v>
      </c>
      <c r="G101" s="43"/>
      <c r="H101" s="802">
        <v>0</v>
      </c>
    </row>
    <row r="102" spans="1:8" ht="12.75" customHeight="1" x14ac:dyDescent="0.2">
      <c r="A102" s="1322" t="s">
        <v>700</v>
      </c>
      <c r="B102" s="1319">
        <v>53</v>
      </c>
      <c r="C102" s="1062" t="s">
        <v>469</v>
      </c>
      <c r="D102" s="357">
        <v>0</v>
      </c>
      <c r="E102" s="357">
        <v>0</v>
      </c>
      <c r="F102" s="357">
        <v>3</v>
      </c>
      <c r="G102" s="43"/>
      <c r="H102" s="802">
        <v>0</v>
      </c>
    </row>
    <row r="103" spans="1:8" ht="12.75" customHeight="1" x14ac:dyDescent="0.2">
      <c r="A103" s="1322" t="s">
        <v>125</v>
      </c>
      <c r="B103" s="304">
        <v>13011</v>
      </c>
      <c r="C103" s="343" t="s">
        <v>465</v>
      </c>
      <c r="D103" s="357">
        <v>0</v>
      </c>
      <c r="E103" s="357">
        <v>737</v>
      </c>
      <c r="F103" s="357">
        <v>0</v>
      </c>
      <c r="G103" s="43">
        <v>0</v>
      </c>
      <c r="H103" s="802">
        <v>0</v>
      </c>
    </row>
    <row r="104" spans="1:8" ht="12.75" customHeight="1" x14ac:dyDescent="0.2">
      <c r="A104" s="1322" t="s">
        <v>125</v>
      </c>
      <c r="B104" s="304">
        <v>13015</v>
      </c>
      <c r="C104" s="343" t="s">
        <v>466</v>
      </c>
      <c r="D104" s="357">
        <v>0</v>
      </c>
      <c r="E104" s="357">
        <v>295</v>
      </c>
      <c r="F104" s="357">
        <v>0</v>
      </c>
      <c r="G104" s="43">
        <f t="shared" si="3"/>
        <v>0</v>
      </c>
      <c r="H104" s="802">
        <v>0</v>
      </c>
    </row>
    <row r="105" spans="1:8" ht="12.75" customHeight="1" x14ac:dyDescent="0.2">
      <c r="A105" s="1038"/>
      <c r="B105" s="1319">
        <v>5038</v>
      </c>
      <c r="C105" s="1062" t="s">
        <v>471</v>
      </c>
      <c r="D105" s="357">
        <v>800</v>
      </c>
      <c r="E105" s="357">
        <v>800</v>
      </c>
      <c r="F105" s="357">
        <v>623</v>
      </c>
      <c r="G105" s="43">
        <f t="shared" si="3"/>
        <v>77.875</v>
      </c>
      <c r="H105" s="802">
        <v>800</v>
      </c>
    </row>
    <row r="106" spans="1:8" ht="12.75" customHeight="1" x14ac:dyDescent="0.2">
      <c r="A106" s="255"/>
      <c r="B106" s="1319">
        <v>5041</v>
      </c>
      <c r="C106" s="1062" t="s">
        <v>1181</v>
      </c>
      <c r="D106" s="357">
        <v>0</v>
      </c>
      <c r="E106" s="357">
        <v>1</v>
      </c>
      <c r="F106" s="357">
        <v>0</v>
      </c>
      <c r="G106" s="43">
        <v>0</v>
      </c>
      <c r="H106" s="802">
        <v>1</v>
      </c>
    </row>
    <row r="107" spans="1:8" ht="12.75" customHeight="1" x14ac:dyDescent="0.2">
      <c r="A107" s="255"/>
      <c r="B107" s="1319">
        <v>5042</v>
      </c>
      <c r="C107" s="1062" t="s">
        <v>1182</v>
      </c>
      <c r="D107" s="357">
        <v>0</v>
      </c>
      <c r="E107" s="357">
        <v>0</v>
      </c>
      <c r="F107" s="357">
        <v>0</v>
      </c>
      <c r="G107" s="43">
        <v>0</v>
      </c>
      <c r="H107" s="802">
        <v>1</v>
      </c>
    </row>
    <row r="108" spans="1:8" ht="12.75" customHeight="1" x14ac:dyDescent="0.2">
      <c r="A108" s="255"/>
      <c r="B108" s="304">
        <v>5132</v>
      </c>
      <c r="C108" s="343" t="s">
        <v>733</v>
      </c>
      <c r="D108" s="402">
        <v>20</v>
      </c>
      <c r="E108" s="402">
        <v>20</v>
      </c>
      <c r="F108" s="402">
        <v>10</v>
      </c>
      <c r="G108" s="43">
        <f t="shared" si="3"/>
        <v>50</v>
      </c>
      <c r="H108" s="403">
        <v>20</v>
      </c>
    </row>
    <row r="109" spans="1:8" ht="12.75" customHeight="1" x14ac:dyDescent="0.2">
      <c r="A109" s="255"/>
      <c r="B109" s="304">
        <v>5133</v>
      </c>
      <c r="C109" s="343" t="s">
        <v>129</v>
      </c>
      <c r="D109" s="357">
        <v>20</v>
      </c>
      <c r="E109" s="357">
        <v>20</v>
      </c>
      <c r="F109" s="357">
        <v>11</v>
      </c>
      <c r="G109" s="43">
        <f t="shared" si="3"/>
        <v>55.000000000000007</v>
      </c>
      <c r="H109" s="802">
        <v>20</v>
      </c>
    </row>
    <row r="110" spans="1:8" ht="12.75" customHeight="1" x14ac:dyDescent="0.2">
      <c r="A110" s="962"/>
      <c r="B110" s="304">
        <v>5134</v>
      </c>
      <c r="C110" s="343" t="s">
        <v>472</v>
      </c>
      <c r="D110" s="357">
        <v>20</v>
      </c>
      <c r="E110" s="357">
        <v>20</v>
      </c>
      <c r="F110" s="357">
        <v>0</v>
      </c>
      <c r="G110" s="43">
        <f t="shared" si="3"/>
        <v>0</v>
      </c>
      <c r="H110" s="802">
        <v>20</v>
      </c>
    </row>
    <row r="111" spans="1:8" ht="12.75" customHeight="1" x14ac:dyDescent="0.2">
      <c r="A111" s="976"/>
      <c r="B111" s="1319">
        <v>5136</v>
      </c>
      <c r="C111" s="1062" t="s">
        <v>73</v>
      </c>
      <c r="D111" s="357">
        <v>450</v>
      </c>
      <c r="E111" s="357">
        <v>450</v>
      </c>
      <c r="F111" s="357">
        <v>153</v>
      </c>
      <c r="G111" s="43">
        <f t="shared" si="3"/>
        <v>34</v>
      </c>
      <c r="H111" s="802">
        <v>300</v>
      </c>
    </row>
    <row r="112" spans="1:8" ht="12.75" customHeight="1" x14ac:dyDescent="0.2">
      <c r="A112" s="933" t="s">
        <v>125</v>
      </c>
      <c r="B112" s="304">
        <v>13011</v>
      </c>
      <c r="C112" s="343" t="s">
        <v>465</v>
      </c>
      <c r="D112" s="76">
        <v>0</v>
      </c>
      <c r="E112" s="76">
        <v>8</v>
      </c>
      <c r="F112" s="76">
        <v>0</v>
      </c>
      <c r="G112" s="43">
        <v>0</v>
      </c>
      <c r="H112" s="151">
        <v>0</v>
      </c>
    </row>
    <row r="113" spans="1:8" ht="12.75" customHeight="1" x14ac:dyDescent="0.2">
      <c r="A113" s="933" t="s">
        <v>125</v>
      </c>
      <c r="B113" s="304">
        <v>13015</v>
      </c>
      <c r="C113" s="343" t="s">
        <v>466</v>
      </c>
      <c r="D113" s="76">
        <v>0</v>
      </c>
      <c r="E113" s="76">
        <v>0</v>
      </c>
      <c r="F113" s="76">
        <v>0</v>
      </c>
      <c r="G113" s="43">
        <v>0</v>
      </c>
      <c r="H113" s="151">
        <v>0</v>
      </c>
    </row>
    <row r="114" spans="1:8" ht="12.75" customHeight="1" x14ac:dyDescent="0.2">
      <c r="A114" s="315"/>
      <c r="B114" s="1319">
        <v>5137</v>
      </c>
      <c r="C114" s="1062" t="s">
        <v>734</v>
      </c>
      <c r="D114" s="357">
        <v>3887</v>
      </c>
      <c r="E114" s="357">
        <v>3808</v>
      </c>
      <c r="F114" s="357">
        <v>1362</v>
      </c>
      <c r="G114" s="43">
        <f t="shared" si="3"/>
        <v>35.766806722689076</v>
      </c>
      <c r="H114" s="802">
        <v>3000</v>
      </c>
    </row>
    <row r="115" spans="1:8" ht="12.75" customHeight="1" x14ac:dyDescent="0.2">
      <c r="A115" s="933" t="s">
        <v>700</v>
      </c>
      <c r="B115" s="304">
        <v>310</v>
      </c>
      <c r="C115" s="343" t="s">
        <v>473</v>
      </c>
      <c r="D115" s="357">
        <v>0</v>
      </c>
      <c r="E115" s="357">
        <v>0</v>
      </c>
      <c r="F115" s="357">
        <v>0</v>
      </c>
      <c r="G115" s="43">
        <v>0</v>
      </c>
      <c r="H115" s="802">
        <v>0</v>
      </c>
    </row>
    <row r="116" spans="1:8" ht="12.75" customHeight="1" x14ac:dyDescent="0.2">
      <c r="A116" s="933" t="s">
        <v>125</v>
      </c>
      <c r="B116" s="304">
        <v>13011</v>
      </c>
      <c r="C116" s="343" t="s">
        <v>465</v>
      </c>
      <c r="D116" s="76">
        <v>0</v>
      </c>
      <c r="E116" s="76">
        <v>100</v>
      </c>
      <c r="F116" s="76">
        <v>0</v>
      </c>
      <c r="G116" s="43">
        <v>0</v>
      </c>
      <c r="H116" s="151">
        <v>0</v>
      </c>
    </row>
    <row r="117" spans="1:8" ht="12.75" customHeight="1" x14ac:dyDescent="0.2">
      <c r="A117" s="1039"/>
      <c r="B117" s="1319">
        <v>5139</v>
      </c>
      <c r="C117" s="1062" t="s">
        <v>682</v>
      </c>
      <c r="D117" s="357">
        <v>3500</v>
      </c>
      <c r="E117" s="357">
        <v>3500</v>
      </c>
      <c r="F117" s="357">
        <v>1878</v>
      </c>
      <c r="G117" s="43">
        <f t="shared" si="3"/>
        <v>53.657142857142858</v>
      </c>
      <c r="H117" s="802">
        <v>3500</v>
      </c>
    </row>
    <row r="118" spans="1:8" ht="12.75" customHeight="1" x14ac:dyDescent="0.25">
      <c r="A118" s="1040" t="s">
        <v>125</v>
      </c>
      <c r="B118" s="932">
        <v>810</v>
      </c>
      <c r="C118" s="805" t="s">
        <v>474</v>
      </c>
      <c r="D118" s="76">
        <v>20</v>
      </c>
      <c r="E118" s="76">
        <v>20</v>
      </c>
      <c r="F118" s="1279">
        <v>0</v>
      </c>
      <c r="G118" s="43">
        <f t="shared" si="3"/>
        <v>0</v>
      </c>
      <c r="H118" s="151">
        <v>20</v>
      </c>
    </row>
    <row r="119" spans="1:8" ht="12.75" customHeight="1" x14ac:dyDescent="0.2">
      <c r="A119" s="1322" t="s">
        <v>700</v>
      </c>
      <c r="B119" s="304">
        <v>310</v>
      </c>
      <c r="C119" s="343" t="s">
        <v>473</v>
      </c>
      <c r="D119" s="357">
        <v>0</v>
      </c>
      <c r="E119" s="357">
        <v>0</v>
      </c>
      <c r="F119" s="1280">
        <v>0</v>
      </c>
      <c r="G119" s="43">
        <v>0</v>
      </c>
      <c r="H119" s="802">
        <v>0</v>
      </c>
    </row>
    <row r="120" spans="1:8" ht="12.75" customHeight="1" x14ac:dyDescent="0.2">
      <c r="A120" s="1322" t="s">
        <v>125</v>
      </c>
      <c r="B120" s="304">
        <v>13011</v>
      </c>
      <c r="C120" s="343" t="s">
        <v>465</v>
      </c>
      <c r="D120" s="76">
        <v>0</v>
      </c>
      <c r="E120" s="76">
        <v>80</v>
      </c>
      <c r="F120" s="1279">
        <v>9</v>
      </c>
      <c r="G120" s="43">
        <v>0</v>
      </c>
      <c r="H120" s="151">
        <v>0</v>
      </c>
    </row>
    <row r="121" spans="1:8" ht="12.75" customHeight="1" x14ac:dyDescent="0.2">
      <c r="A121" s="1041"/>
      <c r="B121" s="304">
        <v>5142</v>
      </c>
      <c r="C121" s="343" t="s">
        <v>475</v>
      </c>
      <c r="D121" s="76">
        <v>0</v>
      </c>
      <c r="E121" s="76">
        <v>0</v>
      </c>
      <c r="F121" s="1279">
        <v>0</v>
      </c>
      <c r="G121" s="43">
        <v>0</v>
      </c>
      <c r="H121" s="151">
        <v>0</v>
      </c>
    </row>
    <row r="122" spans="1:8" ht="12.75" customHeight="1" x14ac:dyDescent="0.2">
      <c r="A122" s="315"/>
      <c r="B122" s="1319">
        <v>5151</v>
      </c>
      <c r="C122" s="1062" t="s">
        <v>735</v>
      </c>
      <c r="D122" s="357">
        <v>450</v>
      </c>
      <c r="E122" s="357">
        <v>450</v>
      </c>
      <c r="F122" s="1280">
        <v>349</v>
      </c>
      <c r="G122" s="43">
        <f t="shared" si="3"/>
        <v>77.555555555555557</v>
      </c>
      <c r="H122" s="802">
        <v>390</v>
      </c>
    </row>
    <row r="123" spans="1:8" ht="12.75" customHeight="1" x14ac:dyDescent="0.2">
      <c r="A123" s="933" t="s">
        <v>125</v>
      </c>
      <c r="B123" s="304">
        <v>13011</v>
      </c>
      <c r="C123" s="343" t="s">
        <v>465</v>
      </c>
      <c r="D123" s="357">
        <v>0</v>
      </c>
      <c r="E123" s="357">
        <v>25</v>
      </c>
      <c r="F123" s="1280">
        <v>0</v>
      </c>
      <c r="G123" s="43">
        <v>0</v>
      </c>
      <c r="H123" s="802">
        <v>0</v>
      </c>
    </row>
    <row r="124" spans="1:8" ht="12.75" customHeight="1" x14ac:dyDescent="0.2">
      <c r="A124" s="315"/>
      <c r="B124" s="1319">
        <v>5152</v>
      </c>
      <c r="C124" s="1062" t="s">
        <v>266</v>
      </c>
      <c r="D124" s="357">
        <v>2900</v>
      </c>
      <c r="E124" s="357">
        <v>2900</v>
      </c>
      <c r="F124" s="1280">
        <v>1980</v>
      </c>
      <c r="G124" s="43">
        <f t="shared" si="3"/>
        <v>68.275862068965523</v>
      </c>
      <c r="H124" s="802">
        <v>3100</v>
      </c>
    </row>
    <row r="125" spans="1:8" ht="12.75" customHeight="1" x14ac:dyDescent="0.2">
      <c r="A125" s="933" t="s">
        <v>125</v>
      </c>
      <c r="B125" s="304">
        <v>13011</v>
      </c>
      <c r="C125" s="343" t="s">
        <v>465</v>
      </c>
      <c r="D125" s="357">
        <v>0</v>
      </c>
      <c r="E125" s="357">
        <v>110</v>
      </c>
      <c r="F125" s="1280">
        <v>0</v>
      </c>
      <c r="G125" s="43">
        <v>0</v>
      </c>
      <c r="H125" s="802">
        <v>0</v>
      </c>
    </row>
    <row r="126" spans="1:8" ht="12.75" customHeight="1" x14ac:dyDescent="0.2">
      <c r="A126" s="315"/>
      <c r="B126" s="1319">
        <v>5153</v>
      </c>
      <c r="C126" s="1062" t="s">
        <v>235</v>
      </c>
      <c r="D126" s="357">
        <v>70</v>
      </c>
      <c r="E126" s="357">
        <v>70</v>
      </c>
      <c r="F126" s="1280">
        <v>19</v>
      </c>
      <c r="G126" s="43">
        <f t="shared" si="3"/>
        <v>27.142857142857142</v>
      </c>
      <c r="H126" s="802">
        <v>60</v>
      </c>
    </row>
    <row r="127" spans="1:8" ht="12.75" customHeight="1" x14ac:dyDescent="0.2">
      <c r="A127" s="315"/>
      <c r="B127" s="1319">
        <v>5154</v>
      </c>
      <c r="C127" s="1062" t="s">
        <v>736</v>
      </c>
      <c r="D127" s="357">
        <v>4000</v>
      </c>
      <c r="E127" s="357">
        <v>4000</v>
      </c>
      <c r="F127" s="1280">
        <v>520</v>
      </c>
      <c r="G127" s="43">
        <f t="shared" si="3"/>
        <v>13</v>
      </c>
      <c r="H127" s="802">
        <v>2600</v>
      </c>
    </row>
    <row r="128" spans="1:8" ht="12.75" customHeight="1" x14ac:dyDescent="0.2">
      <c r="A128" s="1322" t="s">
        <v>125</v>
      </c>
      <c r="B128" s="304">
        <v>13011</v>
      </c>
      <c r="C128" s="343" t="s">
        <v>465</v>
      </c>
      <c r="D128" s="357">
        <v>0</v>
      </c>
      <c r="E128" s="357">
        <v>100</v>
      </c>
      <c r="F128" s="357">
        <v>0</v>
      </c>
      <c r="G128" s="43">
        <v>0</v>
      </c>
      <c r="H128" s="802">
        <v>0</v>
      </c>
    </row>
    <row r="129" spans="1:8" ht="12.75" customHeight="1" x14ac:dyDescent="0.2">
      <c r="A129" s="315"/>
      <c r="B129" s="1319">
        <v>5156</v>
      </c>
      <c r="C129" s="1062" t="s">
        <v>476</v>
      </c>
      <c r="D129" s="357">
        <v>500</v>
      </c>
      <c r="E129" s="357">
        <v>500</v>
      </c>
      <c r="F129" s="357">
        <v>216</v>
      </c>
      <c r="G129" s="43">
        <f t="shared" si="3"/>
        <v>43.2</v>
      </c>
      <c r="H129" s="802">
        <v>200</v>
      </c>
    </row>
    <row r="130" spans="1:8" ht="12.75" customHeight="1" x14ac:dyDescent="0.2">
      <c r="A130" s="1322" t="s">
        <v>125</v>
      </c>
      <c r="B130" s="304">
        <v>13011</v>
      </c>
      <c r="C130" s="343" t="s">
        <v>465</v>
      </c>
      <c r="D130" s="357">
        <v>0</v>
      </c>
      <c r="E130" s="357">
        <v>17</v>
      </c>
      <c r="F130" s="357">
        <v>0</v>
      </c>
      <c r="G130" s="43">
        <v>0</v>
      </c>
      <c r="H130" s="802">
        <v>0</v>
      </c>
    </row>
    <row r="131" spans="1:8" ht="12.75" customHeight="1" x14ac:dyDescent="0.2">
      <c r="A131" s="315"/>
      <c r="B131" s="1319">
        <v>5161</v>
      </c>
      <c r="C131" s="1062" t="s">
        <v>477</v>
      </c>
      <c r="D131" s="357">
        <v>1900</v>
      </c>
      <c r="E131" s="357">
        <v>1900</v>
      </c>
      <c r="F131" s="357">
        <v>1344</v>
      </c>
      <c r="G131" s="43">
        <f t="shared" si="3"/>
        <v>70.73684210526315</v>
      </c>
      <c r="H131" s="802">
        <v>1700</v>
      </c>
    </row>
    <row r="132" spans="1:8" ht="12.75" customHeight="1" x14ac:dyDescent="0.2">
      <c r="A132" s="315"/>
      <c r="B132" s="1319">
        <v>5162</v>
      </c>
      <c r="C132" s="1062" t="s">
        <v>478</v>
      </c>
      <c r="D132" s="357">
        <v>1800</v>
      </c>
      <c r="E132" s="357">
        <v>1800</v>
      </c>
      <c r="F132" s="357">
        <v>1129</v>
      </c>
      <c r="G132" s="43">
        <f t="shared" si="3"/>
        <v>62.722222222222221</v>
      </c>
      <c r="H132" s="802">
        <v>1800</v>
      </c>
    </row>
    <row r="133" spans="1:8" ht="12.75" customHeight="1" x14ac:dyDescent="0.2">
      <c r="A133" s="1322" t="s">
        <v>125</v>
      </c>
      <c r="B133" s="304">
        <v>13011</v>
      </c>
      <c r="C133" s="343" t="s">
        <v>465</v>
      </c>
      <c r="D133" s="357">
        <v>0</v>
      </c>
      <c r="E133" s="357">
        <v>44</v>
      </c>
      <c r="F133" s="357">
        <v>0</v>
      </c>
      <c r="G133" s="43">
        <v>0</v>
      </c>
      <c r="H133" s="802">
        <v>0</v>
      </c>
    </row>
    <row r="134" spans="1:8" ht="12.75" customHeight="1" x14ac:dyDescent="0.2">
      <c r="A134" s="315"/>
      <c r="B134" s="1319">
        <v>5163</v>
      </c>
      <c r="C134" s="1062" t="s">
        <v>39</v>
      </c>
      <c r="D134" s="357">
        <v>250</v>
      </c>
      <c r="E134" s="357">
        <v>250</v>
      </c>
      <c r="F134" s="357">
        <v>0</v>
      </c>
      <c r="G134" s="43">
        <f t="shared" si="3"/>
        <v>0</v>
      </c>
      <c r="H134" s="802">
        <v>12</v>
      </c>
    </row>
    <row r="135" spans="1:8" ht="12.75" customHeight="1" x14ac:dyDescent="0.2">
      <c r="A135" s="315"/>
      <c r="B135" s="1319">
        <v>5164</v>
      </c>
      <c r="C135" s="1062" t="s">
        <v>86</v>
      </c>
      <c r="D135" s="357">
        <v>50</v>
      </c>
      <c r="E135" s="357">
        <v>50</v>
      </c>
      <c r="F135" s="357">
        <v>11</v>
      </c>
      <c r="G135" s="43">
        <f>F135/E135*100</f>
        <v>22</v>
      </c>
      <c r="H135" s="802">
        <v>20</v>
      </c>
    </row>
    <row r="136" spans="1:8" ht="12.75" customHeight="1" x14ac:dyDescent="0.2">
      <c r="A136" s="315"/>
      <c r="B136" s="1319">
        <v>5166</v>
      </c>
      <c r="C136" s="1062" t="s">
        <v>683</v>
      </c>
      <c r="D136" s="357">
        <v>2900</v>
      </c>
      <c r="E136" s="357">
        <v>3300</v>
      </c>
      <c r="F136" s="357">
        <v>2911</v>
      </c>
      <c r="G136" s="43">
        <f t="shared" si="3"/>
        <v>88.212121212121204</v>
      </c>
      <c r="H136" s="802">
        <v>1000</v>
      </c>
    </row>
    <row r="137" spans="1:8" ht="12.75" customHeight="1" thickBot="1" x14ac:dyDescent="0.25">
      <c r="A137" s="1325"/>
      <c r="B137" s="385">
        <v>5167</v>
      </c>
      <c r="C137" s="1079" t="s">
        <v>61</v>
      </c>
      <c r="D137" s="1326">
        <v>3000</v>
      </c>
      <c r="E137" s="1326">
        <v>3000</v>
      </c>
      <c r="F137" s="1326">
        <v>1234</v>
      </c>
      <c r="G137" s="48">
        <f t="shared" si="3"/>
        <v>41.133333333333333</v>
      </c>
      <c r="H137" s="1327">
        <v>2000</v>
      </c>
    </row>
    <row r="138" spans="1:8" ht="12.75" customHeight="1" thickBot="1" x14ac:dyDescent="0.3">
      <c r="A138" s="1346" t="s">
        <v>1169</v>
      </c>
      <c r="B138" s="1346"/>
      <c r="C138" s="1346"/>
      <c r="D138" s="1346"/>
      <c r="E138" s="1346"/>
      <c r="F138" s="1346"/>
      <c r="G138" s="1346"/>
      <c r="H138" s="1346"/>
    </row>
    <row r="139" spans="1:8" s="968" customFormat="1" ht="12.75" customHeight="1" x14ac:dyDescent="0.2">
      <c r="A139" s="1324" t="s">
        <v>700</v>
      </c>
      <c r="B139" s="634">
        <v>310</v>
      </c>
      <c r="C139" s="397" t="s">
        <v>473</v>
      </c>
      <c r="D139" s="332">
        <v>0</v>
      </c>
      <c r="E139" s="332">
        <v>0</v>
      </c>
      <c r="F139" s="332">
        <v>0</v>
      </c>
      <c r="G139" s="168">
        <v>0</v>
      </c>
      <c r="H139" s="799">
        <v>0</v>
      </c>
    </row>
    <row r="140" spans="1:8" ht="12.75" customHeight="1" x14ac:dyDescent="0.2">
      <c r="A140" s="800" t="s">
        <v>125</v>
      </c>
      <c r="B140" s="304">
        <v>81</v>
      </c>
      <c r="C140" s="343" t="s">
        <v>479</v>
      </c>
      <c r="D140" s="76">
        <v>0</v>
      </c>
      <c r="E140" s="76">
        <v>300</v>
      </c>
      <c r="F140" s="76">
        <v>204</v>
      </c>
      <c r="G140" s="43">
        <f t="shared" si="3"/>
        <v>68</v>
      </c>
      <c r="H140" s="151">
        <v>0</v>
      </c>
    </row>
    <row r="141" spans="1:8" ht="12.75" customHeight="1" x14ac:dyDescent="0.2">
      <c r="A141" s="1041" t="s">
        <v>125</v>
      </c>
      <c r="B141" s="304">
        <v>13011</v>
      </c>
      <c r="C141" s="343" t="s">
        <v>465</v>
      </c>
      <c r="D141" s="76">
        <v>0</v>
      </c>
      <c r="E141" s="76">
        <v>180</v>
      </c>
      <c r="F141" s="76">
        <v>96</v>
      </c>
      <c r="G141" s="43">
        <f t="shared" si="3"/>
        <v>53.333333333333336</v>
      </c>
      <c r="H141" s="151">
        <v>0</v>
      </c>
    </row>
    <row r="142" spans="1:8" ht="12.75" customHeight="1" x14ac:dyDescent="0.2">
      <c r="A142" s="800" t="s">
        <v>125</v>
      </c>
      <c r="B142" s="1317">
        <v>13015</v>
      </c>
      <c r="C142" s="343" t="s">
        <v>466</v>
      </c>
      <c r="D142" s="76">
        <v>0</v>
      </c>
      <c r="E142" s="76">
        <v>60</v>
      </c>
      <c r="F142" s="76">
        <v>55</v>
      </c>
      <c r="G142" s="43">
        <f t="shared" si="3"/>
        <v>91.666666666666657</v>
      </c>
      <c r="H142" s="151">
        <v>0</v>
      </c>
    </row>
    <row r="143" spans="1:8" ht="12.75" customHeight="1" x14ac:dyDescent="0.2">
      <c r="A143" s="1150"/>
      <c r="B143" s="1317">
        <v>5168</v>
      </c>
      <c r="C143" s="343" t="s">
        <v>1312</v>
      </c>
      <c r="D143" s="76">
        <v>0</v>
      </c>
      <c r="E143" s="76">
        <v>6822</v>
      </c>
      <c r="F143" s="76">
        <v>5011</v>
      </c>
      <c r="G143" s="43">
        <f t="shared" si="3"/>
        <v>73.453532688361193</v>
      </c>
      <c r="H143" s="151">
        <v>10300</v>
      </c>
    </row>
    <row r="144" spans="1:8" ht="12.75" customHeight="1" x14ac:dyDescent="0.2">
      <c r="A144" s="803"/>
      <c r="B144" s="1318">
        <v>5169</v>
      </c>
      <c r="C144" s="1062" t="s">
        <v>687</v>
      </c>
      <c r="D144" s="357">
        <v>26500</v>
      </c>
      <c r="E144" s="357">
        <v>18988</v>
      </c>
      <c r="F144" s="357">
        <v>8544</v>
      </c>
      <c r="G144" s="43">
        <f t="shared" si="3"/>
        <v>44.996840109542866</v>
      </c>
      <c r="H144" s="802">
        <v>15021</v>
      </c>
    </row>
    <row r="145" spans="1:8" ht="12.75" customHeight="1" x14ac:dyDescent="0.25">
      <c r="A145" s="1151" t="s">
        <v>125</v>
      </c>
      <c r="B145" s="932">
        <v>810</v>
      </c>
      <c r="C145" s="805" t="s">
        <v>474</v>
      </c>
      <c r="D145" s="76">
        <v>2295</v>
      </c>
      <c r="E145" s="76">
        <v>2295</v>
      </c>
      <c r="F145" s="76">
        <v>318</v>
      </c>
      <c r="G145" s="43">
        <f>F145/E145*100</f>
        <v>13.856209150326798</v>
      </c>
      <c r="H145" s="151">
        <v>2295</v>
      </c>
    </row>
    <row r="146" spans="1:8" ht="12.75" customHeight="1" x14ac:dyDescent="0.2">
      <c r="A146" s="800" t="s">
        <v>125</v>
      </c>
      <c r="B146" s="304">
        <v>13011</v>
      </c>
      <c r="C146" s="343" t="s">
        <v>465</v>
      </c>
      <c r="D146" s="76">
        <v>0</v>
      </c>
      <c r="E146" s="76">
        <v>25</v>
      </c>
      <c r="F146" s="76">
        <v>13</v>
      </c>
      <c r="G146" s="43">
        <f>F146/E146*100</f>
        <v>52</v>
      </c>
      <c r="H146" s="151">
        <v>0</v>
      </c>
    </row>
    <row r="147" spans="1:8" ht="12.75" customHeight="1" x14ac:dyDescent="0.2">
      <c r="A147" s="1315"/>
      <c r="B147" s="1072">
        <v>5171</v>
      </c>
      <c r="C147" s="460" t="s">
        <v>788</v>
      </c>
      <c r="D147" s="358">
        <v>5000</v>
      </c>
      <c r="E147" s="358">
        <v>5000</v>
      </c>
      <c r="F147" s="358">
        <v>1371</v>
      </c>
      <c r="G147" s="405">
        <f>F147/E147*100</f>
        <v>27.42</v>
      </c>
      <c r="H147" s="1273">
        <v>3000</v>
      </c>
    </row>
    <row r="148" spans="1:8" ht="12.75" customHeight="1" x14ac:dyDescent="0.2">
      <c r="A148" s="800"/>
      <c r="B148" s="304">
        <v>5172</v>
      </c>
      <c r="C148" s="343" t="s">
        <v>480</v>
      </c>
      <c r="D148" s="357">
        <v>400</v>
      </c>
      <c r="E148" s="357">
        <v>400</v>
      </c>
      <c r="F148" s="357">
        <v>320</v>
      </c>
      <c r="G148" s="43">
        <f>F148/E148*100</f>
        <v>80</v>
      </c>
      <c r="H148" s="802">
        <v>400</v>
      </c>
    </row>
    <row r="149" spans="1:8" ht="12.75" customHeight="1" x14ac:dyDescent="0.2">
      <c r="A149" s="803"/>
      <c r="B149" s="50">
        <v>5173</v>
      </c>
      <c r="C149" s="195" t="s">
        <v>481</v>
      </c>
      <c r="D149" s="346">
        <v>300</v>
      </c>
      <c r="E149" s="346">
        <v>300</v>
      </c>
      <c r="F149" s="346">
        <v>258</v>
      </c>
      <c r="G149" s="399">
        <f>F149/E149*100</f>
        <v>86</v>
      </c>
      <c r="H149" s="333">
        <v>300</v>
      </c>
    </row>
    <row r="150" spans="1:8" ht="12.75" customHeight="1" x14ac:dyDescent="0.2">
      <c r="A150" s="1321" t="s">
        <v>125</v>
      </c>
      <c r="B150" s="1002">
        <v>13011</v>
      </c>
      <c r="C150" s="398" t="s">
        <v>465</v>
      </c>
      <c r="D150" s="70">
        <v>0</v>
      </c>
      <c r="E150" s="70">
        <v>120</v>
      </c>
      <c r="F150" s="70">
        <v>0</v>
      </c>
      <c r="G150" s="399">
        <v>0</v>
      </c>
      <c r="H150" s="237">
        <v>0</v>
      </c>
    </row>
    <row r="151" spans="1:8" ht="12.75" customHeight="1" x14ac:dyDescent="0.2">
      <c r="A151" s="800"/>
      <c r="B151" s="304">
        <v>5175</v>
      </c>
      <c r="C151" s="343" t="s">
        <v>849</v>
      </c>
      <c r="D151" s="76">
        <v>800</v>
      </c>
      <c r="E151" s="76">
        <v>800</v>
      </c>
      <c r="F151" s="76">
        <v>352</v>
      </c>
      <c r="G151" s="43">
        <f>F151/E151*100</f>
        <v>44</v>
      </c>
      <c r="H151" s="151">
        <v>500</v>
      </c>
    </row>
    <row r="152" spans="1:8" ht="12.75" customHeight="1" x14ac:dyDescent="0.2">
      <c r="A152" s="800"/>
      <c r="B152" s="304">
        <v>5179</v>
      </c>
      <c r="C152" s="343" t="s">
        <v>482</v>
      </c>
      <c r="D152" s="76">
        <v>130</v>
      </c>
      <c r="E152" s="76">
        <v>379</v>
      </c>
      <c r="F152" s="76">
        <v>146</v>
      </c>
      <c r="G152" s="43">
        <f>F152/E152*100</f>
        <v>38.522427440633244</v>
      </c>
      <c r="H152" s="151">
        <v>130</v>
      </c>
    </row>
    <row r="153" spans="1:8" ht="12.75" customHeight="1" x14ac:dyDescent="0.2">
      <c r="A153" s="800"/>
      <c r="B153" s="304">
        <v>5182</v>
      </c>
      <c r="C153" s="343" t="s">
        <v>132</v>
      </c>
      <c r="D153" s="76">
        <v>0</v>
      </c>
      <c r="E153" s="76">
        <v>0</v>
      </c>
      <c r="F153" s="76">
        <v>-1</v>
      </c>
      <c r="G153" s="43">
        <v>0</v>
      </c>
      <c r="H153" s="151">
        <v>0</v>
      </c>
    </row>
    <row r="154" spans="1:8" ht="12.75" customHeight="1" x14ac:dyDescent="0.2">
      <c r="A154" s="800"/>
      <c r="B154" s="304">
        <v>5189</v>
      </c>
      <c r="C154" s="343" t="s">
        <v>1310</v>
      </c>
      <c r="D154" s="76">
        <v>0</v>
      </c>
      <c r="E154" s="76">
        <v>0</v>
      </c>
      <c r="F154" s="76">
        <v>221</v>
      </c>
      <c r="G154" s="43"/>
      <c r="H154" s="151">
        <v>0</v>
      </c>
    </row>
    <row r="155" spans="1:8" ht="12.75" customHeight="1" x14ac:dyDescent="0.2">
      <c r="A155" s="800"/>
      <c r="B155" s="304">
        <v>5192</v>
      </c>
      <c r="C155" s="343" t="s">
        <v>483</v>
      </c>
      <c r="D155" s="76">
        <v>10</v>
      </c>
      <c r="E155" s="76">
        <v>50</v>
      </c>
      <c r="F155" s="76">
        <v>29</v>
      </c>
      <c r="G155" s="43">
        <f>F155/E155*100</f>
        <v>57.999999999999993</v>
      </c>
      <c r="H155" s="151">
        <v>26</v>
      </c>
    </row>
    <row r="156" spans="1:8" ht="12.75" customHeight="1" x14ac:dyDescent="0.2">
      <c r="A156" s="800"/>
      <c r="B156" s="304">
        <v>5194</v>
      </c>
      <c r="C156" s="343" t="s">
        <v>843</v>
      </c>
      <c r="D156" s="76">
        <v>0</v>
      </c>
      <c r="E156" s="76">
        <v>0</v>
      </c>
      <c r="F156" s="76">
        <v>0</v>
      </c>
      <c r="G156" s="43">
        <v>0</v>
      </c>
      <c r="H156" s="151">
        <v>2</v>
      </c>
    </row>
    <row r="157" spans="1:8" ht="12.75" customHeight="1" x14ac:dyDescent="0.2">
      <c r="A157" s="800" t="s">
        <v>125</v>
      </c>
      <c r="B157" s="304">
        <v>810</v>
      </c>
      <c r="C157" s="343" t="s">
        <v>474</v>
      </c>
      <c r="D157" s="76">
        <v>0</v>
      </c>
      <c r="E157" s="76">
        <v>0</v>
      </c>
      <c r="F157" s="76">
        <v>0</v>
      </c>
      <c r="G157" s="43">
        <v>0</v>
      </c>
      <c r="H157" s="151">
        <v>0</v>
      </c>
    </row>
    <row r="158" spans="1:8" ht="12.75" customHeight="1" x14ac:dyDescent="0.2">
      <c r="A158" s="800"/>
      <c r="B158" s="304">
        <v>5195</v>
      </c>
      <c r="C158" s="343" t="s">
        <v>484</v>
      </c>
      <c r="D158" s="76">
        <v>0</v>
      </c>
      <c r="E158" s="76">
        <v>0</v>
      </c>
      <c r="F158" s="76">
        <v>0</v>
      </c>
      <c r="G158" s="43">
        <v>0</v>
      </c>
      <c r="H158" s="151">
        <v>1</v>
      </c>
    </row>
    <row r="159" spans="1:8" ht="12.75" customHeight="1" x14ac:dyDescent="0.2">
      <c r="A159" s="800"/>
      <c r="B159" s="304">
        <v>5362</v>
      </c>
      <c r="C159" s="343" t="s">
        <v>485</v>
      </c>
      <c r="D159" s="76">
        <v>15</v>
      </c>
      <c r="E159" s="76">
        <v>15</v>
      </c>
      <c r="F159" s="76">
        <v>14</v>
      </c>
      <c r="G159" s="43">
        <f>F159/E159*100</f>
        <v>93.333333333333329</v>
      </c>
      <c r="H159" s="151">
        <v>6</v>
      </c>
    </row>
    <row r="160" spans="1:8" ht="12.75" customHeight="1" x14ac:dyDescent="0.2">
      <c r="A160" s="800"/>
      <c r="B160" s="304">
        <v>5363</v>
      </c>
      <c r="C160" s="343" t="s">
        <v>486</v>
      </c>
      <c r="D160" s="76">
        <v>0</v>
      </c>
      <c r="E160" s="76">
        <v>0</v>
      </c>
      <c r="F160" s="76">
        <v>0</v>
      </c>
      <c r="G160" s="43">
        <v>0</v>
      </c>
      <c r="H160" s="151">
        <v>0</v>
      </c>
    </row>
    <row r="161" spans="1:12" ht="12.75" customHeight="1" x14ac:dyDescent="0.2">
      <c r="A161" s="800"/>
      <c r="B161" s="304">
        <v>5421</v>
      </c>
      <c r="C161" s="343" t="s">
        <v>487</v>
      </c>
      <c r="D161" s="76">
        <v>0</v>
      </c>
      <c r="E161" s="76">
        <v>0</v>
      </c>
      <c r="F161" s="76">
        <v>0</v>
      </c>
      <c r="G161" s="43">
        <v>0</v>
      </c>
      <c r="H161" s="151">
        <v>1</v>
      </c>
    </row>
    <row r="162" spans="1:12" ht="12.75" customHeight="1" x14ac:dyDescent="0.2">
      <c r="A162" s="800"/>
      <c r="B162" s="304">
        <v>5424</v>
      </c>
      <c r="C162" s="343" t="s">
        <v>115</v>
      </c>
      <c r="D162" s="76">
        <v>500</v>
      </c>
      <c r="E162" s="76">
        <v>500</v>
      </c>
      <c r="F162" s="76">
        <v>360</v>
      </c>
      <c r="G162" s="43">
        <f>F162/E162*100</f>
        <v>72</v>
      </c>
      <c r="H162" s="151">
        <v>500</v>
      </c>
    </row>
    <row r="163" spans="1:12" ht="12.75" customHeight="1" x14ac:dyDescent="0.2">
      <c r="A163" s="800" t="s">
        <v>125</v>
      </c>
      <c r="B163" s="304">
        <v>13011</v>
      </c>
      <c r="C163" s="343" t="s">
        <v>465</v>
      </c>
      <c r="D163" s="76">
        <v>0</v>
      </c>
      <c r="E163" s="76">
        <v>30</v>
      </c>
      <c r="F163" s="76">
        <v>0</v>
      </c>
      <c r="G163" s="43">
        <v>0</v>
      </c>
      <c r="H163" s="151">
        <v>0</v>
      </c>
    </row>
    <row r="164" spans="1:12" ht="12.75" customHeight="1" x14ac:dyDescent="0.2">
      <c r="A164" s="800" t="s">
        <v>700</v>
      </c>
      <c r="B164" s="304">
        <v>53</v>
      </c>
      <c r="C164" s="343" t="s">
        <v>469</v>
      </c>
      <c r="D164" s="76">
        <v>0</v>
      </c>
      <c r="E164" s="76">
        <v>0</v>
      </c>
      <c r="F164" s="76">
        <v>0</v>
      </c>
      <c r="G164" s="43">
        <v>0</v>
      </c>
      <c r="H164" s="151">
        <v>0</v>
      </c>
    </row>
    <row r="165" spans="1:12" ht="12.75" customHeight="1" x14ac:dyDescent="0.2">
      <c r="A165" s="806"/>
      <c r="B165" s="1319">
        <v>5499</v>
      </c>
      <c r="C165" s="1062" t="s">
        <v>488</v>
      </c>
      <c r="D165" s="76">
        <v>0</v>
      </c>
      <c r="E165" s="76">
        <v>0</v>
      </c>
      <c r="F165" s="76">
        <v>0</v>
      </c>
      <c r="G165" s="43">
        <v>0</v>
      </c>
      <c r="H165" s="151">
        <v>0</v>
      </c>
    </row>
    <row r="166" spans="1:12" ht="12.75" customHeight="1" x14ac:dyDescent="0.25">
      <c r="A166" s="804"/>
      <c r="B166" s="932">
        <v>5499</v>
      </c>
      <c r="C166" s="805" t="s">
        <v>1008</v>
      </c>
      <c r="D166" s="357">
        <v>7000</v>
      </c>
      <c r="E166" s="357">
        <v>6950</v>
      </c>
      <c r="F166" s="357">
        <v>3801</v>
      </c>
      <c r="G166" s="43">
        <f>F166/E166*100</f>
        <v>54.690647482014384</v>
      </c>
      <c r="H166" s="802">
        <v>7000</v>
      </c>
    </row>
    <row r="167" spans="1:12" ht="12.75" customHeight="1" x14ac:dyDescent="0.25">
      <c r="A167" s="1270"/>
      <c r="B167" s="1271">
        <v>5660</v>
      </c>
      <c r="C167" s="805" t="s">
        <v>1008</v>
      </c>
      <c r="D167" s="358">
        <v>0</v>
      </c>
      <c r="E167" s="358">
        <v>50</v>
      </c>
      <c r="F167" s="358">
        <v>50</v>
      </c>
      <c r="G167" s="1272">
        <f>F167/E167*100</f>
        <v>100</v>
      </c>
      <c r="H167" s="1273">
        <v>0</v>
      </c>
    </row>
    <row r="168" spans="1:12" ht="15" thickBot="1" x14ac:dyDescent="0.25">
      <c r="A168" s="808"/>
      <c r="B168" s="305" t="s">
        <v>656</v>
      </c>
      <c r="C168" s="635"/>
      <c r="D168" s="250">
        <f>SUM(D83:D167)</f>
        <v>206209</v>
      </c>
      <c r="E168" s="250">
        <f>SUM(E83:E167)</f>
        <v>219611</v>
      </c>
      <c r="F168" s="250">
        <f>SUM(F83:F167)</f>
        <v>131184</v>
      </c>
      <c r="G168" s="809">
        <f>F168/E168*100</f>
        <v>59.734712742075757</v>
      </c>
      <c r="H168" s="308">
        <f>SUM(H83:H167)</f>
        <v>205250</v>
      </c>
      <c r="J168" s="1277"/>
      <c r="K168" s="1277"/>
      <c r="L168" s="1277"/>
    </row>
    <row r="169" spans="1:12" x14ac:dyDescent="0.2">
      <c r="A169" s="1075">
        <v>6310</v>
      </c>
      <c r="B169" s="428">
        <v>5163</v>
      </c>
      <c r="C169" s="13" t="s">
        <v>39</v>
      </c>
      <c r="D169" s="197">
        <v>300</v>
      </c>
      <c r="E169" s="197">
        <v>300</v>
      </c>
      <c r="F169" s="197">
        <v>162</v>
      </c>
      <c r="G169" s="807">
        <f>F169/E169*100</f>
        <v>54</v>
      </c>
      <c r="H169" s="198">
        <v>300</v>
      </c>
    </row>
    <row r="170" spans="1:12" hidden="1" x14ac:dyDescent="0.2">
      <c r="A170" s="1410" t="s">
        <v>181</v>
      </c>
      <c r="B170" s="1411"/>
      <c r="C170" s="1062" t="s">
        <v>873</v>
      </c>
      <c r="D170" s="1064">
        <v>0</v>
      </c>
      <c r="E170" s="1064">
        <v>0</v>
      </c>
      <c r="F170" s="1064">
        <v>0</v>
      </c>
      <c r="G170" s="1073">
        <v>0</v>
      </c>
      <c r="H170" s="1065">
        <v>0</v>
      </c>
    </row>
    <row r="171" spans="1:12" hidden="1" x14ac:dyDescent="0.2">
      <c r="A171" s="1410" t="s">
        <v>1009</v>
      </c>
      <c r="B171" s="1411"/>
      <c r="C171" s="1062" t="s">
        <v>874</v>
      </c>
      <c r="D171" s="1064">
        <v>0</v>
      </c>
      <c r="E171" s="1064">
        <v>0</v>
      </c>
      <c r="F171" s="1064">
        <v>0</v>
      </c>
      <c r="G171" s="1073">
        <v>0</v>
      </c>
      <c r="H171" s="1065">
        <v>0</v>
      </c>
    </row>
    <row r="172" spans="1:12" ht="15" thickBot="1" x14ac:dyDescent="0.25">
      <c r="A172" s="808"/>
      <c r="B172" s="305" t="s">
        <v>656</v>
      </c>
      <c r="C172" s="635"/>
      <c r="D172" s="250">
        <f>SUM(D169)</f>
        <v>300</v>
      </c>
      <c r="E172" s="250">
        <f>SUM(E169)</f>
        <v>300</v>
      </c>
      <c r="F172" s="250">
        <f>SUM(F169:F169)</f>
        <v>162</v>
      </c>
      <c r="G172" s="809">
        <f>F172/E172*100</f>
        <v>54</v>
      </c>
      <c r="H172" s="308">
        <f>SUM(H169)</f>
        <v>300</v>
      </c>
    </row>
    <row r="173" spans="1:12" hidden="1" x14ac:dyDescent="0.2">
      <c r="A173" s="1075">
        <v>6223</v>
      </c>
      <c r="B173" s="428">
        <v>5189</v>
      </c>
      <c r="C173" s="13" t="s">
        <v>127</v>
      </c>
      <c r="D173" s="197">
        <v>0</v>
      </c>
      <c r="E173" s="197">
        <v>0</v>
      </c>
      <c r="F173" s="197">
        <v>0</v>
      </c>
      <c r="G173" s="807">
        <v>0</v>
      </c>
      <c r="H173" s="198">
        <v>0</v>
      </c>
    </row>
    <row r="174" spans="1:12" ht="15" hidden="1" thickBot="1" x14ac:dyDescent="0.25">
      <c r="A174" s="808"/>
      <c r="B174" s="305" t="s">
        <v>656</v>
      </c>
      <c r="C174" s="635"/>
      <c r="D174" s="250">
        <f>SUM(D173)</f>
        <v>0</v>
      </c>
      <c r="E174" s="250">
        <f>SUM(E173)</f>
        <v>0</v>
      </c>
      <c r="F174" s="250">
        <f>SUM(F173:F173)</f>
        <v>0</v>
      </c>
      <c r="G174" s="809">
        <v>0</v>
      </c>
      <c r="H174" s="308">
        <f>SUM(H173)</f>
        <v>0</v>
      </c>
    </row>
    <row r="175" spans="1:12" hidden="1" x14ac:dyDescent="0.2">
      <c r="A175" s="1075">
        <v>6330</v>
      </c>
      <c r="B175" s="428">
        <v>5347</v>
      </c>
      <c r="C175" s="13" t="s">
        <v>1314</v>
      </c>
      <c r="D175" s="197">
        <v>0</v>
      </c>
      <c r="E175" s="197">
        <v>0</v>
      </c>
      <c r="F175" s="197">
        <v>0</v>
      </c>
      <c r="G175" s="807">
        <v>0</v>
      </c>
      <c r="H175" s="198">
        <v>0</v>
      </c>
    </row>
    <row r="176" spans="1:12" ht="15" hidden="1" thickBot="1" x14ac:dyDescent="0.25">
      <c r="A176" s="808"/>
      <c r="B176" s="305" t="s">
        <v>656</v>
      </c>
      <c r="C176" s="635"/>
      <c r="D176" s="250">
        <f>SUM(D175)</f>
        <v>0</v>
      </c>
      <c r="E176" s="250">
        <f>SUM(E175)</f>
        <v>0</v>
      </c>
      <c r="F176" s="250">
        <f>SUM(F175:F175)</f>
        <v>0</v>
      </c>
      <c r="G176" s="809">
        <v>0</v>
      </c>
      <c r="H176" s="308">
        <f>SUM(H175)</f>
        <v>0</v>
      </c>
    </row>
    <row r="177" spans="1:12" hidden="1" x14ac:dyDescent="0.2">
      <c r="A177" s="131">
        <v>6409</v>
      </c>
      <c r="B177" s="1318">
        <v>5901</v>
      </c>
      <c r="C177" s="212" t="s">
        <v>107</v>
      </c>
      <c r="D177" s="545"/>
      <c r="E177" s="545"/>
      <c r="F177" s="545"/>
      <c r="G177" s="530"/>
      <c r="H177" s="531"/>
    </row>
    <row r="178" spans="1:12" hidden="1" x14ac:dyDescent="0.2">
      <c r="A178" s="1320" t="s">
        <v>489</v>
      </c>
      <c r="B178" s="1319"/>
      <c r="C178" s="1062" t="s">
        <v>465</v>
      </c>
      <c r="D178" s="545">
        <v>0</v>
      </c>
      <c r="E178" s="545">
        <v>0</v>
      </c>
      <c r="F178" s="545">
        <v>0</v>
      </c>
      <c r="G178" s="530">
        <v>0</v>
      </c>
      <c r="H178" s="531">
        <v>0</v>
      </c>
    </row>
    <row r="179" spans="1:12" hidden="1" x14ac:dyDescent="0.2">
      <c r="A179" s="1320" t="s">
        <v>1084</v>
      </c>
      <c r="B179" s="1319"/>
      <c r="C179" s="1062" t="s">
        <v>1085</v>
      </c>
      <c r="D179" s="545">
        <v>0</v>
      </c>
      <c r="E179" s="545">
        <v>0</v>
      </c>
      <c r="F179" s="545">
        <v>0</v>
      </c>
      <c r="G179" s="530">
        <v>0</v>
      </c>
      <c r="H179" s="531">
        <v>0</v>
      </c>
    </row>
    <row r="180" spans="1:12" ht="13.5" hidden="1" thickBot="1" x14ac:dyDescent="0.25">
      <c r="A180" s="132"/>
      <c r="B180" s="558" t="s">
        <v>656</v>
      </c>
      <c r="C180" s="535"/>
      <c r="D180" s="583">
        <f>SUM(D178:D179)</f>
        <v>0</v>
      </c>
      <c r="E180" s="583">
        <f>SUM(E178:E179)</f>
        <v>0</v>
      </c>
      <c r="F180" s="583">
        <f>SUM(F178:F179)</f>
        <v>0</v>
      </c>
      <c r="G180" s="537">
        <v>0</v>
      </c>
      <c r="H180" s="538">
        <f>SUM(H177:H177)</f>
        <v>0</v>
      </c>
    </row>
    <row r="181" spans="1:12" ht="16.5" thickBot="1" x14ac:dyDescent="0.3">
      <c r="A181" s="487" t="s">
        <v>692</v>
      </c>
      <c r="B181" s="487"/>
      <c r="C181" s="599"/>
      <c r="D181" s="596">
        <f>D27+D31+D55+D71+D168+D172+D15+D35+D176+D39+D174</f>
        <v>235830</v>
      </c>
      <c r="E181" s="596">
        <f>E27+E31+E55+E71+E168+E172+E15+E35+E176+E39+E174+E180</f>
        <v>253138</v>
      </c>
      <c r="F181" s="596">
        <f>F27+F31+F55+F71+F168+F172+F15+F174+F176+F39</f>
        <v>149819</v>
      </c>
      <c r="G181" s="810">
        <f>F181/E181*100</f>
        <v>59.184713476443683</v>
      </c>
      <c r="H181" s="597">
        <f>H27+H31+H55+H71+H168+H172+H15+H35+H178+H174</f>
        <v>231815</v>
      </c>
      <c r="J181" s="1277"/>
      <c r="L181" s="1277"/>
    </row>
    <row r="182" spans="1:12" ht="15.75" x14ac:dyDescent="0.25">
      <c r="A182" s="275"/>
      <c r="B182" s="275"/>
      <c r="C182" s="364"/>
      <c r="D182" s="276"/>
      <c r="E182" s="276"/>
      <c r="F182" s="276"/>
      <c r="G182" s="365"/>
      <c r="H182" s="276"/>
    </row>
    <row r="183" spans="1:12" ht="15.75" x14ac:dyDescent="0.25">
      <c r="A183" s="275"/>
      <c r="B183" s="275"/>
      <c r="C183" s="364"/>
      <c r="D183" s="276"/>
      <c r="E183" s="276"/>
      <c r="F183" s="276"/>
      <c r="G183" s="365"/>
      <c r="H183" s="276"/>
    </row>
    <row r="184" spans="1:12" ht="15.75" x14ac:dyDescent="0.25">
      <c r="A184" s="275"/>
      <c r="B184" s="275"/>
      <c r="C184" s="364"/>
      <c r="D184" s="276"/>
      <c r="E184" s="276"/>
      <c r="F184" s="276"/>
      <c r="G184" s="365"/>
      <c r="H184" s="276"/>
    </row>
    <row r="185" spans="1:12" ht="15.75" x14ac:dyDescent="0.25">
      <c r="A185" s="275"/>
      <c r="B185" s="275"/>
      <c r="C185" s="364"/>
      <c r="D185" s="276"/>
      <c r="E185" s="276"/>
      <c r="F185" s="276"/>
      <c r="G185" s="365"/>
      <c r="H185" s="276"/>
    </row>
    <row r="186" spans="1:12" ht="15.75" x14ac:dyDescent="0.25">
      <c r="A186" s="275"/>
      <c r="B186" s="275"/>
      <c r="C186" s="364"/>
      <c r="D186" s="276"/>
      <c r="E186" s="276"/>
      <c r="F186" s="276"/>
      <c r="G186" s="365"/>
      <c r="H186" s="276"/>
    </row>
    <row r="187" spans="1:12" ht="15.75" x14ac:dyDescent="0.25">
      <c r="A187" s="275"/>
      <c r="B187" s="275"/>
      <c r="C187" s="364"/>
      <c r="D187" s="276"/>
      <c r="E187" s="276"/>
      <c r="F187" s="276"/>
      <c r="G187" s="365"/>
      <c r="H187" s="276"/>
    </row>
    <row r="188" spans="1:12" ht="15.75" x14ac:dyDescent="0.25">
      <c r="A188" s="275"/>
      <c r="B188" s="275"/>
      <c r="C188" s="364"/>
      <c r="D188" s="276"/>
      <c r="E188" s="276"/>
      <c r="F188" s="276"/>
      <c r="G188" s="365"/>
      <c r="H188" s="276"/>
    </row>
    <row r="189" spans="1:12" ht="15.75" x14ac:dyDescent="0.25">
      <c r="A189" s="275"/>
      <c r="B189" s="275"/>
      <c r="C189" s="364"/>
      <c r="D189" s="276"/>
      <c r="E189" s="276"/>
      <c r="F189" s="276"/>
      <c r="G189" s="365"/>
      <c r="H189" s="276"/>
    </row>
    <row r="190" spans="1:12" ht="15.75" x14ac:dyDescent="0.25">
      <c r="A190" s="275"/>
      <c r="B190" s="275"/>
      <c r="C190" s="364"/>
      <c r="D190" s="276"/>
      <c r="E190" s="276"/>
      <c r="F190" s="276"/>
      <c r="G190" s="365"/>
      <c r="H190" s="276"/>
    </row>
    <row r="191" spans="1:12" ht="15.75" x14ac:dyDescent="0.25">
      <c r="A191" s="275"/>
      <c r="B191" s="275"/>
      <c r="C191" s="364"/>
      <c r="D191" s="276"/>
      <c r="E191" s="276"/>
      <c r="F191" s="276"/>
      <c r="G191" s="365"/>
      <c r="H191" s="276"/>
    </row>
    <row r="192" spans="1:12" ht="15.75" x14ac:dyDescent="0.25">
      <c r="A192" s="275"/>
      <c r="B192" s="275"/>
      <c r="C192" s="364"/>
      <c r="D192" s="276"/>
      <c r="E192" s="276"/>
      <c r="F192" s="276"/>
      <c r="G192" s="365"/>
      <c r="H192" s="276"/>
    </row>
    <row r="193" spans="1:8" ht="15.75" x14ac:dyDescent="0.25">
      <c r="A193" s="275"/>
      <c r="B193" s="275"/>
      <c r="C193" s="364"/>
      <c r="D193" s="276"/>
      <c r="E193" s="276"/>
      <c r="F193" s="276"/>
      <c r="G193" s="365"/>
      <c r="H193" s="276"/>
    </row>
    <row r="194" spans="1:8" ht="15.75" x14ac:dyDescent="0.25">
      <c r="A194" s="275"/>
      <c r="B194" s="275"/>
      <c r="C194" s="364"/>
      <c r="D194" s="276"/>
      <c r="E194" s="276"/>
      <c r="F194" s="276"/>
      <c r="G194" s="365"/>
      <c r="H194" s="276"/>
    </row>
    <row r="195" spans="1:8" ht="15.75" x14ac:dyDescent="0.25">
      <c r="A195" s="275"/>
      <c r="B195" s="275"/>
      <c r="C195" s="364"/>
      <c r="D195" s="276"/>
      <c r="E195" s="276"/>
      <c r="F195" s="276"/>
      <c r="G195" s="365"/>
      <c r="H195" s="276"/>
    </row>
    <row r="196" spans="1:8" ht="15.75" x14ac:dyDescent="0.25">
      <c r="A196" s="275"/>
      <c r="B196" s="275"/>
      <c r="C196" s="364"/>
      <c r="D196" s="276"/>
      <c r="E196" s="276"/>
      <c r="F196" s="276"/>
      <c r="G196" s="365"/>
      <c r="H196" s="276"/>
    </row>
    <row r="197" spans="1:8" ht="15.75" x14ac:dyDescent="0.25">
      <c r="A197" s="275"/>
      <c r="B197" s="275"/>
      <c r="C197" s="364"/>
      <c r="D197" s="276"/>
      <c r="E197" s="276"/>
      <c r="F197" s="276"/>
      <c r="G197" s="365"/>
      <c r="H197" s="276"/>
    </row>
    <row r="198" spans="1:8" s="968" customFormat="1" ht="15" x14ac:dyDescent="0.25">
      <c r="A198" s="1160"/>
      <c r="B198" s="1160"/>
      <c r="C198" s="1160"/>
      <c r="D198" s="1160"/>
      <c r="E198" s="1160"/>
      <c r="F198" s="1160"/>
      <c r="G198" s="1160"/>
      <c r="H198" s="1160"/>
    </row>
    <row r="199" spans="1:8" s="968" customFormat="1" ht="15.75" thickBot="1" x14ac:dyDescent="0.3">
      <c r="A199" s="1346" t="s">
        <v>1172</v>
      </c>
      <c r="B199" s="1346"/>
      <c r="C199" s="1346"/>
      <c r="D199" s="1346"/>
      <c r="E199" s="1346"/>
      <c r="F199" s="1346"/>
      <c r="G199" s="1346"/>
      <c r="H199" s="1346"/>
    </row>
    <row r="200" spans="1:8" ht="15" x14ac:dyDescent="0.25">
      <c r="A200" s="220" t="s">
        <v>655</v>
      </c>
      <c r="B200" s="649"/>
      <c r="C200" s="222"/>
      <c r="D200" s="14" t="s">
        <v>560</v>
      </c>
      <c r="E200" s="14" t="s">
        <v>561</v>
      </c>
      <c r="F200" s="14" t="s">
        <v>562</v>
      </c>
      <c r="G200" s="14" t="s">
        <v>563</v>
      </c>
      <c r="H200" s="15" t="s">
        <v>560</v>
      </c>
    </row>
    <row r="201" spans="1:8" ht="14.25" thickBot="1" x14ac:dyDescent="0.3">
      <c r="A201" s="223"/>
      <c r="B201" s="650"/>
      <c r="C201" s="225"/>
      <c r="D201" s="122">
        <v>2019</v>
      </c>
      <c r="E201" s="122">
        <v>2019</v>
      </c>
      <c r="F201" s="122" t="s">
        <v>1209</v>
      </c>
      <c r="G201" s="122" t="s">
        <v>565</v>
      </c>
      <c r="H201" s="123">
        <v>2020</v>
      </c>
    </row>
    <row r="202" spans="1:8" x14ac:dyDescent="0.2">
      <c r="A202" s="194">
        <v>6171</v>
      </c>
      <c r="B202" s="811">
        <v>6111</v>
      </c>
      <c r="C202" s="319" t="s">
        <v>490</v>
      </c>
      <c r="D202" s="197">
        <v>1000</v>
      </c>
      <c r="E202" s="197">
        <v>1000</v>
      </c>
      <c r="F202" s="197">
        <v>0</v>
      </c>
      <c r="G202" s="161">
        <v>0</v>
      </c>
      <c r="H202" s="198">
        <v>0</v>
      </c>
    </row>
    <row r="203" spans="1:8" hidden="1" x14ac:dyDescent="0.2">
      <c r="A203" s="384"/>
      <c r="B203" s="997">
        <v>6121</v>
      </c>
      <c r="C203" s="51" t="s">
        <v>694</v>
      </c>
      <c r="D203" s="33">
        <v>0</v>
      </c>
      <c r="E203" s="33">
        <v>0</v>
      </c>
      <c r="F203" s="33">
        <v>0</v>
      </c>
      <c r="G203" s="34">
        <v>0</v>
      </c>
      <c r="H203" s="202">
        <v>0</v>
      </c>
    </row>
    <row r="204" spans="1:8" x14ac:dyDescent="0.2">
      <c r="A204" s="209"/>
      <c r="B204" s="53">
        <v>6122</v>
      </c>
      <c r="C204" s="460" t="s">
        <v>796</v>
      </c>
      <c r="D204" s="126">
        <v>313</v>
      </c>
      <c r="E204" s="126">
        <v>313</v>
      </c>
      <c r="F204" s="126">
        <v>111</v>
      </c>
      <c r="G204" s="43">
        <f>F204/E204*100</f>
        <v>35.463258785942493</v>
      </c>
      <c r="H204" s="383">
        <v>1000</v>
      </c>
    </row>
    <row r="205" spans="1:8" x14ac:dyDescent="0.2">
      <c r="A205" s="1076"/>
      <c r="B205" s="1072">
        <v>6123</v>
      </c>
      <c r="C205" s="460" t="s">
        <v>491</v>
      </c>
      <c r="D205" s="1069">
        <v>1800</v>
      </c>
      <c r="E205" s="1069">
        <v>1800</v>
      </c>
      <c r="F205" s="1069">
        <v>0</v>
      </c>
      <c r="G205" s="43">
        <v>0</v>
      </c>
      <c r="H205" s="1070">
        <v>0</v>
      </c>
    </row>
    <row r="206" spans="1:8" ht="13.5" thickBot="1" x14ac:dyDescent="0.25">
      <c r="A206" s="424"/>
      <c r="B206" s="385">
        <v>6125</v>
      </c>
      <c r="C206" s="1297" t="s">
        <v>1293</v>
      </c>
      <c r="D206" s="47">
        <v>0</v>
      </c>
      <c r="E206" s="47">
        <v>79</v>
      </c>
      <c r="F206" s="47">
        <v>79</v>
      </c>
      <c r="G206" s="48">
        <f>F206/E206*100</f>
        <v>100</v>
      </c>
      <c r="H206" s="387"/>
    </row>
    <row r="207" spans="1:8" ht="16.5" thickBot="1" x14ac:dyDescent="0.3">
      <c r="A207" s="215" t="s">
        <v>696</v>
      </c>
      <c r="B207" s="652"/>
      <c r="C207" s="217"/>
      <c r="D207" s="187">
        <f>SUM(D202:D206)</f>
        <v>3113</v>
      </c>
      <c r="E207" s="187">
        <f>SUM(E202:E206)</f>
        <v>3192</v>
      </c>
      <c r="F207" s="187">
        <f>SUM(F202:F206)</f>
        <v>190</v>
      </c>
      <c r="G207" s="218">
        <v>0</v>
      </c>
      <c r="H207" s="188">
        <f>SUM(H202:H206)</f>
        <v>1000</v>
      </c>
    </row>
    <row r="208" spans="1:8" ht="15.75" x14ac:dyDescent="0.25">
      <c r="A208" s="275"/>
      <c r="B208" s="660"/>
      <c r="C208" s="145"/>
      <c r="D208" s="276"/>
      <c r="E208" s="276"/>
      <c r="F208" s="276"/>
      <c r="G208" s="365"/>
      <c r="H208" s="276"/>
    </row>
    <row r="209" spans="1:8" ht="15" thickBot="1" x14ac:dyDescent="0.25">
      <c r="A209" s="229" t="s">
        <v>697</v>
      </c>
      <c r="B209" s="648"/>
      <c r="C209" s="4"/>
      <c r="D209" s="8"/>
      <c r="E209" s="8"/>
      <c r="F209" s="8"/>
      <c r="G209" s="9"/>
      <c r="H209" s="8"/>
    </row>
    <row r="210" spans="1:8" ht="13.5" x14ac:dyDescent="0.25">
      <c r="A210" s="337" t="s">
        <v>698</v>
      </c>
      <c r="B210" s="653"/>
      <c r="C210" s="233" t="s">
        <v>699</v>
      </c>
      <c r="D210" s="14" t="s">
        <v>560</v>
      </c>
      <c r="E210" s="14" t="s">
        <v>561</v>
      </c>
      <c r="F210" s="14" t="s">
        <v>562</v>
      </c>
      <c r="G210" s="14" t="s">
        <v>563</v>
      </c>
      <c r="H210" s="15" t="s">
        <v>560</v>
      </c>
    </row>
    <row r="211" spans="1:8" ht="14.25" thickBot="1" x14ac:dyDescent="0.3">
      <c r="A211" s="234"/>
      <c r="B211" s="654" t="s">
        <v>700</v>
      </c>
      <c r="C211" s="236"/>
      <c r="D211" s="122">
        <v>2019</v>
      </c>
      <c r="E211" s="122">
        <v>2019</v>
      </c>
      <c r="F211" s="122" t="s">
        <v>1209</v>
      </c>
      <c r="G211" s="122" t="s">
        <v>565</v>
      </c>
      <c r="H211" s="123">
        <v>2020</v>
      </c>
    </row>
    <row r="212" spans="1:8" x14ac:dyDescent="0.2">
      <c r="A212" s="1408" t="s">
        <v>1001</v>
      </c>
      <c r="B212" s="1409"/>
      <c r="C212" s="195" t="s">
        <v>492</v>
      </c>
      <c r="D212" s="72">
        <v>1000</v>
      </c>
      <c r="E212" s="72">
        <v>1000</v>
      </c>
      <c r="F212" s="72">
        <v>73</v>
      </c>
      <c r="G212" s="94">
        <f>F212/E212*100</f>
        <v>7.3</v>
      </c>
      <c r="H212" s="226">
        <v>0</v>
      </c>
    </row>
    <row r="213" spans="1:8" ht="14.25" x14ac:dyDescent="0.2">
      <c r="A213" s="998"/>
      <c r="B213" s="999"/>
      <c r="C213" s="242" t="s">
        <v>493</v>
      </c>
      <c r="D213" s="243">
        <f>SUM(D212)</f>
        <v>1000</v>
      </c>
      <c r="E213" s="243">
        <f>SUM(E212)</f>
        <v>1000</v>
      </c>
      <c r="F213" s="243">
        <f>SUM(F212)</f>
        <v>73</v>
      </c>
      <c r="G213" s="478">
        <f>F213/E213*100</f>
        <v>7.3</v>
      </c>
      <c r="H213" s="246">
        <f>SUM(H212)</f>
        <v>0</v>
      </c>
    </row>
    <row r="214" spans="1:8" hidden="1" x14ac:dyDescent="0.2">
      <c r="A214" s="1392" t="s">
        <v>494</v>
      </c>
      <c r="B214" s="1393"/>
      <c r="C214" s="212" t="s">
        <v>495</v>
      </c>
      <c r="D214" s="33">
        <v>0</v>
      </c>
      <c r="E214" s="33">
        <v>0</v>
      </c>
      <c r="F214" s="33">
        <v>0</v>
      </c>
      <c r="G214" s="34">
        <v>0</v>
      </c>
      <c r="H214" s="202">
        <v>0</v>
      </c>
    </row>
    <row r="215" spans="1:8" ht="14.25" hidden="1" x14ac:dyDescent="0.2">
      <c r="A215" s="998"/>
      <c r="B215" s="999"/>
      <c r="C215" s="242" t="s">
        <v>433</v>
      </c>
      <c r="D215" s="243">
        <f>SUM(D214)</f>
        <v>0</v>
      </c>
      <c r="E215" s="243">
        <f>SUM(E214)</f>
        <v>0</v>
      </c>
      <c r="F215" s="243">
        <f>SUM(F214)</f>
        <v>0</v>
      </c>
      <c r="G215" s="478">
        <v>0</v>
      </c>
      <c r="H215" s="246">
        <f>SUM(H214)</f>
        <v>0</v>
      </c>
    </row>
    <row r="216" spans="1:8" ht="12.75" customHeight="1" x14ac:dyDescent="0.2">
      <c r="A216" s="1392" t="s">
        <v>1002</v>
      </c>
      <c r="B216" s="1393"/>
      <c r="C216" s="212" t="s">
        <v>987</v>
      </c>
      <c r="D216" s="33">
        <v>113</v>
      </c>
      <c r="E216" s="33">
        <v>113</v>
      </c>
      <c r="F216" s="33">
        <v>111</v>
      </c>
      <c r="G216" s="43">
        <f>F216/E216*100</f>
        <v>98.230088495575217</v>
      </c>
      <c r="H216" s="202">
        <v>0</v>
      </c>
    </row>
    <row r="217" spans="1:8" x14ac:dyDescent="0.2">
      <c r="A217" s="1392" t="s">
        <v>1003</v>
      </c>
      <c r="B217" s="1393"/>
      <c r="C217" s="212" t="s">
        <v>496</v>
      </c>
      <c r="D217" s="33">
        <v>200</v>
      </c>
      <c r="E217" s="33">
        <v>200</v>
      </c>
      <c r="F217" s="33">
        <v>0</v>
      </c>
      <c r="G217" s="34">
        <v>0</v>
      </c>
      <c r="H217" s="202">
        <v>0</v>
      </c>
    </row>
    <row r="218" spans="1:8" x14ac:dyDescent="0.2">
      <c r="A218" s="1349" t="s">
        <v>1093</v>
      </c>
      <c r="B218" s="1350"/>
      <c r="C218" s="212" t="s">
        <v>1177</v>
      </c>
      <c r="D218" s="33">
        <v>0</v>
      </c>
      <c r="E218" s="33">
        <v>0</v>
      </c>
      <c r="F218" s="33">
        <v>0</v>
      </c>
      <c r="G218" s="34">
        <v>0</v>
      </c>
      <c r="H218" s="202">
        <v>1000</v>
      </c>
    </row>
    <row r="219" spans="1:8" ht="14.25" x14ac:dyDescent="0.2">
      <c r="A219" s="998"/>
      <c r="B219" s="999"/>
      <c r="C219" s="242" t="s">
        <v>497</v>
      </c>
      <c r="D219" s="243">
        <f>SUM(D216:D218)</f>
        <v>313</v>
      </c>
      <c r="E219" s="243">
        <f>SUM(E216:E218)</f>
        <v>313</v>
      </c>
      <c r="F219" s="243">
        <f>SUM(F216:F218)</f>
        <v>111</v>
      </c>
      <c r="G219" s="245">
        <f>F219/E219*100</f>
        <v>35.463258785942493</v>
      </c>
      <c r="H219" s="246">
        <f>SUM(H216:H218)</f>
        <v>1000</v>
      </c>
    </row>
    <row r="220" spans="1:8" x14ac:dyDescent="0.2">
      <c r="A220" s="1392" t="s">
        <v>1004</v>
      </c>
      <c r="B220" s="1393"/>
      <c r="C220" s="212" t="s">
        <v>498</v>
      </c>
      <c r="D220" s="33">
        <v>1800</v>
      </c>
      <c r="E220" s="33">
        <v>1800</v>
      </c>
      <c r="F220" s="33">
        <v>0</v>
      </c>
      <c r="G220" s="94">
        <v>0</v>
      </c>
      <c r="H220" s="202">
        <v>0</v>
      </c>
    </row>
    <row r="221" spans="1:8" ht="14.25" x14ac:dyDescent="0.2">
      <c r="A221" s="1265"/>
      <c r="B221" s="1266"/>
      <c r="C221" s="242" t="s">
        <v>499</v>
      </c>
      <c r="D221" s="243">
        <f>SUM(D220)</f>
        <v>1800</v>
      </c>
      <c r="E221" s="243">
        <f>SUM(E220)</f>
        <v>1800</v>
      </c>
      <c r="F221" s="243">
        <f>SUM(F220)</f>
        <v>0</v>
      </c>
      <c r="G221" s="245">
        <v>0</v>
      </c>
      <c r="H221" s="246">
        <f>H220</f>
        <v>0</v>
      </c>
    </row>
    <row r="222" spans="1:8" x14ac:dyDescent="0.2">
      <c r="A222" s="1392" t="s">
        <v>1268</v>
      </c>
      <c r="B222" s="1393"/>
      <c r="C222" s="212"/>
      <c r="D222" s="1064">
        <v>0</v>
      </c>
      <c r="E222" s="1064">
        <v>79</v>
      </c>
      <c r="F222" s="1064">
        <v>79</v>
      </c>
      <c r="G222" s="1073">
        <f>F222/E222*100</f>
        <v>100</v>
      </c>
      <c r="H222" s="1065">
        <v>0</v>
      </c>
    </row>
    <row r="223" spans="1:8" ht="15" thickBot="1" x14ac:dyDescent="0.25">
      <c r="A223" s="1089"/>
      <c r="B223" s="1090"/>
      <c r="C223" s="1274" t="s">
        <v>1269</v>
      </c>
      <c r="D223" s="655">
        <f>SUM(D222)</f>
        <v>0</v>
      </c>
      <c r="E223" s="655">
        <f t="shared" ref="E223:H223" si="4">SUM(E222)</f>
        <v>79</v>
      </c>
      <c r="F223" s="655">
        <f t="shared" si="4"/>
        <v>79</v>
      </c>
      <c r="G223" s="478">
        <f t="shared" si="4"/>
        <v>100</v>
      </c>
      <c r="H223" s="930">
        <f t="shared" si="4"/>
        <v>0</v>
      </c>
    </row>
    <row r="224" spans="1:8" ht="16.5" thickBot="1" x14ac:dyDescent="0.3">
      <c r="A224" s="215" t="s">
        <v>696</v>
      </c>
      <c r="B224" s="652"/>
      <c r="C224" s="217"/>
      <c r="D224" s="187">
        <f>D213+D215+D219+D221+D223</f>
        <v>3113</v>
      </c>
      <c r="E224" s="187">
        <f t="shared" ref="E224:F224" si="5">E213+E215+E219+E221+E223</f>
        <v>3192</v>
      </c>
      <c r="F224" s="187">
        <f t="shared" si="5"/>
        <v>263</v>
      </c>
      <c r="G224" s="218">
        <f>F224/E224*100</f>
        <v>8.2393483709273188</v>
      </c>
      <c r="H224" s="188">
        <f>H213+H215+H219+H221</f>
        <v>1000</v>
      </c>
    </row>
    <row r="227" spans="1:8" ht="19.5" thickBot="1" x14ac:dyDescent="0.35">
      <c r="A227" s="6" t="s">
        <v>500</v>
      </c>
      <c r="B227" s="648"/>
      <c r="C227" s="4"/>
      <c r="D227" s="8"/>
      <c r="E227" s="8"/>
      <c r="F227" s="8"/>
      <c r="G227" s="9"/>
      <c r="H227" s="8"/>
    </row>
    <row r="228" spans="1:8" ht="13.5" x14ac:dyDescent="0.25">
      <c r="A228" s="254"/>
      <c r="B228" s="649"/>
      <c r="C228" s="24"/>
      <c r="D228" s="14" t="s">
        <v>560</v>
      </c>
      <c r="E228" s="14" t="s">
        <v>561</v>
      </c>
      <c r="F228" s="14" t="s">
        <v>562</v>
      </c>
      <c r="G228" s="14" t="s">
        <v>563</v>
      </c>
      <c r="H228" s="15" t="s">
        <v>560</v>
      </c>
    </row>
    <row r="229" spans="1:8" ht="14.25" thickBot="1" x14ac:dyDescent="0.3">
      <c r="A229" s="255"/>
      <c r="B229" s="660"/>
      <c r="C229" s="145"/>
      <c r="D229" s="20">
        <v>2019</v>
      </c>
      <c r="E229" s="20">
        <v>2019</v>
      </c>
      <c r="F229" s="122" t="s">
        <v>1209</v>
      </c>
      <c r="G229" s="122" t="s">
        <v>565</v>
      </c>
      <c r="H229" s="123">
        <v>2020</v>
      </c>
    </row>
    <row r="230" spans="1:8" x14ac:dyDescent="0.2">
      <c r="A230" s="370" t="s">
        <v>670</v>
      </c>
      <c r="B230" s="812"/>
      <c r="C230" s="813"/>
      <c r="D230" s="67">
        <f>D181</f>
        <v>235830</v>
      </c>
      <c r="E230" s="67">
        <f>E181</f>
        <v>253138</v>
      </c>
      <c r="F230" s="67">
        <f>F181</f>
        <v>149819</v>
      </c>
      <c r="G230" s="372">
        <f>F230/E230*100</f>
        <v>59.184713476443683</v>
      </c>
      <c r="H230" s="373">
        <f>H181</f>
        <v>231815</v>
      </c>
    </row>
    <row r="231" spans="1:8" ht="13.5" thickBot="1" x14ac:dyDescent="0.25">
      <c r="A231" s="330" t="s">
        <v>655</v>
      </c>
      <c r="B231" s="654"/>
      <c r="C231" s="375"/>
      <c r="D231" s="262">
        <f>D224</f>
        <v>3113</v>
      </c>
      <c r="E231" s="262">
        <f>E224</f>
        <v>3192</v>
      </c>
      <c r="F231" s="262">
        <f>F224</f>
        <v>263</v>
      </c>
      <c r="G231" s="263">
        <f>F231/E231*100</f>
        <v>8.2393483709273188</v>
      </c>
      <c r="H231" s="264">
        <f>H224</f>
        <v>1000</v>
      </c>
    </row>
    <row r="232" spans="1:8" ht="16.5" thickBot="1" x14ac:dyDescent="0.3">
      <c r="A232" s="215" t="s">
        <v>708</v>
      </c>
      <c r="B232" s="967"/>
      <c r="C232" s="664"/>
      <c r="D232" s="187">
        <f>SUM(D230:D231)</f>
        <v>238943</v>
      </c>
      <c r="E232" s="187">
        <f>SUM(E230:E231)</f>
        <v>256330</v>
      </c>
      <c r="F232" s="187">
        <f>SUM(F230:F231)</f>
        <v>150082</v>
      </c>
      <c r="G232" s="618">
        <f>F232/E232*100</f>
        <v>58.550306245854955</v>
      </c>
      <c r="H232" s="188">
        <f>SUM(H230:H231)</f>
        <v>232815</v>
      </c>
    </row>
    <row r="255" spans="1:8" ht="15" x14ac:dyDescent="0.25">
      <c r="A255" s="1346" t="s">
        <v>1329</v>
      </c>
      <c r="B255" s="1346"/>
      <c r="C255" s="1346"/>
      <c r="D255" s="1346"/>
      <c r="E255" s="1346"/>
      <c r="F255" s="1346"/>
      <c r="G255" s="1346"/>
      <c r="H255" s="1346"/>
    </row>
  </sheetData>
  <mergeCells count="13">
    <mergeCell ref="A218:B218"/>
    <mergeCell ref="A220:B220"/>
    <mergeCell ref="A82:H82"/>
    <mergeCell ref="A255:H255"/>
    <mergeCell ref="A212:B212"/>
    <mergeCell ref="A214:B214"/>
    <mergeCell ref="A217:B217"/>
    <mergeCell ref="A216:B216"/>
    <mergeCell ref="A170:B170"/>
    <mergeCell ref="A171:B171"/>
    <mergeCell ref="A222:B222"/>
    <mergeCell ref="A138:H138"/>
    <mergeCell ref="A199:H199"/>
  </mergeCells>
  <phoneticPr fontId="0" type="noConversion"/>
  <printOptions horizontalCentered="1"/>
  <pageMargins left="0.39370078740157483" right="0.39370078740157483" top="0.98425196850393704" bottom="0.9842519685039370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72"/>
  <sheetViews>
    <sheetView topLeftCell="A39" zoomScaleNormal="100" workbookViewId="0"/>
  </sheetViews>
  <sheetFormatPr defaultColWidth="5.28515625" defaultRowHeight="12.75" x14ac:dyDescent="0.2"/>
  <cols>
    <col min="1" max="1" width="6.7109375" style="4" customWidth="1"/>
    <col min="2" max="2" width="5.140625" style="4" customWidth="1"/>
    <col min="3" max="3" width="28.2851562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140625" style="4" bestFit="1" customWidth="1"/>
    <col min="9" max="9" width="7.28515625" style="4" customWidth="1"/>
    <col min="10" max="10" width="14.85546875" style="4" customWidth="1"/>
    <col min="11" max="11" width="5.28515625" style="4" customWidth="1"/>
    <col min="12" max="12" width="8.28515625" style="4" bestFit="1" customWidth="1"/>
    <col min="13" max="13" width="5.28515625" style="4" customWidth="1"/>
    <col min="14" max="14" width="7.42578125" style="4" bestFit="1" customWidth="1"/>
    <col min="15" max="16384" width="5.28515625" style="4"/>
  </cols>
  <sheetData>
    <row r="1" spans="1:8" ht="15" x14ac:dyDescent="0.25">
      <c r="H1" s="189" t="s">
        <v>1203</v>
      </c>
    </row>
    <row r="2" spans="1:8" ht="18.75" x14ac:dyDescent="0.3">
      <c r="A2" s="6" t="s">
        <v>501</v>
      </c>
      <c r="B2" s="190"/>
      <c r="C2" s="142"/>
      <c r="F2" s="142"/>
      <c r="G2" s="142"/>
      <c r="H2" s="142"/>
    </row>
    <row r="3" spans="1:8" ht="8.25" customHeight="1" x14ac:dyDescent="0.2">
      <c r="A3" s="814"/>
      <c r="B3" s="7"/>
      <c r="D3" s="413"/>
      <c r="E3" s="413"/>
      <c r="F3" s="413"/>
      <c r="H3" s="413"/>
    </row>
    <row r="4" spans="1:8" ht="15" thickBot="1" x14ac:dyDescent="0.25">
      <c r="A4" s="192" t="s">
        <v>670</v>
      </c>
      <c r="B4" s="7"/>
      <c r="F4" s="316"/>
      <c r="G4" s="317"/>
      <c r="H4" s="10" t="s">
        <v>558</v>
      </c>
    </row>
    <row r="5" spans="1:8" ht="13.5" x14ac:dyDescent="0.25">
      <c r="A5" s="193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94">
        <v>3419</v>
      </c>
      <c r="B6" s="17" t="s">
        <v>630</v>
      </c>
      <c r="C6" s="18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x14ac:dyDescent="0.2">
      <c r="A7" s="194">
        <v>6171</v>
      </c>
      <c r="B7" s="17" t="s">
        <v>643</v>
      </c>
      <c r="C7" s="18"/>
      <c r="D7" s="55"/>
      <c r="E7" s="55"/>
      <c r="F7" s="55"/>
      <c r="G7" s="55"/>
      <c r="H7" s="117"/>
    </row>
    <row r="8" spans="1:8" ht="13.5" hidden="1" x14ac:dyDescent="0.25">
      <c r="A8" s="194">
        <v>6310</v>
      </c>
      <c r="B8" s="17" t="s">
        <v>644</v>
      </c>
      <c r="C8" s="195"/>
      <c r="D8" s="20"/>
      <c r="E8" s="20"/>
      <c r="F8" s="20"/>
      <c r="G8" s="20"/>
      <c r="H8" s="21"/>
    </row>
    <row r="9" spans="1:8" ht="13.5" x14ac:dyDescent="0.25">
      <c r="A9" s="194">
        <v>6330</v>
      </c>
      <c r="B9" s="17" t="s">
        <v>502</v>
      </c>
      <c r="C9" s="195"/>
      <c r="D9" s="20"/>
      <c r="E9" s="20"/>
      <c r="F9" s="20"/>
      <c r="G9" s="20"/>
      <c r="H9" s="21"/>
    </row>
    <row r="10" spans="1:8" ht="13.5" thickBot="1" x14ac:dyDescent="0.25">
      <c r="A10" s="334">
        <v>6409</v>
      </c>
      <c r="B10" s="119" t="s">
        <v>646</v>
      </c>
      <c r="C10" s="120"/>
      <c r="D10" s="46"/>
      <c r="E10" s="46"/>
      <c r="F10" s="46"/>
      <c r="G10" s="46"/>
      <c r="H10" s="815"/>
    </row>
    <row r="11" spans="1:8" ht="13.5" x14ac:dyDescent="0.25">
      <c r="A11" s="196"/>
      <c r="B11" s="23" t="s">
        <v>566</v>
      </c>
      <c r="C11" s="24"/>
      <c r="D11" s="816"/>
      <c r="E11" s="816"/>
      <c r="F11" s="816"/>
      <c r="G11" s="816"/>
      <c r="H11" s="817"/>
    </row>
    <row r="12" spans="1:8" x14ac:dyDescent="0.2">
      <c r="A12" s="194">
        <v>3419</v>
      </c>
      <c r="B12" s="52">
        <v>5222</v>
      </c>
      <c r="C12" s="212" t="s">
        <v>503</v>
      </c>
      <c r="D12" s="33">
        <v>0</v>
      </c>
      <c r="E12" s="33">
        <v>15313</v>
      </c>
      <c r="F12" s="33">
        <v>0</v>
      </c>
      <c r="G12" s="43">
        <v>0</v>
      </c>
      <c r="H12" s="202">
        <v>0</v>
      </c>
    </row>
    <row r="13" spans="1:8" ht="15.75" thickBot="1" x14ac:dyDescent="0.3">
      <c r="A13" s="335"/>
      <c r="B13" s="818" t="s">
        <v>656</v>
      </c>
      <c r="C13" s="295"/>
      <c r="D13" s="296">
        <f>D12</f>
        <v>0</v>
      </c>
      <c r="E13" s="296">
        <f>E12</f>
        <v>15313</v>
      </c>
      <c r="F13" s="296">
        <v>0</v>
      </c>
      <c r="G13" s="298">
        <v>0</v>
      </c>
      <c r="H13" s="299">
        <v>0</v>
      </c>
    </row>
    <row r="14" spans="1:8" hidden="1" x14ac:dyDescent="0.2">
      <c r="B14" s="52">
        <v>5163</v>
      </c>
      <c r="C14" s="212" t="s">
        <v>39</v>
      </c>
      <c r="D14" s="33">
        <v>0</v>
      </c>
      <c r="E14" s="33">
        <v>0</v>
      </c>
      <c r="F14" s="33">
        <v>0</v>
      </c>
      <c r="G14" s="43">
        <v>0</v>
      </c>
      <c r="H14" s="202">
        <v>0</v>
      </c>
    </row>
    <row r="15" spans="1:8" x14ac:dyDescent="0.2">
      <c r="A15" s="194">
        <v>6171</v>
      </c>
      <c r="B15" s="50">
        <v>5182</v>
      </c>
      <c r="C15" s="195" t="s">
        <v>504</v>
      </c>
      <c r="D15" s="33">
        <v>0</v>
      </c>
      <c r="E15" s="33">
        <v>0</v>
      </c>
      <c r="F15" s="33">
        <v>277</v>
      </c>
      <c r="G15" s="43"/>
      <c r="H15" s="202">
        <v>0</v>
      </c>
    </row>
    <row r="16" spans="1:8" ht="12.75" hidden="1" customHeight="1" x14ac:dyDescent="0.2">
      <c r="A16" s="209"/>
      <c r="B16" s="50">
        <v>5363</v>
      </c>
      <c r="C16" s="32" t="s">
        <v>486</v>
      </c>
      <c r="D16" s="33">
        <v>0</v>
      </c>
      <c r="E16" s="33">
        <v>0</v>
      </c>
      <c r="F16" s="33">
        <v>0</v>
      </c>
      <c r="G16" s="43">
        <v>0</v>
      </c>
      <c r="H16" s="202">
        <v>0</v>
      </c>
    </row>
    <row r="17" spans="1:11" ht="12.75" customHeight="1" x14ac:dyDescent="0.25">
      <c r="A17" s="421"/>
      <c r="B17" s="50">
        <v>5909</v>
      </c>
      <c r="C17" s="195" t="s">
        <v>505</v>
      </c>
      <c r="D17" s="33">
        <v>0</v>
      </c>
      <c r="E17" s="33">
        <v>0</v>
      </c>
      <c r="F17" s="33">
        <v>721</v>
      </c>
      <c r="G17" s="43"/>
      <c r="H17" s="202">
        <v>0</v>
      </c>
      <c r="K17" s="819"/>
    </row>
    <row r="18" spans="1:11" ht="15.75" thickBot="1" x14ac:dyDescent="0.3">
      <c r="A18" s="335"/>
      <c r="B18" s="818" t="s">
        <v>656</v>
      </c>
      <c r="C18" s="295"/>
      <c r="D18" s="296">
        <f>SUM(D14:D17)</f>
        <v>0</v>
      </c>
      <c r="E18" s="296">
        <f>SUM(E14:E17)</f>
        <v>0</v>
      </c>
      <c r="F18" s="296">
        <f>SUM(F14:F17)</f>
        <v>998</v>
      </c>
      <c r="G18" s="298"/>
      <c r="H18" s="299">
        <f>SUM(H15:H17)</f>
        <v>0</v>
      </c>
    </row>
    <row r="19" spans="1:11" hidden="1" x14ac:dyDescent="0.2">
      <c r="A19" s="194">
        <v>6310</v>
      </c>
      <c r="B19" s="52">
        <v>5163</v>
      </c>
      <c r="C19" s="212" t="s">
        <v>39</v>
      </c>
      <c r="D19" s="33">
        <v>0</v>
      </c>
      <c r="E19" s="33">
        <v>0</v>
      </c>
      <c r="F19" s="33">
        <v>0</v>
      </c>
      <c r="G19" s="43">
        <v>0</v>
      </c>
      <c r="H19" s="202">
        <v>0</v>
      </c>
    </row>
    <row r="20" spans="1:11" ht="15.75" hidden="1" thickBot="1" x14ac:dyDescent="0.3">
      <c r="A20" s="335"/>
      <c r="B20" s="818" t="s">
        <v>656</v>
      </c>
      <c r="C20" s="295"/>
      <c r="D20" s="296">
        <f>SUM(D19)</f>
        <v>0</v>
      </c>
      <c r="E20" s="296">
        <f>SUM(E19)</f>
        <v>0</v>
      </c>
      <c r="F20" s="296">
        <f>SUM(F19)</f>
        <v>0</v>
      </c>
      <c r="G20" s="298">
        <v>0</v>
      </c>
      <c r="H20" s="299">
        <f>SUM(H19)</f>
        <v>0</v>
      </c>
    </row>
    <row r="21" spans="1:11" x14ac:dyDescent="0.2">
      <c r="A21" s="194">
        <v>6330</v>
      </c>
      <c r="B21" s="125">
        <v>5347</v>
      </c>
      <c r="C21" s="32" t="s">
        <v>608</v>
      </c>
      <c r="D21" s="33">
        <v>0</v>
      </c>
      <c r="E21" s="33">
        <v>44</v>
      </c>
      <c r="F21" s="33">
        <v>44</v>
      </c>
      <c r="G21" s="94">
        <f>F21/E21*100</f>
        <v>100</v>
      </c>
      <c r="H21" s="202">
        <v>0</v>
      </c>
    </row>
    <row r="22" spans="1:11" hidden="1" x14ac:dyDescent="0.2">
      <c r="A22" s="209"/>
      <c r="B22" s="642"/>
      <c r="C22" s="213" t="s">
        <v>506</v>
      </c>
      <c r="D22" s="80">
        <v>0</v>
      </c>
      <c r="E22" s="80">
        <v>0</v>
      </c>
      <c r="F22" s="80">
        <v>0</v>
      </c>
      <c r="G22" s="81">
        <v>0</v>
      </c>
      <c r="H22" s="208">
        <v>0</v>
      </c>
    </row>
    <row r="23" spans="1:11" ht="12.75" customHeight="1" x14ac:dyDescent="0.25">
      <c r="A23" s="421"/>
      <c r="B23" s="50"/>
      <c r="C23" s="195" t="s">
        <v>507</v>
      </c>
      <c r="D23" s="1064">
        <v>0</v>
      </c>
      <c r="E23" s="1064">
        <v>66</v>
      </c>
      <c r="F23" s="1064">
        <v>66</v>
      </c>
      <c r="G23" s="43">
        <f>F23/E23*100</f>
        <v>100</v>
      </c>
      <c r="H23" s="1065">
        <v>0</v>
      </c>
      <c r="K23" s="819"/>
    </row>
    <row r="24" spans="1:11" ht="12.75" customHeight="1" x14ac:dyDescent="0.25">
      <c r="A24" s="421"/>
      <c r="B24" s="50"/>
      <c r="C24" s="195" t="s">
        <v>1299</v>
      </c>
      <c r="D24" s="1064">
        <v>0</v>
      </c>
      <c r="E24" s="1064">
        <v>8</v>
      </c>
      <c r="F24" s="1064">
        <v>8</v>
      </c>
      <c r="G24" s="43">
        <f t="shared" ref="G24:G31" si="0">F24/E24*100</f>
        <v>100</v>
      </c>
      <c r="H24" s="1065">
        <v>0</v>
      </c>
      <c r="K24" s="819"/>
    </row>
    <row r="25" spans="1:11" ht="12.75" hidden="1" customHeight="1" x14ac:dyDescent="0.25">
      <c r="A25" s="421"/>
      <c r="B25" s="50"/>
      <c r="C25" s="195"/>
      <c r="D25" s="1064"/>
      <c r="E25" s="1064"/>
      <c r="F25" s="1064"/>
      <c r="G25" s="43" t="e">
        <f t="shared" si="0"/>
        <v>#DIV/0!</v>
      </c>
      <c r="H25" s="1065"/>
      <c r="K25" s="819"/>
    </row>
    <row r="26" spans="1:11" ht="12.75" hidden="1" customHeight="1" x14ac:dyDescent="0.25">
      <c r="A26" s="421"/>
      <c r="B26" s="50"/>
      <c r="C26" s="195" t="s">
        <v>1298</v>
      </c>
      <c r="D26" s="1064">
        <v>0</v>
      </c>
      <c r="E26" s="1064">
        <v>0</v>
      </c>
      <c r="F26" s="1064">
        <v>0</v>
      </c>
      <c r="G26" s="43" t="e">
        <f t="shared" si="0"/>
        <v>#DIV/0!</v>
      </c>
      <c r="H26" s="1065">
        <v>0</v>
      </c>
      <c r="K26" s="819"/>
    </row>
    <row r="27" spans="1:11" ht="12.75" customHeight="1" x14ac:dyDescent="0.25">
      <c r="A27" s="421"/>
      <c r="B27" s="50"/>
      <c r="C27" s="195" t="s">
        <v>508</v>
      </c>
      <c r="D27" s="1064">
        <v>0</v>
      </c>
      <c r="E27" s="1064">
        <v>13</v>
      </c>
      <c r="F27" s="1064">
        <v>13</v>
      </c>
      <c r="G27" s="43">
        <f t="shared" si="0"/>
        <v>100</v>
      </c>
      <c r="H27" s="1065">
        <v>0</v>
      </c>
      <c r="K27" s="819"/>
    </row>
    <row r="28" spans="1:11" ht="12.75" customHeight="1" x14ac:dyDescent="0.25">
      <c r="A28" s="421"/>
      <c r="B28" s="50"/>
      <c r="C28" s="195" t="s">
        <v>509</v>
      </c>
      <c r="D28" s="1064">
        <v>0</v>
      </c>
      <c r="E28" s="1064">
        <v>353</v>
      </c>
      <c r="F28" s="1064">
        <v>353</v>
      </c>
      <c r="G28" s="43">
        <f t="shared" si="0"/>
        <v>100</v>
      </c>
      <c r="H28" s="1065">
        <v>0</v>
      </c>
      <c r="K28" s="819"/>
    </row>
    <row r="29" spans="1:11" ht="12.75" hidden="1" customHeight="1" x14ac:dyDescent="0.25">
      <c r="A29" s="421"/>
      <c r="B29" s="50"/>
      <c r="C29" s="195" t="s">
        <v>510</v>
      </c>
      <c r="D29" s="1064">
        <v>0</v>
      </c>
      <c r="E29" s="1064">
        <v>0</v>
      </c>
      <c r="F29" s="1064">
        <v>0</v>
      </c>
      <c r="G29" s="43" t="e">
        <f t="shared" si="0"/>
        <v>#DIV/0!</v>
      </c>
      <c r="H29" s="1065">
        <v>0</v>
      </c>
      <c r="K29" s="819"/>
    </row>
    <row r="30" spans="1:11" ht="12.75" hidden="1" customHeight="1" x14ac:dyDescent="0.25">
      <c r="A30" s="421"/>
      <c r="B30" s="50"/>
      <c r="C30" s="195" t="s">
        <v>511</v>
      </c>
      <c r="D30" s="1064">
        <v>0</v>
      </c>
      <c r="E30" s="1064">
        <v>0</v>
      </c>
      <c r="F30" s="1064">
        <v>0</v>
      </c>
      <c r="G30" s="43" t="e">
        <f t="shared" si="0"/>
        <v>#DIV/0!</v>
      </c>
      <c r="H30" s="1065">
        <v>0</v>
      </c>
      <c r="K30" s="819"/>
    </row>
    <row r="31" spans="1:11" ht="12.75" customHeight="1" x14ac:dyDescent="0.25">
      <c r="A31" s="421"/>
      <c r="B31" s="50"/>
      <c r="C31" s="195" t="s">
        <v>1010</v>
      </c>
      <c r="D31" s="1064">
        <v>0</v>
      </c>
      <c r="E31" s="1064">
        <v>246</v>
      </c>
      <c r="F31" s="1064">
        <v>246</v>
      </c>
      <c r="G31" s="43">
        <f t="shared" si="0"/>
        <v>100</v>
      </c>
      <c r="H31" s="1065">
        <v>0</v>
      </c>
      <c r="K31" s="819"/>
    </row>
    <row r="32" spans="1:11" hidden="1" x14ac:dyDescent="0.2">
      <c r="A32" s="84"/>
      <c r="B32" s="642"/>
      <c r="C32" s="213" t="s">
        <v>512</v>
      </c>
      <c r="D32" s="80">
        <v>0</v>
      </c>
      <c r="E32" s="80">
        <v>0</v>
      </c>
      <c r="F32" s="80">
        <v>0</v>
      </c>
      <c r="G32" s="81">
        <v>0</v>
      </c>
      <c r="H32" s="208">
        <v>0</v>
      </c>
    </row>
    <row r="33" spans="1:12" hidden="1" x14ac:dyDescent="0.2">
      <c r="A33" s="84"/>
      <c r="B33" s="642"/>
      <c r="C33" s="213" t="s">
        <v>513</v>
      </c>
      <c r="D33" s="80">
        <v>0</v>
      </c>
      <c r="E33" s="80">
        <v>0</v>
      </c>
      <c r="F33" s="80">
        <v>0</v>
      </c>
      <c r="G33" s="81">
        <v>0</v>
      </c>
      <c r="H33" s="208">
        <v>0</v>
      </c>
    </row>
    <row r="34" spans="1:12" ht="15.75" thickBot="1" x14ac:dyDescent="0.3">
      <c r="A34" s="1283"/>
      <c r="B34" s="219" t="s">
        <v>656</v>
      </c>
      <c r="C34" s="720"/>
      <c r="D34" s="1093">
        <f>SUM(D21)</f>
        <v>0</v>
      </c>
      <c r="E34" s="1093">
        <f>E21+E22+E23+E24+E27+E28+E31</f>
        <v>730</v>
      </c>
      <c r="F34" s="1093">
        <f>F21+F22+F23+F24+F27+F28+F31</f>
        <v>730</v>
      </c>
      <c r="G34" s="478">
        <f>F34/E34*100</f>
        <v>100</v>
      </c>
      <c r="H34" s="1095">
        <f>SUM(H28:H33)</f>
        <v>0</v>
      </c>
      <c r="J34" s="8"/>
    </row>
    <row r="35" spans="1:12" hidden="1" x14ac:dyDescent="0.2">
      <c r="B35" s="302">
        <v>5163</v>
      </c>
      <c r="C35" s="393" t="s">
        <v>1300</v>
      </c>
      <c r="D35" s="197">
        <v>0</v>
      </c>
      <c r="E35" s="197">
        <v>0</v>
      </c>
      <c r="F35" s="197">
        <v>0</v>
      </c>
      <c r="G35" s="168">
        <v>0</v>
      </c>
      <c r="H35" s="198"/>
      <c r="J35" s="8"/>
    </row>
    <row r="36" spans="1:12" ht="12.75" hidden="1" customHeight="1" x14ac:dyDescent="0.2">
      <c r="A36" s="138"/>
      <c r="B36" s="1278">
        <v>5163</v>
      </c>
      <c r="C36" s="1062" t="s">
        <v>1011</v>
      </c>
      <c r="D36" s="1064">
        <v>0</v>
      </c>
      <c r="E36" s="1064">
        <v>0</v>
      </c>
      <c r="F36" s="1064">
        <v>0</v>
      </c>
      <c r="G36" s="43">
        <v>0</v>
      </c>
      <c r="H36" s="1065">
        <v>0</v>
      </c>
    </row>
    <row r="37" spans="1:12" ht="12.75" hidden="1" customHeight="1" x14ac:dyDescent="0.2">
      <c r="A37" s="1076"/>
      <c r="B37" s="50">
        <v>5363</v>
      </c>
      <c r="C37" s="32" t="s">
        <v>486</v>
      </c>
      <c r="D37" s="1064">
        <v>0</v>
      </c>
      <c r="E37" s="1064">
        <v>0</v>
      </c>
      <c r="F37" s="1064">
        <v>0</v>
      </c>
      <c r="G37" s="43">
        <v>0</v>
      </c>
      <c r="H37" s="1065">
        <v>0</v>
      </c>
    </row>
    <row r="38" spans="1:12" ht="12.75" hidden="1" customHeight="1" thickBot="1" x14ac:dyDescent="0.25">
      <c r="A38" s="1076"/>
      <c r="B38" s="1312"/>
      <c r="C38" s="145" t="s">
        <v>1012</v>
      </c>
      <c r="D38" s="1069">
        <v>0</v>
      </c>
      <c r="E38" s="1069">
        <v>0</v>
      </c>
      <c r="F38" s="1069">
        <v>0</v>
      </c>
      <c r="G38" s="405">
        <v>0</v>
      </c>
      <c r="H38" s="1070">
        <v>0</v>
      </c>
    </row>
    <row r="39" spans="1:12" ht="12.75" customHeight="1" x14ac:dyDescent="0.2">
      <c r="A39" s="1075">
        <v>6409</v>
      </c>
      <c r="B39" s="428">
        <v>5901</v>
      </c>
      <c r="C39" s="13" t="s">
        <v>514</v>
      </c>
      <c r="D39" s="197">
        <v>47405</v>
      </c>
      <c r="E39" s="197">
        <v>27631</v>
      </c>
      <c r="F39" s="197">
        <v>0</v>
      </c>
      <c r="G39" s="168">
        <f>F39/E39*100</f>
        <v>0</v>
      </c>
      <c r="H39" s="198">
        <f>'Rezerva 45'!E28</f>
        <v>48863</v>
      </c>
    </row>
    <row r="40" spans="1:12" ht="12.75" customHeight="1" x14ac:dyDescent="0.2">
      <c r="A40" s="421"/>
      <c r="B40" s="50"/>
      <c r="C40" s="195" t="s">
        <v>1013</v>
      </c>
      <c r="D40" s="1064">
        <v>5</v>
      </c>
      <c r="E40" s="1064">
        <v>5</v>
      </c>
      <c r="F40" s="1064">
        <v>0</v>
      </c>
      <c r="G40" s="43">
        <v>0</v>
      </c>
      <c r="H40" s="1065">
        <v>0</v>
      </c>
    </row>
    <row r="41" spans="1:12" ht="12.75" customHeight="1" x14ac:dyDescent="0.2">
      <c r="A41" s="421"/>
      <c r="B41" s="1292">
        <v>5909</v>
      </c>
      <c r="C41" s="212" t="s">
        <v>515</v>
      </c>
      <c r="D41" s="1064">
        <v>19</v>
      </c>
      <c r="E41" s="1064">
        <v>19</v>
      </c>
      <c r="F41" s="1064">
        <v>0</v>
      </c>
      <c r="G41" s="43">
        <v>0</v>
      </c>
      <c r="H41" s="1065">
        <v>19</v>
      </c>
    </row>
    <row r="42" spans="1:12" ht="12.75" customHeight="1" x14ac:dyDescent="0.2">
      <c r="A42" s="421"/>
      <c r="B42" s="1291"/>
      <c r="C42" s="1062" t="s">
        <v>1301</v>
      </c>
      <c r="D42" s="1064">
        <v>0</v>
      </c>
      <c r="E42" s="1064">
        <v>0</v>
      </c>
      <c r="F42" s="1064">
        <v>8</v>
      </c>
      <c r="G42" s="43"/>
      <c r="H42" s="1065">
        <v>0</v>
      </c>
    </row>
    <row r="43" spans="1:12" ht="12.75" customHeight="1" x14ac:dyDescent="0.2">
      <c r="A43" s="421"/>
      <c r="B43" s="1291"/>
      <c r="C43" s="1062" t="s">
        <v>1302</v>
      </c>
      <c r="D43" s="1064">
        <v>0</v>
      </c>
      <c r="E43" s="1064">
        <v>0</v>
      </c>
      <c r="F43" s="1064">
        <v>2257</v>
      </c>
      <c r="G43" s="43"/>
      <c r="H43" s="1065">
        <v>0</v>
      </c>
    </row>
    <row r="44" spans="1:12" ht="15.75" thickBot="1" x14ac:dyDescent="0.3">
      <c r="A44" s="335"/>
      <c r="B44" s="305" t="s">
        <v>656</v>
      </c>
      <c r="C44" s="306"/>
      <c r="D44" s="250">
        <f>D39+D40+D41+D42+D43</f>
        <v>47429</v>
      </c>
      <c r="E44" s="250">
        <f>E39+E40+E41+E42+E43</f>
        <v>27655</v>
      </c>
      <c r="F44" s="250">
        <f>SUM(F36:F43)</f>
        <v>2265</v>
      </c>
      <c r="G44" s="298">
        <f>F44/E44*100</f>
        <v>8.1902006870367021</v>
      </c>
      <c r="H44" s="308">
        <f>SUM(H36:H43)</f>
        <v>48882</v>
      </c>
    </row>
    <row r="45" spans="1:12" ht="16.5" thickBot="1" x14ac:dyDescent="0.3">
      <c r="A45" s="215" t="s">
        <v>692</v>
      </c>
      <c r="B45" s="224"/>
      <c r="C45" s="256"/>
      <c r="D45" s="596">
        <f>SUM(D44,D34,D20,D18)</f>
        <v>47429</v>
      </c>
      <c r="E45" s="596">
        <f>E13+E34+E44</f>
        <v>43698</v>
      </c>
      <c r="F45" s="596">
        <f>F13+F18+F34+F44</f>
        <v>3993</v>
      </c>
      <c r="G45" s="618">
        <f>F45/E45*100</f>
        <v>9.1377179733626264</v>
      </c>
      <c r="H45" s="597">
        <f>SUM(H44,H34,H20,H18)</f>
        <v>48882</v>
      </c>
    </row>
    <row r="46" spans="1:12" ht="13.5" thickBot="1" x14ac:dyDescent="0.25">
      <c r="A46" s="227"/>
      <c r="B46" s="111"/>
      <c r="C46" s="145"/>
      <c r="D46" s="228"/>
      <c r="E46" s="228"/>
      <c r="F46" s="228"/>
      <c r="G46" s="327"/>
      <c r="H46" s="228"/>
      <c r="L46" s="820"/>
    </row>
    <row r="47" spans="1:12" ht="14.25" customHeight="1" x14ac:dyDescent="0.25">
      <c r="A47" s="220" t="s">
        <v>655</v>
      </c>
      <c r="B47" s="232"/>
      <c r="C47" s="329"/>
      <c r="D47" s="14" t="s">
        <v>560</v>
      </c>
      <c r="E47" s="14" t="s">
        <v>561</v>
      </c>
      <c r="F47" s="14" t="s">
        <v>562</v>
      </c>
      <c r="G47" s="14" t="s">
        <v>563</v>
      </c>
      <c r="H47" s="15" t="s">
        <v>560</v>
      </c>
    </row>
    <row r="48" spans="1:12" ht="14.25" thickBot="1" x14ac:dyDescent="0.3">
      <c r="A48" s="330"/>
      <c r="B48" s="224"/>
      <c r="C48" s="331"/>
      <c r="D48" s="122">
        <v>2019</v>
      </c>
      <c r="E48" s="122">
        <v>2019</v>
      </c>
      <c r="F48" s="122" t="s">
        <v>1209</v>
      </c>
      <c r="G48" s="122" t="s">
        <v>565</v>
      </c>
      <c r="H48" s="123">
        <v>2020</v>
      </c>
    </row>
    <row r="49" spans="1:12" ht="13.5" thickBot="1" x14ac:dyDescent="0.25">
      <c r="A49" s="334">
        <v>6409</v>
      </c>
      <c r="B49" s="385">
        <v>6901</v>
      </c>
      <c r="C49" s="386" t="s">
        <v>516</v>
      </c>
      <c r="D49" s="47">
        <v>16500</v>
      </c>
      <c r="E49" s="47">
        <v>16500</v>
      </c>
      <c r="F49" s="47">
        <v>0</v>
      </c>
      <c r="G49" s="48">
        <f>F49/E49*100</f>
        <v>0</v>
      </c>
      <c r="H49" s="387">
        <v>0</v>
      </c>
    </row>
    <row r="50" spans="1:12" ht="16.5" thickBot="1" x14ac:dyDescent="0.3">
      <c r="A50" s="821" t="s">
        <v>696</v>
      </c>
      <c r="B50" s="335"/>
      <c r="C50" s="46"/>
      <c r="D50" s="596">
        <f>SUM(D49:D49)</f>
        <v>16500</v>
      </c>
      <c r="E50" s="596">
        <f>SUM(E49:E49)</f>
        <v>16500</v>
      </c>
      <c r="F50" s="596">
        <f>SUM(F49:F49)</f>
        <v>0</v>
      </c>
      <c r="G50" s="618">
        <f>F50/E50*100</f>
        <v>0</v>
      </c>
      <c r="H50" s="597">
        <f>SUM(H49:H49)</f>
        <v>0</v>
      </c>
    </row>
    <row r="51" spans="1:12" ht="12.75" customHeight="1" x14ac:dyDescent="0.25">
      <c r="A51" s="275"/>
      <c r="B51" s="219"/>
      <c r="C51" s="145"/>
      <c r="D51" s="276"/>
      <c r="E51" s="276"/>
      <c r="F51" s="276"/>
      <c r="G51" s="365"/>
      <c r="H51" s="276"/>
      <c r="L51" s="145"/>
    </row>
    <row r="52" spans="1:12" ht="15.75" hidden="1" x14ac:dyDescent="0.25">
      <c r="A52" s="275"/>
      <c r="B52" s="219"/>
      <c r="C52" s="145"/>
      <c r="D52" s="276"/>
      <c r="E52" s="276"/>
      <c r="F52" s="276"/>
      <c r="G52" s="365"/>
      <c r="H52" s="276"/>
    </row>
    <row r="53" spans="1:12" ht="15.75" hidden="1" x14ac:dyDescent="0.25">
      <c r="A53" s="275"/>
      <c r="B53" s="219"/>
      <c r="C53" s="145"/>
      <c r="D53" s="276"/>
      <c r="E53" s="276"/>
      <c r="F53" s="276"/>
      <c r="G53" s="365"/>
      <c r="H53" s="276"/>
    </row>
    <row r="54" spans="1:12" ht="15.75" hidden="1" x14ac:dyDescent="0.25">
      <c r="A54" s="275"/>
      <c r="B54" s="219"/>
      <c r="C54" s="145"/>
      <c r="D54" s="276"/>
      <c r="E54" s="276"/>
      <c r="F54" s="276"/>
      <c r="G54" s="365"/>
      <c r="H54" s="276"/>
    </row>
    <row r="55" spans="1:12" hidden="1" x14ac:dyDescent="0.2"/>
    <row r="56" spans="1:12" ht="15" thickBot="1" x14ac:dyDescent="0.25">
      <c r="A56" s="229" t="s">
        <v>697</v>
      </c>
      <c r="D56" s="8"/>
      <c r="E56" s="8"/>
      <c r="F56" s="8"/>
      <c r="G56" s="9"/>
      <c r="H56" s="8"/>
      <c r="I56" s="394"/>
    </row>
    <row r="57" spans="1:12" ht="15" customHeight="1" x14ac:dyDescent="0.25">
      <c r="A57" s="337" t="s">
        <v>698</v>
      </c>
      <c r="B57" s="395"/>
      <c r="C57" s="233" t="s">
        <v>699</v>
      </c>
      <c r="D57" s="14" t="s">
        <v>560</v>
      </c>
      <c r="E57" s="14" t="s">
        <v>561</v>
      </c>
      <c r="F57" s="14" t="s">
        <v>562</v>
      </c>
      <c r="G57" s="14" t="s">
        <v>563</v>
      </c>
      <c r="H57" s="15" t="s">
        <v>560</v>
      </c>
      <c r="I57" s="394"/>
    </row>
    <row r="58" spans="1:12" ht="14.25" thickBot="1" x14ac:dyDescent="0.3">
      <c r="A58" s="234"/>
      <c r="B58" s="396" t="s">
        <v>700</v>
      </c>
      <c r="C58" s="236"/>
      <c r="D58" s="122">
        <v>2019</v>
      </c>
      <c r="E58" s="122">
        <v>2019</v>
      </c>
      <c r="F58" s="122" t="s">
        <v>1209</v>
      </c>
      <c r="G58" s="122" t="s">
        <v>565</v>
      </c>
      <c r="H58" s="123">
        <v>2020</v>
      </c>
      <c r="I58" s="394"/>
    </row>
    <row r="59" spans="1:12" x14ac:dyDescent="0.2">
      <c r="A59" s="1394" t="s">
        <v>1093</v>
      </c>
      <c r="B59" s="1395"/>
      <c r="C59" s="51" t="s">
        <v>517</v>
      </c>
      <c r="D59" s="107">
        <v>0</v>
      </c>
      <c r="E59" s="107">
        <v>0</v>
      </c>
      <c r="F59" s="107">
        <v>0</v>
      </c>
      <c r="G59" s="399">
        <v>0</v>
      </c>
      <c r="H59" s="226">
        <f>'Rezerva 45'!E31</f>
        <v>10000</v>
      </c>
    </row>
    <row r="60" spans="1:12" x14ac:dyDescent="0.2">
      <c r="A60" s="1392" t="s">
        <v>1093</v>
      </c>
      <c r="B60" s="1393"/>
      <c r="C60" s="51" t="s">
        <v>517</v>
      </c>
      <c r="D60" s="33">
        <v>0</v>
      </c>
      <c r="E60" s="33">
        <v>0</v>
      </c>
      <c r="F60" s="33">
        <v>0</v>
      </c>
      <c r="G60" s="399">
        <v>0</v>
      </c>
      <c r="H60" s="226">
        <f>'Rezerva 45'!E34</f>
        <v>2900</v>
      </c>
    </row>
    <row r="61" spans="1:12" x14ac:dyDescent="0.2">
      <c r="A61" s="1392" t="s">
        <v>992</v>
      </c>
      <c r="B61" s="1393"/>
      <c r="C61" s="51" t="s">
        <v>517</v>
      </c>
      <c r="D61" s="33">
        <v>10000</v>
      </c>
      <c r="E61" s="33">
        <v>10000</v>
      </c>
      <c r="F61" s="33">
        <v>0</v>
      </c>
      <c r="G61" s="43">
        <v>0</v>
      </c>
      <c r="H61" s="202">
        <v>0</v>
      </c>
    </row>
    <row r="62" spans="1:12" x14ac:dyDescent="0.2">
      <c r="A62" s="1392" t="s">
        <v>993</v>
      </c>
      <c r="B62" s="1393"/>
      <c r="C62" s="51" t="s">
        <v>517</v>
      </c>
      <c r="D62" s="33">
        <v>6500</v>
      </c>
      <c r="E62" s="33">
        <v>6500</v>
      </c>
      <c r="F62" s="33">
        <v>0</v>
      </c>
      <c r="G62" s="43">
        <v>0</v>
      </c>
      <c r="H62" s="202">
        <v>0</v>
      </c>
    </row>
    <row r="63" spans="1:12" ht="15" thickBot="1" x14ac:dyDescent="0.25">
      <c r="A63" s="348"/>
      <c r="B63" s="349"/>
      <c r="C63" s="350" t="s">
        <v>518</v>
      </c>
      <c r="D63" s="296">
        <f>SUM(D59:D62)</f>
        <v>16500</v>
      </c>
      <c r="E63" s="296">
        <f>SUM(E59:E62)</f>
        <v>16500</v>
      </c>
      <c r="F63" s="296">
        <f>SUM(F59:F60)</f>
        <v>0</v>
      </c>
      <c r="G63" s="822">
        <v>0</v>
      </c>
      <c r="H63" s="299">
        <f>SUM(H59:H62)</f>
        <v>12900</v>
      </c>
    </row>
    <row r="64" spans="1:12" ht="16.5" thickBot="1" x14ac:dyDescent="0.3">
      <c r="A64" s="359"/>
      <c r="B64" s="252"/>
      <c r="C64" s="361" t="s">
        <v>656</v>
      </c>
      <c r="D64" s="187">
        <f>D63</f>
        <v>16500</v>
      </c>
      <c r="E64" s="187">
        <f>E63</f>
        <v>16500</v>
      </c>
      <c r="F64" s="187">
        <f>SUM(F63)</f>
        <v>0</v>
      </c>
      <c r="G64" s="218">
        <v>0</v>
      </c>
      <c r="H64" s="188">
        <f>SUM(H63)</f>
        <v>12900</v>
      </c>
    </row>
    <row r="65" spans="1:8" hidden="1" x14ac:dyDescent="0.2"/>
    <row r="66" spans="1:8" ht="19.5" thickBot="1" x14ac:dyDescent="0.35">
      <c r="A66" s="6" t="s">
        <v>519</v>
      </c>
      <c r="B66" s="191"/>
      <c r="C66" s="367"/>
      <c r="D66" s="8"/>
      <c r="E66" s="8"/>
      <c r="F66" s="8"/>
      <c r="G66" s="9"/>
      <c r="H66" s="8"/>
    </row>
    <row r="67" spans="1:8" ht="13.5" x14ac:dyDescent="0.25">
      <c r="A67" s="368"/>
      <c r="B67" s="232"/>
      <c r="C67" s="329"/>
      <c r="D67" s="14" t="s">
        <v>560</v>
      </c>
      <c r="E67" s="14" t="s">
        <v>561</v>
      </c>
      <c r="F67" s="14" t="s">
        <v>562</v>
      </c>
      <c r="G67" s="14" t="s">
        <v>563</v>
      </c>
      <c r="H67" s="15" t="s">
        <v>560</v>
      </c>
    </row>
    <row r="68" spans="1:8" ht="14.25" thickBot="1" x14ac:dyDescent="0.3">
      <c r="A68" s="255"/>
      <c r="B68" s="111"/>
      <c r="C68" s="145"/>
      <c r="D68" s="122">
        <v>2019</v>
      </c>
      <c r="E68" s="122">
        <v>2019</v>
      </c>
      <c r="F68" s="122" t="s">
        <v>1209</v>
      </c>
      <c r="G68" s="122" t="s">
        <v>565</v>
      </c>
      <c r="H68" s="123">
        <v>2020</v>
      </c>
    </row>
    <row r="69" spans="1:8" x14ac:dyDescent="0.2">
      <c r="A69" s="370" t="s">
        <v>782</v>
      </c>
      <c r="B69" s="12"/>
      <c r="C69" s="13"/>
      <c r="D69" s="67">
        <f>'10 44'!D45</f>
        <v>47429</v>
      </c>
      <c r="E69" s="67">
        <f>'10 44'!E45</f>
        <v>43698</v>
      </c>
      <c r="F69" s="67">
        <f>'10 44'!F45</f>
        <v>3993</v>
      </c>
      <c r="G69" s="823">
        <f>F69/E69*100</f>
        <v>9.1377179733626264</v>
      </c>
      <c r="H69" s="373">
        <f>'10 44'!H45</f>
        <v>48882</v>
      </c>
    </row>
    <row r="70" spans="1:8" ht="13.5" thickBot="1" x14ac:dyDescent="0.25">
      <c r="A70" s="330" t="s">
        <v>655</v>
      </c>
      <c r="B70" s="235"/>
      <c r="C70" s="375"/>
      <c r="D70" s="262">
        <f>'10 44'!D64</f>
        <v>16500</v>
      </c>
      <c r="E70" s="262">
        <f>'10 44'!E64</f>
        <v>16500</v>
      </c>
      <c r="F70" s="262">
        <f>'10 44'!F64</f>
        <v>0</v>
      </c>
      <c r="G70" s="263">
        <v>0</v>
      </c>
      <c r="H70" s="264">
        <f>'10 44'!H64</f>
        <v>12900</v>
      </c>
    </row>
    <row r="71" spans="1:8" ht="16.5" thickBot="1" x14ac:dyDescent="0.3">
      <c r="A71" s="215" t="s">
        <v>708</v>
      </c>
      <c r="B71" s="824"/>
      <c r="C71" s="253"/>
      <c r="D71" s="187">
        <f>SUM(D69:D70)</f>
        <v>63929</v>
      </c>
      <c r="E71" s="187">
        <f>SUM(E69:E70)</f>
        <v>60198</v>
      </c>
      <c r="F71" s="187">
        <f>SUM(F69:F70)</f>
        <v>3993</v>
      </c>
      <c r="G71" s="218">
        <f>F71/E71*100</f>
        <v>6.6331107345758991</v>
      </c>
      <c r="H71" s="188">
        <f>SUM(H69:H70)</f>
        <v>61782</v>
      </c>
    </row>
    <row r="72" spans="1:8" ht="15" x14ac:dyDescent="0.25">
      <c r="A72" s="1346" t="s">
        <v>1335</v>
      </c>
      <c r="B72" s="1346"/>
      <c r="C72" s="1346"/>
      <c r="D72" s="1346"/>
      <c r="E72" s="1346"/>
      <c r="F72" s="1346"/>
      <c r="G72" s="1346"/>
      <c r="H72" s="1346"/>
    </row>
  </sheetData>
  <mergeCells count="5">
    <mergeCell ref="A72:H72"/>
    <mergeCell ref="A59:B59"/>
    <mergeCell ref="A60:B60"/>
    <mergeCell ref="A61:B61"/>
    <mergeCell ref="A62:B6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differentFirst="1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63"/>
  <sheetViews>
    <sheetView zoomScaleNormal="100" workbookViewId="0"/>
  </sheetViews>
  <sheetFormatPr defaultColWidth="9.28515625" defaultRowHeight="12.75" x14ac:dyDescent="0.2"/>
  <cols>
    <col min="1" max="1" width="8.5703125" style="1096" customWidth="1"/>
    <col min="2" max="2" width="7.140625" style="1097" customWidth="1"/>
    <col min="3" max="3" width="8.5703125" style="1097" customWidth="1"/>
    <col min="4" max="4" width="39.85546875" style="1097" customWidth="1"/>
    <col min="5" max="5" width="11.5703125" style="1097" customWidth="1"/>
    <col min="6" max="6" width="10.140625" style="1097" customWidth="1"/>
    <col min="7" max="7" width="11.28515625" style="1097" customWidth="1"/>
    <col min="8" max="11" width="10.7109375" style="1097" bestFit="1" customWidth="1"/>
    <col min="12" max="12" width="28.28515625" style="1097" customWidth="1"/>
    <col min="13" max="13" width="4" style="1097" customWidth="1"/>
    <col min="14" max="14" width="28.5703125" style="1097" customWidth="1"/>
    <col min="15" max="16384" width="9.28515625" style="1097"/>
  </cols>
  <sheetData>
    <row r="1" spans="1:19" ht="15" x14ac:dyDescent="0.25">
      <c r="G1" s="1098" t="s">
        <v>1204</v>
      </c>
    </row>
    <row r="2" spans="1:19" ht="18.75" customHeight="1" x14ac:dyDescent="0.3">
      <c r="A2" s="1412" t="s">
        <v>1170</v>
      </c>
      <c r="B2" s="1412"/>
      <c r="C2" s="1412"/>
      <c r="D2" s="1412"/>
      <c r="E2" s="1412"/>
      <c r="F2" s="1412"/>
      <c r="G2" s="1412"/>
    </row>
    <row r="3" spans="1:19" ht="9.75" customHeight="1" thickBot="1" x14ac:dyDescent="0.25">
      <c r="A3" s="1099"/>
      <c r="B3" s="1100"/>
      <c r="C3" s="1101"/>
      <c r="D3" s="1102"/>
      <c r="E3" s="1103"/>
      <c r="F3" s="1104"/>
      <c r="G3" s="1104" t="s">
        <v>520</v>
      </c>
    </row>
    <row r="4" spans="1:19" ht="29.25" customHeight="1" thickBot="1" x14ac:dyDescent="0.25">
      <c r="A4" s="825" t="s">
        <v>521</v>
      </c>
      <c r="B4" s="826" t="s">
        <v>522</v>
      </c>
      <c r="C4" s="827" t="s">
        <v>523</v>
      </c>
      <c r="D4" s="826" t="s">
        <v>524</v>
      </c>
      <c r="E4" s="828" t="s">
        <v>1351</v>
      </c>
      <c r="F4" s="1328"/>
      <c r="G4" s="828"/>
    </row>
    <row r="5" spans="1:19" x14ac:dyDescent="0.2">
      <c r="A5" s="829"/>
      <c r="B5" s="830"/>
      <c r="C5" s="831"/>
      <c r="D5" s="1014" t="s">
        <v>525</v>
      </c>
      <c r="E5" s="832"/>
      <c r="F5" s="1329"/>
      <c r="G5" s="1333"/>
    </row>
    <row r="6" spans="1:19" x14ac:dyDescent="0.2">
      <c r="A6" s="833"/>
      <c r="B6" s="834"/>
      <c r="C6" s="835"/>
      <c r="D6" s="1015" t="s">
        <v>526</v>
      </c>
      <c r="E6" s="1020">
        <v>10000</v>
      </c>
      <c r="F6" s="1018"/>
      <c r="G6" s="1334">
        <f>E6-F6</f>
        <v>10000</v>
      </c>
    </row>
    <row r="7" spans="1:19" x14ac:dyDescent="0.2">
      <c r="A7" s="833"/>
      <c r="B7" s="834"/>
      <c r="C7" s="1119"/>
      <c r="D7" s="1015"/>
      <c r="E7" s="836"/>
      <c r="F7" s="1018"/>
      <c r="G7" s="1334">
        <f t="shared" ref="G7:G24" si="0">E7-F7</f>
        <v>0</v>
      </c>
      <c r="I7" s="1128"/>
      <c r="J7" s="1127"/>
    </row>
    <row r="8" spans="1:19" x14ac:dyDescent="0.2">
      <c r="A8" s="837"/>
      <c r="B8" s="838"/>
      <c r="C8" s="1136" t="s">
        <v>527</v>
      </c>
      <c r="D8" s="1017" t="s">
        <v>976</v>
      </c>
      <c r="E8" s="836">
        <v>800</v>
      </c>
      <c r="F8" s="1018"/>
      <c r="G8" s="1334">
        <f t="shared" si="0"/>
        <v>800</v>
      </c>
      <c r="I8" s="1124"/>
      <c r="J8" s="1123"/>
    </row>
    <row r="9" spans="1:19" x14ac:dyDescent="0.2">
      <c r="A9" s="840"/>
      <c r="B9" s="841"/>
      <c r="C9" s="1137" t="s">
        <v>527</v>
      </c>
      <c r="D9" s="1016" t="s">
        <v>1139</v>
      </c>
      <c r="E9" s="836">
        <v>952</v>
      </c>
      <c r="F9" s="1018"/>
      <c r="G9" s="1334">
        <f>E9-F9</f>
        <v>952</v>
      </c>
      <c r="I9" s="1124"/>
      <c r="J9" s="1123"/>
    </row>
    <row r="10" spans="1:19" x14ac:dyDescent="0.2">
      <c r="A10" s="840"/>
      <c r="B10" s="841"/>
      <c r="C10" s="1137" t="s">
        <v>527</v>
      </c>
      <c r="D10" s="1016" t="s">
        <v>1174</v>
      </c>
      <c r="E10" s="836">
        <v>6000</v>
      </c>
      <c r="F10" s="1018"/>
      <c r="G10" s="1334">
        <f>E10-F10</f>
        <v>6000</v>
      </c>
      <c r="I10" s="1124"/>
      <c r="J10" s="1123"/>
    </row>
    <row r="11" spans="1:19" x14ac:dyDescent="0.2">
      <c r="A11" s="833"/>
      <c r="B11" s="834"/>
      <c r="C11" s="1137" t="s">
        <v>1208</v>
      </c>
      <c r="D11" s="1016" t="s">
        <v>528</v>
      </c>
      <c r="E11" s="836">
        <v>500</v>
      </c>
      <c r="F11" s="1018"/>
      <c r="G11" s="1334">
        <f>E11-F11</f>
        <v>500</v>
      </c>
      <c r="I11" s="1124"/>
      <c r="J11" s="1123"/>
    </row>
    <row r="12" spans="1:19" x14ac:dyDescent="0.2">
      <c r="A12" s="833"/>
      <c r="B12" s="834"/>
      <c r="C12" s="1137" t="s">
        <v>1176</v>
      </c>
      <c r="D12" s="1016" t="s">
        <v>1175</v>
      </c>
      <c r="E12" s="836">
        <v>1700</v>
      </c>
      <c r="F12" s="1018"/>
      <c r="G12" s="1334">
        <f>E12-F12</f>
        <v>1700</v>
      </c>
      <c r="I12" s="1124"/>
      <c r="J12" s="1123"/>
    </row>
    <row r="13" spans="1:19" s="1127" customFormat="1" x14ac:dyDescent="0.2">
      <c r="A13" s="1125"/>
      <c r="B13" s="1126"/>
      <c r="C13" s="1138"/>
      <c r="D13" s="1121" t="s">
        <v>529</v>
      </c>
      <c r="E13" s="1122">
        <f>SUM(E8:E12)</f>
        <v>9952</v>
      </c>
      <c r="F13" s="1330"/>
      <c r="G13" s="1333">
        <f t="shared" si="0"/>
        <v>9952</v>
      </c>
      <c r="I13" s="1097"/>
      <c r="J13" s="1097"/>
      <c r="L13" s="1129"/>
      <c r="M13" s="1129"/>
      <c r="N13" s="1129"/>
      <c r="O13" s="1130"/>
      <c r="P13" s="1131"/>
      <c r="Q13" s="1131"/>
      <c r="R13" s="1131"/>
      <c r="S13" s="1131"/>
    </row>
    <row r="14" spans="1:19" s="1123" customFormat="1" x14ac:dyDescent="0.2">
      <c r="A14" s="837"/>
      <c r="B14" s="1120"/>
      <c r="C14" s="1139"/>
      <c r="D14" s="1132" t="s">
        <v>530</v>
      </c>
      <c r="E14" s="1133"/>
      <c r="F14" s="1331"/>
      <c r="G14" s="1334">
        <f t="shared" si="0"/>
        <v>0</v>
      </c>
      <c r="I14" s="1097"/>
      <c r="J14" s="1097"/>
      <c r="L14" s="733"/>
      <c r="M14" s="733"/>
      <c r="N14" s="733"/>
      <c r="O14" s="1134"/>
      <c r="P14" s="1135"/>
      <c r="Q14" s="1135"/>
      <c r="R14" s="1135"/>
      <c r="S14" s="1135"/>
    </row>
    <row r="15" spans="1:19" s="1123" customFormat="1" x14ac:dyDescent="0.2">
      <c r="A15" s="837"/>
      <c r="B15" s="1120"/>
      <c r="C15" s="1139" t="s">
        <v>531</v>
      </c>
      <c r="D15" s="1132" t="s">
        <v>1138</v>
      </c>
      <c r="E15" s="1133">
        <v>0</v>
      </c>
      <c r="F15" s="1331"/>
      <c r="G15" s="1334">
        <f t="shared" si="0"/>
        <v>0</v>
      </c>
      <c r="I15" s="1105"/>
      <c r="J15" s="1097"/>
      <c r="L15" s="733"/>
      <c r="M15" s="733"/>
      <c r="N15" s="733"/>
      <c r="O15" s="1134"/>
      <c r="P15" s="1135"/>
      <c r="Q15" s="1135"/>
      <c r="R15" s="1135"/>
      <c r="S15" s="1135"/>
    </row>
    <row r="16" spans="1:19" s="1127" customFormat="1" x14ac:dyDescent="0.2">
      <c r="A16" s="1125"/>
      <c r="B16" s="1126"/>
      <c r="C16" s="1138"/>
      <c r="D16" s="1121" t="s">
        <v>649</v>
      </c>
      <c r="E16" s="1122">
        <f>SUM(E15)</f>
        <v>0</v>
      </c>
      <c r="F16" s="1330"/>
      <c r="G16" s="1334">
        <f t="shared" si="0"/>
        <v>0</v>
      </c>
      <c r="I16" s="1105"/>
      <c r="J16" s="1097"/>
      <c r="L16" s="1129"/>
      <c r="M16" s="1129"/>
      <c r="N16" s="1129"/>
      <c r="O16" s="1130"/>
      <c r="P16" s="1131"/>
      <c r="Q16" s="1131"/>
      <c r="R16" s="1131"/>
      <c r="S16" s="1131"/>
    </row>
    <row r="17" spans="1:19" s="1123" customFormat="1" x14ac:dyDescent="0.2">
      <c r="A17" s="837"/>
      <c r="B17" s="1120"/>
      <c r="C17" s="1139" t="s">
        <v>532</v>
      </c>
      <c r="D17" s="1132" t="s">
        <v>1133</v>
      </c>
      <c r="E17" s="1133">
        <v>1000</v>
      </c>
      <c r="F17" s="1331"/>
      <c r="G17" s="1334">
        <f t="shared" si="0"/>
        <v>1000</v>
      </c>
      <c r="I17" s="1105"/>
      <c r="J17" s="1097"/>
      <c r="L17" s="733"/>
      <c r="M17" s="733"/>
      <c r="N17" s="733"/>
      <c r="O17" s="1134"/>
      <c r="P17" s="1135"/>
      <c r="Q17" s="1135"/>
      <c r="R17" s="1135"/>
      <c r="S17" s="1135"/>
    </row>
    <row r="18" spans="1:19" s="1123" customFormat="1" x14ac:dyDescent="0.2">
      <c r="A18" s="837"/>
      <c r="B18" s="1120"/>
      <c r="C18" s="1139" t="s">
        <v>532</v>
      </c>
      <c r="D18" s="1132" t="s">
        <v>1134</v>
      </c>
      <c r="E18" s="1133">
        <v>2510</v>
      </c>
      <c r="F18" s="1331"/>
      <c r="G18" s="1334">
        <f t="shared" si="0"/>
        <v>2510</v>
      </c>
      <c r="I18" s="1105"/>
      <c r="J18" s="1097"/>
      <c r="L18" s="733"/>
      <c r="M18" s="733"/>
      <c r="N18" s="733"/>
      <c r="O18" s="1134"/>
      <c r="P18" s="1135"/>
      <c r="Q18" s="1135"/>
      <c r="R18" s="1135"/>
      <c r="S18" s="1135"/>
    </row>
    <row r="19" spans="1:19" s="1123" customFormat="1" x14ac:dyDescent="0.2">
      <c r="A19" s="837"/>
      <c r="B19" s="1120"/>
      <c r="C19" s="1139" t="s">
        <v>532</v>
      </c>
      <c r="D19" s="1132" t="s">
        <v>1135</v>
      </c>
      <c r="E19" s="1133">
        <v>3362</v>
      </c>
      <c r="F19" s="1331"/>
      <c r="G19" s="1334">
        <f t="shared" si="0"/>
        <v>3362</v>
      </c>
      <c r="I19" s="1097"/>
      <c r="J19" s="1097"/>
      <c r="L19" s="733"/>
      <c r="M19" s="733"/>
      <c r="N19" s="733"/>
      <c r="O19" s="1134"/>
      <c r="P19" s="1135"/>
      <c r="Q19" s="1135"/>
      <c r="R19" s="1135"/>
      <c r="S19" s="1135"/>
    </row>
    <row r="20" spans="1:19" x14ac:dyDescent="0.2">
      <c r="A20" s="840"/>
      <c r="B20" s="841"/>
      <c r="C20" s="1137" t="s">
        <v>532</v>
      </c>
      <c r="D20" s="1016" t="s">
        <v>1136</v>
      </c>
      <c r="E20" s="836">
        <v>5310</v>
      </c>
      <c r="F20" s="1018"/>
      <c r="G20" s="1334">
        <f t="shared" si="0"/>
        <v>5310</v>
      </c>
      <c r="I20" s="1105"/>
      <c r="L20" s="1059"/>
      <c r="M20" s="394"/>
      <c r="N20" s="394"/>
      <c r="O20" s="1113"/>
      <c r="P20" s="394"/>
      <c r="Q20" s="394"/>
      <c r="R20" s="394"/>
      <c r="S20" s="394"/>
    </row>
    <row r="21" spans="1:19" ht="15" x14ac:dyDescent="0.25">
      <c r="A21" s="840"/>
      <c r="B21" s="841"/>
      <c r="C21" s="1137" t="s">
        <v>532</v>
      </c>
      <c r="D21" s="1016" t="s">
        <v>1137</v>
      </c>
      <c r="E21" s="836">
        <v>5000</v>
      </c>
      <c r="F21" s="1018"/>
      <c r="G21" s="1334">
        <f t="shared" si="0"/>
        <v>5000</v>
      </c>
      <c r="L21" s="1115"/>
      <c r="M21" s="1115"/>
      <c r="N21" s="1116"/>
      <c r="O21" s="1117"/>
      <c r="P21" s="1114"/>
      <c r="Q21" s="1111"/>
      <c r="R21" s="1112"/>
      <c r="S21" s="1118"/>
    </row>
    <row r="22" spans="1:19" x14ac:dyDescent="0.2">
      <c r="A22" s="833"/>
      <c r="B22" s="838"/>
      <c r="C22" s="843"/>
      <c r="D22" s="1033" t="s">
        <v>649</v>
      </c>
      <c r="E22" s="846">
        <f>SUM(E17:E21)</f>
        <v>17182</v>
      </c>
      <c r="F22" s="1285"/>
      <c r="G22" s="1333">
        <f t="shared" si="0"/>
        <v>17182</v>
      </c>
      <c r="L22" s="394"/>
      <c r="M22" s="394"/>
      <c r="N22" s="394"/>
      <c r="O22" s="1032"/>
      <c r="P22" s="1059"/>
      <c r="Q22" s="1059"/>
      <c r="R22" s="1059"/>
      <c r="S22" s="1059"/>
    </row>
    <row r="23" spans="1:19" x14ac:dyDescent="0.2">
      <c r="A23" s="833"/>
      <c r="B23" s="838"/>
      <c r="C23" s="843" t="s">
        <v>533</v>
      </c>
      <c r="D23" s="1019" t="s">
        <v>534</v>
      </c>
      <c r="E23" s="836">
        <v>9000</v>
      </c>
      <c r="F23" s="1285"/>
      <c r="G23" s="1334">
        <f t="shared" si="0"/>
        <v>9000</v>
      </c>
      <c r="L23" s="394"/>
      <c r="M23" s="394"/>
      <c r="N23" s="394"/>
      <c r="O23" s="1032"/>
      <c r="P23" s="1059"/>
      <c r="Q23" s="1059"/>
      <c r="R23" s="1059"/>
      <c r="S23" s="1059"/>
    </row>
    <row r="24" spans="1:19" x14ac:dyDescent="0.2">
      <c r="A24" s="833"/>
      <c r="B24" s="838"/>
      <c r="C24" s="843"/>
      <c r="D24" s="1033" t="s">
        <v>649</v>
      </c>
      <c r="E24" s="846">
        <f>SUM(E23)</f>
        <v>9000</v>
      </c>
      <c r="F24" s="1285"/>
      <c r="G24" s="1333">
        <f t="shared" si="0"/>
        <v>9000</v>
      </c>
      <c r="L24" s="394"/>
      <c r="M24" s="394"/>
      <c r="N24" s="394"/>
      <c r="O24" s="1032"/>
      <c r="P24" s="1059"/>
      <c r="Q24" s="1059"/>
      <c r="R24" s="1059"/>
      <c r="S24" s="1059"/>
    </row>
    <row r="25" spans="1:19" x14ac:dyDescent="0.2">
      <c r="A25" s="833"/>
      <c r="B25" s="838"/>
      <c r="C25" s="843"/>
      <c r="D25" s="1033"/>
      <c r="E25" s="846"/>
      <c r="F25" s="1285"/>
      <c r="G25" s="1333"/>
      <c r="L25" s="394"/>
      <c r="M25" s="394"/>
      <c r="N25" s="394"/>
      <c r="O25" s="1032"/>
      <c r="P25" s="1059"/>
      <c r="Q25" s="1059"/>
      <c r="R25" s="1059"/>
      <c r="S25" s="1059"/>
    </row>
    <row r="26" spans="1:19" x14ac:dyDescent="0.2">
      <c r="A26" s="833"/>
      <c r="B26" s="834"/>
      <c r="C26" s="1137" t="s">
        <v>1208</v>
      </c>
      <c r="D26" s="1016" t="s">
        <v>1303</v>
      </c>
      <c r="E26" s="836">
        <v>2729</v>
      </c>
      <c r="F26" s="1018"/>
      <c r="G26" s="1334">
        <v>2729</v>
      </c>
      <c r="I26" s="1124"/>
      <c r="J26" s="1123"/>
    </row>
    <row r="27" spans="1:19" x14ac:dyDescent="0.2">
      <c r="A27" s="833"/>
      <c r="B27" s="838"/>
      <c r="C27" s="843"/>
      <c r="D27" s="1033"/>
      <c r="E27" s="846"/>
      <c r="F27" s="1285"/>
      <c r="G27" s="1334"/>
      <c r="L27" s="394"/>
      <c r="M27" s="394"/>
      <c r="N27" s="394"/>
      <c r="O27" s="1032"/>
      <c r="P27" s="1059"/>
      <c r="Q27" s="1059"/>
      <c r="R27" s="1059"/>
      <c r="S27" s="1059"/>
    </row>
    <row r="28" spans="1:19" x14ac:dyDescent="0.2">
      <c r="A28" s="833"/>
      <c r="B28" s="842"/>
      <c r="C28" s="839"/>
      <c r="D28" s="851" t="s">
        <v>1141</v>
      </c>
      <c r="E28" s="846">
        <f>E6+E13+E16+E22+E24+E26</f>
        <v>48863</v>
      </c>
      <c r="F28" s="1285">
        <v>0</v>
      </c>
      <c r="G28" s="846">
        <f>G6+G13+G16+G22+G24+G26</f>
        <v>48863</v>
      </c>
    </row>
    <row r="29" spans="1:19" x14ac:dyDescent="0.2">
      <c r="A29" s="833"/>
      <c r="B29" s="838"/>
      <c r="C29" s="843"/>
      <c r="D29" s="1021"/>
      <c r="E29" s="846"/>
      <c r="F29" s="1285"/>
      <c r="G29" s="1333"/>
      <c r="L29" s="394"/>
      <c r="M29" s="394"/>
      <c r="N29" s="394"/>
      <c r="O29" s="1032"/>
      <c r="P29" s="1059"/>
      <c r="Q29" s="1059"/>
      <c r="R29" s="1059"/>
      <c r="S29" s="1059"/>
    </row>
    <row r="30" spans="1:19" x14ac:dyDescent="0.2">
      <c r="A30" s="1023"/>
      <c r="B30" s="1024"/>
      <c r="C30" s="834"/>
      <c r="D30" s="1107" t="s">
        <v>1086</v>
      </c>
      <c r="E30" s="1106"/>
      <c r="F30" s="1018"/>
      <c r="G30" s="1334"/>
      <c r="I30" s="1105"/>
    </row>
    <row r="31" spans="1:19" x14ac:dyDescent="0.2">
      <c r="A31" s="1025"/>
      <c r="B31" s="834"/>
      <c r="C31" s="834"/>
      <c r="D31" s="1026" t="s">
        <v>1143</v>
      </c>
      <c r="E31" s="845">
        <v>10000</v>
      </c>
      <c r="F31" s="1018">
        <v>0</v>
      </c>
      <c r="G31" s="1333">
        <f>E31-F31</f>
        <v>10000</v>
      </c>
    </row>
    <row r="32" spans="1:19" x14ac:dyDescent="0.2">
      <c r="A32" s="1027"/>
      <c r="B32" s="842"/>
      <c r="C32" s="839"/>
      <c r="D32" s="851"/>
      <c r="E32" s="836"/>
      <c r="F32" s="1018"/>
      <c r="G32" s="1334"/>
    </row>
    <row r="33" spans="1:8" x14ac:dyDescent="0.2">
      <c r="A33" s="840"/>
      <c r="B33" s="834"/>
      <c r="C33" s="839" t="s">
        <v>527</v>
      </c>
      <c r="D33" s="1108" t="s">
        <v>1140</v>
      </c>
      <c r="E33" s="836">
        <v>0</v>
      </c>
      <c r="F33" s="1018">
        <v>0</v>
      </c>
      <c r="G33" s="1334">
        <f>E33-F33</f>
        <v>0</v>
      </c>
    </row>
    <row r="34" spans="1:8" x14ac:dyDescent="0.2">
      <c r="A34" s="1025"/>
      <c r="B34" s="834"/>
      <c r="C34" s="834"/>
      <c r="D34" s="1026" t="s">
        <v>1143</v>
      </c>
      <c r="E34" s="845">
        <v>2900</v>
      </c>
      <c r="F34" s="1018"/>
      <c r="G34" s="1333">
        <f>E34-F34</f>
        <v>2900</v>
      </c>
    </row>
    <row r="35" spans="1:8" x14ac:dyDescent="0.2">
      <c r="A35" s="844"/>
      <c r="B35" s="847"/>
      <c r="C35" s="850"/>
      <c r="D35" s="1022" t="s">
        <v>649</v>
      </c>
      <c r="E35" s="845">
        <f>SUM(E32:E33)</f>
        <v>0</v>
      </c>
      <c r="F35" s="1285">
        <v>0</v>
      </c>
      <c r="G35" s="1335">
        <f>SUM(G33:G33)</f>
        <v>0</v>
      </c>
    </row>
    <row r="36" spans="1:8" ht="13.5" thickBot="1" x14ac:dyDescent="0.25">
      <c r="A36" s="833"/>
      <c r="B36" s="842"/>
      <c r="C36" s="839"/>
      <c r="D36" s="851" t="s">
        <v>1142</v>
      </c>
      <c r="E36" s="846">
        <f>E34+E31</f>
        <v>12900</v>
      </c>
      <c r="F36" s="1285">
        <v>0</v>
      </c>
      <c r="G36" s="846">
        <f>G34+G31</f>
        <v>12900</v>
      </c>
    </row>
    <row r="37" spans="1:8" ht="13.5" thickBot="1" x14ac:dyDescent="0.25">
      <c r="A37" s="848"/>
      <c r="B37" s="849"/>
      <c r="C37" s="852"/>
      <c r="D37" s="1028" t="s">
        <v>649</v>
      </c>
      <c r="E37" s="1109">
        <f>E28+E36</f>
        <v>61763</v>
      </c>
      <c r="F37" s="1332">
        <f>F28+F36</f>
        <v>0</v>
      </c>
      <c r="G37" s="1109">
        <f>G28+G36</f>
        <v>61763</v>
      </c>
    </row>
    <row r="38" spans="1:8" x14ac:dyDescent="0.2">
      <c r="E38" s="1097" t="s">
        <v>1087</v>
      </c>
    </row>
    <row r="39" spans="1:8" ht="15.75" x14ac:dyDescent="0.25">
      <c r="A39" s="1110"/>
    </row>
    <row r="44" spans="1:8" ht="15" x14ac:dyDescent="0.25">
      <c r="H44" s="1034"/>
    </row>
    <row r="63" spans="1:7" ht="15" x14ac:dyDescent="0.25">
      <c r="A63" s="1346" t="s">
        <v>1336</v>
      </c>
      <c r="B63" s="1346"/>
      <c r="C63" s="1346"/>
      <c r="D63" s="1346"/>
      <c r="E63" s="1346"/>
      <c r="F63" s="1346"/>
      <c r="G63" s="1346"/>
    </row>
  </sheetData>
  <mergeCells count="2">
    <mergeCell ref="A2:G2"/>
    <mergeCell ref="A63:G63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43"/>
  <sheetViews>
    <sheetView tabSelected="1" workbookViewId="0">
      <selection activeCell="K39" sqref="K39"/>
    </sheetView>
  </sheetViews>
  <sheetFormatPr defaultRowHeight="12.75" x14ac:dyDescent="0.2"/>
  <cols>
    <col min="1" max="1" width="36.28515625" customWidth="1"/>
    <col min="2" max="5" width="10.7109375" customWidth="1"/>
    <col min="6" max="6" width="10.7109375" style="1059" customWidth="1"/>
    <col min="7" max="12" width="10.7109375" customWidth="1"/>
  </cols>
  <sheetData>
    <row r="1" spans="1:12" ht="18.75" x14ac:dyDescent="0.3">
      <c r="A1" s="853"/>
      <c r="B1" s="853"/>
      <c r="C1" s="853"/>
      <c r="D1" s="853"/>
      <c r="E1" s="853"/>
      <c r="F1" s="853"/>
      <c r="G1" s="854"/>
      <c r="H1" s="854"/>
      <c r="I1" s="853"/>
      <c r="J1" s="855"/>
      <c r="L1" s="189" t="s">
        <v>1338</v>
      </c>
    </row>
    <row r="2" spans="1:12" ht="18.75" x14ac:dyDescent="0.3">
      <c r="A2" s="856" t="s">
        <v>535</v>
      </c>
      <c r="B2" s="857"/>
      <c r="C2" s="857"/>
      <c r="D2" s="857"/>
      <c r="E2" s="857"/>
      <c r="F2" s="857"/>
      <c r="G2" s="857"/>
      <c r="H2" s="857"/>
      <c r="I2" s="857"/>
      <c r="L2" s="857"/>
    </row>
    <row r="3" spans="1:12" ht="13.5" thickBot="1" x14ac:dyDescent="0.25">
      <c r="A3" s="858"/>
      <c r="B3" s="858"/>
      <c r="C3" s="859"/>
      <c r="D3" s="858"/>
      <c r="E3" s="858"/>
      <c r="F3" s="858"/>
      <c r="G3" s="859"/>
      <c r="H3" s="859"/>
      <c r="L3" s="859" t="s">
        <v>558</v>
      </c>
    </row>
    <row r="4" spans="1:12" ht="27.75" thickBot="1" x14ac:dyDescent="0.3">
      <c r="A4" s="860" t="s">
        <v>536</v>
      </c>
      <c r="B4" s="862" t="s">
        <v>537</v>
      </c>
      <c r="C4" s="861" t="s">
        <v>538</v>
      </c>
      <c r="D4" s="862" t="s">
        <v>539</v>
      </c>
      <c r="E4" s="862" t="s">
        <v>978</v>
      </c>
      <c r="F4" s="1219" t="s">
        <v>1259</v>
      </c>
      <c r="G4" s="1183" t="s">
        <v>1351</v>
      </c>
      <c r="H4" s="1233" t="s">
        <v>540</v>
      </c>
      <c r="I4" s="863" t="s">
        <v>541</v>
      </c>
      <c r="J4" s="863" t="s">
        <v>542</v>
      </c>
      <c r="K4" s="863" t="s">
        <v>543</v>
      </c>
      <c r="L4" s="864" t="s">
        <v>1171</v>
      </c>
    </row>
    <row r="5" spans="1:12" x14ac:dyDescent="0.2">
      <c r="A5" s="865"/>
      <c r="B5" s="867"/>
      <c r="C5" s="866"/>
      <c r="D5" s="867"/>
      <c r="E5" s="867"/>
      <c r="F5" s="1220"/>
      <c r="G5" s="1184"/>
      <c r="H5" s="1234"/>
      <c r="I5" s="869"/>
      <c r="J5" s="869"/>
      <c r="K5" s="869"/>
      <c r="L5" s="868"/>
    </row>
    <row r="6" spans="1:12" x14ac:dyDescent="0.2">
      <c r="A6" s="870" t="s">
        <v>544</v>
      </c>
      <c r="B6" s="872">
        <v>102073</v>
      </c>
      <c r="C6" s="873">
        <v>103669</v>
      </c>
      <c r="D6" s="874">
        <v>115329</v>
      </c>
      <c r="E6" s="874">
        <v>103190</v>
      </c>
      <c r="F6" s="1221">
        <f>'Bilance 1'!F6</f>
        <v>94209</v>
      </c>
      <c r="G6" s="1185">
        <f>'Bilance 1'!H6</f>
        <v>174100</v>
      </c>
      <c r="H6" s="876">
        <f>ROUNDUP(G6*1.02,-2)</f>
        <v>177600</v>
      </c>
      <c r="I6" s="876">
        <f t="shared" ref="I6:L6" si="0">ROUNDUP(H6*1.02,-2)</f>
        <v>181200</v>
      </c>
      <c r="J6" s="876">
        <f>ROUNDUP(I6*1.02-40000,-2)</f>
        <v>144900</v>
      </c>
      <c r="K6" s="876">
        <f t="shared" si="0"/>
        <v>147800</v>
      </c>
      <c r="L6" s="877">
        <f t="shared" si="0"/>
        <v>150800</v>
      </c>
    </row>
    <row r="7" spans="1:12" x14ac:dyDescent="0.2">
      <c r="A7" s="870" t="s">
        <v>545</v>
      </c>
      <c r="B7" s="872">
        <v>44604</v>
      </c>
      <c r="C7" s="873">
        <v>9864</v>
      </c>
      <c r="D7" s="874">
        <v>8654</v>
      </c>
      <c r="E7" s="874">
        <v>9149</v>
      </c>
      <c r="F7" s="1221">
        <f>'Bilance 1'!F17</f>
        <v>22970</v>
      </c>
      <c r="G7" s="1185">
        <f>'Bilance 1'!H17</f>
        <v>9425</v>
      </c>
      <c r="H7" s="876">
        <v>9700</v>
      </c>
      <c r="I7" s="876">
        <v>9900</v>
      </c>
      <c r="J7" s="876">
        <v>10100</v>
      </c>
      <c r="K7" s="876">
        <v>10400</v>
      </c>
      <c r="L7" s="952">
        <v>10700</v>
      </c>
    </row>
    <row r="8" spans="1:12" x14ac:dyDescent="0.2">
      <c r="A8" s="878" t="s">
        <v>546</v>
      </c>
      <c r="B8" s="879">
        <v>0</v>
      </c>
      <c r="C8" s="871">
        <v>0</v>
      </c>
      <c r="D8" s="879">
        <v>0</v>
      </c>
      <c r="E8" s="879">
        <v>4529</v>
      </c>
      <c r="F8" s="1222">
        <v>0</v>
      </c>
      <c r="G8" s="1186">
        <v>0</v>
      </c>
      <c r="H8" s="1235">
        <v>0</v>
      </c>
      <c r="I8" s="871">
        <v>0</v>
      </c>
      <c r="J8" s="871">
        <v>0</v>
      </c>
      <c r="K8" s="871">
        <v>0</v>
      </c>
      <c r="L8" s="875">
        <v>0</v>
      </c>
    </row>
    <row r="9" spans="1:12" ht="13.5" thickBot="1" x14ac:dyDescent="0.25">
      <c r="A9" s="880" t="s">
        <v>547</v>
      </c>
      <c r="B9" s="882">
        <f t="shared" ref="B9:G9" si="1">SUM(B6:B8)</f>
        <v>146677</v>
      </c>
      <c r="C9" s="881">
        <f t="shared" si="1"/>
        <v>113533</v>
      </c>
      <c r="D9" s="882">
        <f t="shared" si="1"/>
        <v>123983</v>
      </c>
      <c r="E9" s="882">
        <f t="shared" si="1"/>
        <v>116868</v>
      </c>
      <c r="F9" s="1212">
        <f>'Bilance 1'!F31</f>
        <v>117179</v>
      </c>
      <c r="G9" s="1187">
        <f t="shared" si="1"/>
        <v>183525</v>
      </c>
      <c r="H9" s="1236">
        <f>SUM(H6:H8)</f>
        <v>187300</v>
      </c>
      <c r="I9" s="881">
        <f>SUM(I6:I8)</f>
        <v>191100</v>
      </c>
      <c r="J9" s="881">
        <f>SUM(J6:J8)</f>
        <v>155000</v>
      </c>
      <c r="K9" s="881">
        <f>SUM(K6:K8)</f>
        <v>158200</v>
      </c>
      <c r="L9" s="883">
        <f>SUM(L6:L8)</f>
        <v>161500</v>
      </c>
    </row>
    <row r="10" spans="1:12" x14ac:dyDescent="0.2">
      <c r="A10" s="893"/>
      <c r="B10" s="1245"/>
      <c r="C10" s="1246"/>
      <c r="D10" s="1245"/>
      <c r="E10" s="1245"/>
      <c r="F10" s="1247"/>
      <c r="G10" s="1248"/>
      <c r="H10" s="1249"/>
      <c r="I10" s="1246"/>
      <c r="J10" s="1246"/>
      <c r="K10" s="1246"/>
      <c r="L10" s="1250"/>
    </row>
    <row r="11" spans="1:12" x14ac:dyDescent="0.2">
      <c r="A11" s="878" t="s">
        <v>548</v>
      </c>
      <c r="B11" s="925">
        <f t="shared" ref="B11:L11" si="2">SUM(B12:B14)</f>
        <v>617433</v>
      </c>
      <c r="C11" s="924">
        <f t="shared" si="2"/>
        <v>526590</v>
      </c>
      <c r="D11" s="925">
        <f t="shared" si="2"/>
        <v>664953</v>
      </c>
      <c r="E11" s="925">
        <f t="shared" si="2"/>
        <v>613713</v>
      </c>
      <c r="F11" s="1223">
        <f t="shared" si="2"/>
        <v>517933</v>
      </c>
      <c r="G11" s="1188">
        <f t="shared" si="2"/>
        <v>435971</v>
      </c>
      <c r="H11" s="1237">
        <f t="shared" si="2"/>
        <v>444400</v>
      </c>
      <c r="I11" s="924">
        <f t="shared" si="2"/>
        <v>453400</v>
      </c>
      <c r="J11" s="924">
        <f t="shared" si="2"/>
        <v>462500</v>
      </c>
      <c r="K11" s="924">
        <f t="shared" si="2"/>
        <v>471900</v>
      </c>
      <c r="L11" s="926">
        <f t="shared" si="2"/>
        <v>481400</v>
      </c>
    </row>
    <row r="12" spans="1:12" x14ac:dyDescent="0.2">
      <c r="A12" s="951" t="s">
        <v>968</v>
      </c>
      <c r="B12" s="922">
        <v>56370</v>
      </c>
      <c r="C12" s="921">
        <v>57224</v>
      </c>
      <c r="D12" s="922">
        <v>62066</v>
      </c>
      <c r="E12" s="922">
        <v>65764</v>
      </c>
      <c r="F12" s="1224">
        <f>'Bilance 1'!F46</f>
        <v>54972</v>
      </c>
      <c r="G12" s="1189">
        <f>'Bilance 1'!H46</f>
        <v>75886</v>
      </c>
      <c r="H12" s="876">
        <v>77500</v>
      </c>
      <c r="I12" s="876">
        <v>79100</v>
      </c>
      <c r="J12" s="876">
        <v>80700</v>
      </c>
      <c r="K12" s="876">
        <v>82400</v>
      </c>
      <c r="L12" s="952">
        <v>84100</v>
      </c>
    </row>
    <row r="13" spans="1:12" x14ac:dyDescent="0.2">
      <c r="A13" s="951" t="s">
        <v>969</v>
      </c>
      <c r="B13" s="922">
        <v>282485</v>
      </c>
      <c r="C13" s="921">
        <v>327761</v>
      </c>
      <c r="D13" s="922">
        <v>333728</v>
      </c>
      <c r="E13" s="922">
        <v>346125</v>
      </c>
      <c r="F13" s="1224">
        <f>'Bilance 1'!F47</f>
        <v>265851</v>
      </c>
      <c r="G13" s="1189">
        <f>'Bilance 1'!H47</f>
        <v>360085</v>
      </c>
      <c r="H13" s="876">
        <v>366900</v>
      </c>
      <c r="I13" s="876">
        <v>374300</v>
      </c>
      <c r="J13" s="876">
        <v>381800</v>
      </c>
      <c r="K13" s="876">
        <v>389500</v>
      </c>
      <c r="L13" s="952">
        <v>397300</v>
      </c>
    </row>
    <row r="14" spans="1:12" x14ac:dyDescent="0.2">
      <c r="A14" s="951" t="s">
        <v>612</v>
      </c>
      <c r="B14" s="922">
        <v>278578</v>
      </c>
      <c r="C14" s="921">
        <v>141605</v>
      </c>
      <c r="D14" s="922">
        <v>269159</v>
      </c>
      <c r="E14" s="922">
        <v>201824</v>
      </c>
      <c r="F14" s="1224">
        <f>'Bilance 1'!F48</f>
        <v>197110</v>
      </c>
      <c r="G14" s="1189">
        <v>0</v>
      </c>
      <c r="H14" s="1238">
        <f>(G14/100)*105</f>
        <v>0</v>
      </c>
      <c r="I14" s="921">
        <f>(H14/100)*105</f>
        <v>0</v>
      </c>
      <c r="J14" s="921">
        <f>(I14/100)*105</f>
        <v>0</v>
      </c>
      <c r="K14" s="921">
        <f>(J14/100)*105</f>
        <v>0</v>
      </c>
      <c r="L14" s="923">
        <f>(K14/100)*105</f>
        <v>0</v>
      </c>
    </row>
    <row r="15" spans="1:12" s="1059" customFormat="1" x14ac:dyDescent="0.2">
      <c r="A15" s="1210" t="s">
        <v>1346</v>
      </c>
      <c r="B15" s="922">
        <v>0</v>
      </c>
      <c r="C15" s="921">
        <v>0</v>
      </c>
      <c r="D15" s="922">
        <v>0</v>
      </c>
      <c r="E15" s="922">
        <v>0</v>
      </c>
      <c r="F15" s="1224">
        <v>0</v>
      </c>
      <c r="G15" s="1189">
        <v>0</v>
      </c>
      <c r="H15" s="1238">
        <v>17000</v>
      </c>
      <c r="I15" s="921">
        <v>25000</v>
      </c>
      <c r="J15" s="921">
        <v>25000</v>
      </c>
      <c r="K15" s="921"/>
      <c r="L15" s="1211"/>
    </row>
    <row r="16" spans="1:12" s="1059" customFormat="1" x14ac:dyDescent="0.2">
      <c r="A16" s="1210" t="s">
        <v>1347</v>
      </c>
      <c r="B16" s="922">
        <v>0</v>
      </c>
      <c r="C16" s="921">
        <v>0</v>
      </c>
      <c r="D16" s="922">
        <v>0</v>
      </c>
      <c r="E16" s="922">
        <v>0</v>
      </c>
      <c r="F16" s="1224">
        <v>0</v>
      </c>
      <c r="G16" s="1189">
        <v>0</v>
      </c>
      <c r="H16" s="1238">
        <v>50000</v>
      </c>
      <c r="I16" s="921">
        <v>80000</v>
      </c>
      <c r="J16" s="921">
        <v>80000</v>
      </c>
      <c r="K16" s="921"/>
      <c r="L16" s="1211"/>
    </row>
    <row r="17" spans="1:12" x14ac:dyDescent="0.2">
      <c r="A17" s="878" t="s">
        <v>549</v>
      </c>
      <c r="B17" s="879">
        <v>450000</v>
      </c>
      <c r="C17" s="871">
        <v>240000</v>
      </c>
      <c r="D17" s="879">
        <v>200000</v>
      </c>
      <c r="E17" s="879">
        <v>200000</v>
      </c>
      <c r="F17" s="1222">
        <v>0</v>
      </c>
      <c r="G17" s="1186">
        <f>'Bilance 1'!H44</f>
        <v>150000</v>
      </c>
      <c r="H17" s="876">
        <v>200000</v>
      </c>
      <c r="I17" s="871">
        <v>200000</v>
      </c>
      <c r="J17" s="871">
        <v>200000</v>
      </c>
      <c r="K17" s="871">
        <v>200000</v>
      </c>
      <c r="L17" s="875">
        <v>20000</v>
      </c>
    </row>
    <row r="18" spans="1:12" ht="13.5" thickBot="1" x14ac:dyDescent="0.25">
      <c r="A18" s="880" t="s">
        <v>550</v>
      </c>
      <c r="B18" s="882">
        <f t="shared" ref="B18:F18" si="3">B11+B17</f>
        <v>1067433</v>
      </c>
      <c r="C18" s="881">
        <f t="shared" si="3"/>
        <v>766590</v>
      </c>
      <c r="D18" s="882">
        <f t="shared" si="3"/>
        <v>864953</v>
      </c>
      <c r="E18" s="882">
        <f t="shared" si="3"/>
        <v>813713</v>
      </c>
      <c r="F18" s="1212">
        <f t="shared" si="3"/>
        <v>517933</v>
      </c>
      <c r="G18" s="1187">
        <f>G11+G17+G15</f>
        <v>585971</v>
      </c>
      <c r="H18" s="1152">
        <f t="shared" ref="H18:L18" si="4">H11+H17+H15</f>
        <v>661400</v>
      </c>
      <c r="I18" s="1212">
        <f t="shared" si="4"/>
        <v>678400</v>
      </c>
      <c r="J18" s="1212">
        <f>J11+J17+J15</f>
        <v>687500</v>
      </c>
      <c r="K18" s="1212">
        <f t="shared" si="4"/>
        <v>671900</v>
      </c>
      <c r="L18" s="1212">
        <f t="shared" si="4"/>
        <v>501400</v>
      </c>
    </row>
    <row r="19" spans="1:12" ht="15" thickBot="1" x14ac:dyDescent="0.25">
      <c r="A19" s="884" t="s">
        <v>551</v>
      </c>
      <c r="B19" s="886">
        <f t="shared" ref="B19:G19" si="5">SUM(B18,B9)</f>
        <v>1214110</v>
      </c>
      <c r="C19" s="885">
        <f t="shared" si="5"/>
        <v>880123</v>
      </c>
      <c r="D19" s="886">
        <f t="shared" si="5"/>
        <v>988936</v>
      </c>
      <c r="E19" s="886">
        <f>SUM(E18,E9)</f>
        <v>930581</v>
      </c>
      <c r="F19" s="1225">
        <f t="shared" si="5"/>
        <v>635112</v>
      </c>
      <c r="G19" s="1190">
        <f t="shared" si="5"/>
        <v>769496</v>
      </c>
      <c r="H19" s="1239">
        <f>SUM(H9+H18+H15+H16)</f>
        <v>915700</v>
      </c>
      <c r="I19" s="886">
        <f t="shared" ref="I19:L19" si="6">SUM(I9+I18+I15+I16)</f>
        <v>974500</v>
      </c>
      <c r="J19" s="886">
        <f t="shared" si="6"/>
        <v>947500</v>
      </c>
      <c r="K19" s="886">
        <f t="shared" si="6"/>
        <v>830100</v>
      </c>
      <c r="L19" s="887">
        <f t="shared" si="6"/>
        <v>662900</v>
      </c>
    </row>
    <row r="20" spans="1:12" x14ac:dyDescent="0.2">
      <c r="A20" s="888"/>
      <c r="B20" s="890"/>
      <c r="C20" s="889"/>
      <c r="D20" s="890"/>
      <c r="E20" s="890"/>
      <c r="F20" s="1226"/>
      <c r="G20" s="1191"/>
      <c r="H20" s="1240"/>
      <c r="I20" s="889"/>
      <c r="J20" s="889"/>
      <c r="K20" s="889"/>
      <c r="L20" s="891"/>
    </row>
    <row r="21" spans="1:12" x14ac:dyDescent="0.2">
      <c r="A21" s="892" t="s">
        <v>552</v>
      </c>
      <c r="B21" s="872">
        <v>654342</v>
      </c>
      <c r="C21" s="873">
        <v>657628</v>
      </c>
      <c r="D21" s="874">
        <v>711492</v>
      </c>
      <c r="E21" s="874">
        <v>787635</v>
      </c>
      <c r="F21" s="1221">
        <f>'Bilance 1'!F51</f>
        <v>586136.33109999995</v>
      </c>
      <c r="G21" s="1185">
        <f>'Bilance 1'!H51</f>
        <v>765277</v>
      </c>
      <c r="H21" s="876">
        <f>G21+H22*1.02+70000</f>
        <v>865877</v>
      </c>
      <c r="I21" s="876">
        <f>H21+I22*1.1</f>
        <v>931877</v>
      </c>
      <c r="J21" s="876">
        <f t="shared" ref="J21:L21" si="7">I21+J22*1.1</f>
        <v>997877</v>
      </c>
      <c r="K21" s="876">
        <f t="shared" si="7"/>
        <v>1052877</v>
      </c>
      <c r="L21" s="952">
        <f t="shared" si="7"/>
        <v>1052877</v>
      </c>
    </row>
    <row r="22" spans="1:12" s="1167" customFormat="1" x14ac:dyDescent="0.2">
      <c r="A22" s="1161" t="s">
        <v>1261</v>
      </c>
      <c r="B22" s="1162"/>
      <c r="C22" s="1163"/>
      <c r="D22" s="1164"/>
      <c r="E22" s="1164"/>
      <c r="F22" s="1227"/>
      <c r="G22" s="1192"/>
      <c r="H22" s="1166">
        <v>30000</v>
      </c>
      <c r="I22" s="1166">
        <v>60000</v>
      </c>
      <c r="J22" s="1166">
        <v>60000</v>
      </c>
      <c r="K22" s="1166">
        <v>50000</v>
      </c>
      <c r="L22" s="1165"/>
    </row>
    <row r="23" spans="1:12" x14ac:dyDescent="0.2">
      <c r="A23" s="870" t="s">
        <v>1260</v>
      </c>
      <c r="B23" s="871">
        <v>318570</v>
      </c>
      <c r="C23" s="871">
        <v>88949</v>
      </c>
      <c r="D23" s="871">
        <v>152736</v>
      </c>
      <c r="E23" s="879">
        <v>225644</v>
      </c>
      <c r="F23" s="1222">
        <f>'Bilance 1'!F52</f>
        <v>271697</v>
      </c>
      <c r="G23" s="1186">
        <f>'Bilance 1'!H52</f>
        <v>338882</v>
      </c>
      <c r="H23" s="876">
        <v>370000</v>
      </c>
      <c r="I23" s="871">
        <v>370000</v>
      </c>
      <c r="J23" s="1215">
        <v>470000</v>
      </c>
      <c r="K23" s="1215">
        <v>320000</v>
      </c>
      <c r="L23" s="877">
        <v>320000</v>
      </c>
    </row>
    <row r="24" spans="1:12" s="1167" customFormat="1" ht="15" thickBot="1" x14ac:dyDescent="0.25">
      <c r="A24" s="1216" t="s">
        <v>553</v>
      </c>
      <c r="B24" s="1213">
        <f t="shared" ref="B24:G24" si="8">SUM(B20:B23)</f>
        <v>972912</v>
      </c>
      <c r="C24" s="1214">
        <f t="shared" si="8"/>
        <v>746577</v>
      </c>
      <c r="D24" s="1213">
        <f t="shared" si="8"/>
        <v>864228</v>
      </c>
      <c r="E24" s="1213">
        <f t="shared" si="8"/>
        <v>1013279</v>
      </c>
      <c r="F24" s="1228">
        <f t="shared" si="8"/>
        <v>857833.33109999995</v>
      </c>
      <c r="G24" s="1218">
        <f t="shared" si="8"/>
        <v>1104159</v>
      </c>
      <c r="H24" s="1241">
        <f>SUM(H21:H23)</f>
        <v>1265877</v>
      </c>
      <c r="I24" s="1214">
        <f>SUM(I20:I23)</f>
        <v>1361877</v>
      </c>
      <c r="J24" s="1214">
        <f>SUM(J20:J23)</f>
        <v>1527877</v>
      </c>
      <c r="K24" s="1214">
        <f>SUM(K20:K23)</f>
        <v>1422877</v>
      </c>
      <c r="L24" s="1217">
        <f>SUM(L20:L23)</f>
        <v>1372877</v>
      </c>
    </row>
    <row r="25" spans="1:12" s="1167" customFormat="1" ht="14.25" x14ac:dyDescent="0.2">
      <c r="A25" s="893" t="s">
        <v>554</v>
      </c>
      <c r="B25" s="895">
        <f t="shared" ref="B25:G25" si="9">SUM(B19,-B24)</f>
        <v>241198</v>
      </c>
      <c r="C25" s="894">
        <f t="shared" si="9"/>
        <v>133546</v>
      </c>
      <c r="D25" s="895">
        <f t="shared" si="9"/>
        <v>124708</v>
      </c>
      <c r="E25" s="895">
        <f t="shared" si="9"/>
        <v>-82698</v>
      </c>
      <c r="F25" s="1229">
        <f t="shared" si="9"/>
        <v>-222721.33109999995</v>
      </c>
      <c r="G25" s="1193">
        <f t="shared" si="9"/>
        <v>-334663</v>
      </c>
      <c r="H25" s="1242">
        <f>H19-H24</f>
        <v>-350177</v>
      </c>
      <c r="I25" s="894">
        <f>I19-I24</f>
        <v>-387377</v>
      </c>
      <c r="J25" s="894">
        <f>J19-J24</f>
        <v>-580377</v>
      </c>
      <c r="K25" s="894">
        <f>K19-K24</f>
        <v>-592777</v>
      </c>
      <c r="L25" s="896">
        <f>SUM(L19,-L24)</f>
        <v>-709977</v>
      </c>
    </row>
    <row r="26" spans="1:12" s="1167" customFormat="1" x14ac:dyDescent="0.2">
      <c r="A26" s="870" t="s">
        <v>1205</v>
      </c>
      <c r="B26" s="879"/>
      <c r="C26" s="871"/>
      <c r="D26" s="879"/>
      <c r="E26" s="879"/>
      <c r="F26" s="1222"/>
      <c r="G26" s="1186"/>
      <c r="H26" s="1235"/>
      <c r="I26" s="871"/>
      <c r="J26" s="871"/>
      <c r="K26" s="871"/>
      <c r="L26" s="877"/>
    </row>
    <row r="27" spans="1:12" x14ac:dyDescent="0.2">
      <c r="A27" s="870" t="s">
        <v>1206</v>
      </c>
      <c r="B27" s="879"/>
      <c r="C27" s="871"/>
      <c r="D27" s="879"/>
      <c r="E27" s="879"/>
      <c r="F27" s="1222"/>
      <c r="G27" s="1186"/>
      <c r="H27" s="1235"/>
      <c r="I27" s="871"/>
      <c r="J27" s="871"/>
      <c r="K27" s="871"/>
      <c r="L27" s="877"/>
    </row>
    <row r="28" spans="1:12" x14ac:dyDescent="0.2">
      <c r="A28" s="870" t="s">
        <v>1348</v>
      </c>
      <c r="B28" s="879"/>
      <c r="C28" s="871"/>
      <c r="D28" s="879"/>
      <c r="E28" s="879"/>
      <c r="F28" s="1222"/>
      <c r="G28" s="1186">
        <v>0</v>
      </c>
      <c r="H28" s="1235">
        <v>130000</v>
      </c>
      <c r="I28" s="871">
        <v>135000</v>
      </c>
      <c r="J28" s="871">
        <v>100000</v>
      </c>
      <c r="K28" s="871"/>
      <c r="L28" s="877"/>
    </row>
    <row r="29" spans="1:12" s="394" customFormat="1" x14ac:dyDescent="0.2">
      <c r="A29" s="870" t="s">
        <v>1341</v>
      </c>
      <c r="B29" s="879"/>
      <c r="C29" s="871"/>
      <c r="D29" s="879"/>
      <c r="E29" s="879"/>
      <c r="F29" s="1222"/>
      <c r="G29" s="1186"/>
      <c r="H29" s="1235">
        <v>2000</v>
      </c>
      <c r="I29" s="871">
        <v>5000</v>
      </c>
      <c r="J29" s="871">
        <v>8500</v>
      </c>
      <c r="K29" s="871">
        <v>38500</v>
      </c>
      <c r="L29" s="877">
        <v>38500</v>
      </c>
    </row>
    <row r="30" spans="1:12" s="394" customFormat="1" x14ac:dyDescent="0.2">
      <c r="A30" s="897"/>
      <c r="B30" s="899"/>
      <c r="C30" s="898"/>
      <c r="D30" s="899"/>
      <c r="E30" s="899"/>
      <c r="F30" s="1230"/>
      <c r="G30" s="1194"/>
      <c r="H30" s="1243"/>
      <c r="I30" s="898"/>
      <c r="J30" s="898"/>
      <c r="K30" s="898"/>
      <c r="L30" s="900"/>
    </row>
    <row r="31" spans="1:12" s="394" customFormat="1" x14ac:dyDescent="0.2">
      <c r="A31" s="901" t="s">
        <v>1339</v>
      </c>
      <c r="B31" s="879">
        <v>0</v>
      </c>
      <c r="C31" s="871">
        <v>0</v>
      </c>
      <c r="D31" s="879">
        <v>0</v>
      </c>
      <c r="E31" s="879">
        <v>0</v>
      </c>
      <c r="F31" s="1222"/>
      <c r="G31" s="1186">
        <v>0</v>
      </c>
      <c r="H31" s="1235">
        <v>0</v>
      </c>
      <c r="I31" s="871">
        <v>0</v>
      </c>
      <c r="J31" s="871">
        <v>0</v>
      </c>
      <c r="K31" s="871">
        <v>0</v>
      </c>
      <c r="L31" s="877">
        <v>0</v>
      </c>
    </row>
    <row r="32" spans="1:12" s="394" customFormat="1" ht="13.5" thickBot="1" x14ac:dyDescent="0.25">
      <c r="A32" s="902"/>
      <c r="B32" s="904"/>
      <c r="C32" s="903"/>
      <c r="D32" s="904"/>
      <c r="E32" s="904"/>
      <c r="F32" s="1231"/>
      <c r="G32" s="1195"/>
      <c r="H32" s="1236"/>
      <c r="I32" s="881"/>
      <c r="J32" s="881"/>
      <c r="K32" s="881"/>
      <c r="L32" s="905"/>
    </row>
    <row r="33" spans="1:12" ht="26.25" thickBot="1" x14ac:dyDescent="0.25">
      <c r="A33" s="906" t="s">
        <v>555</v>
      </c>
      <c r="B33" s="908">
        <f t="shared" ref="B33:E33" si="10">SUM(B27:B31)</f>
        <v>0</v>
      </c>
      <c r="C33" s="907">
        <f t="shared" si="10"/>
        <v>0</v>
      </c>
      <c r="D33" s="908">
        <f t="shared" si="10"/>
        <v>0</v>
      </c>
      <c r="E33" s="908">
        <f t="shared" si="10"/>
        <v>0</v>
      </c>
      <c r="F33" s="1232"/>
      <c r="G33" s="1196">
        <v>0</v>
      </c>
      <c r="H33" s="1244">
        <v>0</v>
      </c>
      <c r="I33" s="907">
        <v>0</v>
      </c>
      <c r="J33" s="907">
        <v>0</v>
      </c>
      <c r="K33" s="907">
        <v>0</v>
      </c>
      <c r="L33" s="909">
        <v>0</v>
      </c>
    </row>
    <row r="34" spans="1:12" x14ac:dyDescent="0.2">
      <c r="A34" s="910"/>
      <c r="B34" s="911"/>
      <c r="C34" s="911"/>
      <c r="D34" s="911"/>
      <c r="E34" s="911"/>
      <c r="F34" s="911"/>
      <c r="G34" s="911"/>
      <c r="H34" s="911"/>
      <c r="I34" s="911"/>
      <c r="L34" s="911"/>
    </row>
    <row r="35" spans="1:12" x14ac:dyDescent="0.2">
      <c r="A35" s="912" t="s">
        <v>556</v>
      </c>
      <c r="B35" s="857"/>
      <c r="C35" s="857"/>
      <c r="D35" s="857"/>
      <c r="E35" s="857"/>
      <c r="F35" s="857"/>
      <c r="G35" s="857"/>
      <c r="H35" s="857"/>
      <c r="I35" s="857"/>
      <c r="L35" s="857"/>
    </row>
    <row r="36" spans="1:12" s="1059" customFormat="1" x14ac:dyDescent="0.2">
      <c r="A36" s="912" t="s">
        <v>1345</v>
      </c>
      <c r="B36" s="857"/>
      <c r="C36" s="857"/>
      <c r="D36" s="857"/>
      <c r="E36" s="857"/>
      <c r="F36" s="857"/>
      <c r="G36" s="857"/>
      <c r="H36" s="857"/>
      <c r="I36" s="857"/>
      <c r="L36" s="857"/>
    </row>
    <row r="37" spans="1:12" x14ac:dyDescent="0.2">
      <c r="A37" s="912" t="s">
        <v>1344</v>
      </c>
      <c r="B37" s="857"/>
      <c r="C37" s="857"/>
      <c r="D37" s="857"/>
      <c r="E37" s="857"/>
      <c r="F37" s="857"/>
      <c r="G37" s="857"/>
      <c r="H37" s="857"/>
      <c r="I37" s="857"/>
      <c r="L37" s="857"/>
    </row>
    <row r="38" spans="1:12" x14ac:dyDescent="0.2">
      <c r="A38" s="912" t="s">
        <v>1343</v>
      </c>
    </row>
    <row r="39" spans="1:12" s="1059" customFormat="1" x14ac:dyDescent="0.2">
      <c r="A39" s="912" t="s">
        <v>1342</v>
      </c>
      <c r="B39"/>
      <c r="C39"/>
      <c r="D39"/>
      <c r="E39"/>
      <c r="G39"/>
      <c r="H39"/>
      <c r="I39"/>
      <c r="J39"/>
      <c r="K39"/>
      <c r="L39"/>
    </row>
    <row r="40" spans="1:12" x14ac:dyDescent="0.2">
      <c r="A40" s="912" t="s">
        <v>1340</v>
      </c>
    </row>
    <row r="43" spans="1:12" ht="15" x14ac:dyDescent="0.25">
      <c r="A43" s="1413" t="s">
        <v>1337</v>
      </c>
      <c r="B43" s="1413"/>
      <c r="C43" s="1413"/>
      <c r="D43" s="1413"/>
      <c r="E43" s="1413"/>
      <c r="F43" s="1413"/>
      <c r="G43" s="1413"/>
      <c r="H43" s="1413"/>
      <c r="I43" s="1413"/>
      <c r="J43" s="1413"/>
      <c r="K43" s="1413"/>
      <c r="L43" s="1413"/>
    </row>
  </sheetData>
  <mergeCells count="1">
    <mergeCell ref="A43:L43"/>
  </mergeCells>
  <phoneticPr fontId="0" type="noConversion"/>
  <pageMargins left="0.7" right="0.7" top="0.78740157499999996" bottom="0.78740157499999996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70"/>
  <sheetViews>
    <sheetView zoomScaleNormal="100" zoomScaleSheetLayoutView="100" workbookViewId="0"/>
  </sheetViews>
  <sheetFormatPr defaultColWidth="5.28515625" defaultRowHeight="12.75" x14ac:dyDescent="0.2"/>
  <cols>
    <col min="1" max="1" width="9.140625" style="139" customWidth="1"/>
    <col min="2" max="2" width="50.7109375" style="130" customWidth="1"/>
    <col min="3" max="3" width="9" style="130" customWidth="1"/>
    <col min="4" max="4" width="5.7109375" style="130" customWidth="1"/>
    <col min="5" max="5" width="13.140625" style="130" customWidth="1"/>
    <col min="6" max="6" width="10.28515625" style="130" customWidth="1"/>
    <col min="7" max="256" width="5.28515625" style="130"/>
    <col min="257" max="257" width="9.140625" style="130" customWidth="1"/>
    <col min="258" max="258" width="50.7109375" style="130" customWidth="1"/>
    <col min="259" max="259" width="9" style="130" customWidth="1"/>
    <col min="260" max="260" width="5.7109375" style="130" customWidth="1"/>
    <col min="261" max="261" width="13.140625" style="130" customWidth="1"/>
    <col min="262" max="262" width="10.28515625" style="130" customWidth="1"/>
    <col min="263" max="512" width="5.28515625" style="130"/>
    <col min="513" max="513" width="9.140625" style="130" customWidth="1"/>
    <col min="514" max="514" width="50.7109375" style="130" customWidth="1"/>
    <col min="515" max="515" width="9" style="130" customWidth="1"/>
    <col min="516" max="516" width="5.7109375" style="130" customWidth="1"/>
    <col min="517" max="517" width="13.140625" style="130" customWidth="1"/>
    <col min="518" max="518" width="10.28515625" style="130" customWidth="1"/>
    <col min="519" max="768" width="5.28515625" style="130"/>
    <col min="769" max="769" width="9.140625" style="130" customWidth="1"/>
    <col min="770" max="770" width="50.7109375" style="130" customWidth="1"/>
    <col min="771" max="771" width="9" style="130" customWidth="1"/>
    <col min="772" max="772" width="5.7109375" style="130" customWidth="1"/>
    <col min="773" max="773" width="13.140625" style="130" customWidth="1"/>
    <col min="774" max="774" width="10.28515625" style="130" customWidth="1"/>
    <col min="775" max="1024" width="5.28515625" style="130"/>
    <col min="1025" max="1025" width="9.140625" style="130" customWidth="1"/>
    <col min="1026" max="1026" width="50.7109375" style="130" customWidth="1"/>
    <col min="1027" max="1027" width="9" style="130" customWidth="1"/>
    <col min="1028" max="1028" width="5.7109375" style="130" customWidth="1"/>
    <col min="1029" max="1029" width="13.140625" style="130" customWidth="1"/>
    <col min="1030" max="1030" width="10.28515625" style="130" customWidth="1"/>
    <col min="1031" max="1280" width="5.28515625" style="130"/>
    <col min="1281" max="1281" width="9.140625" style="130" customWidth="1"/>
    <col min="1282" max="1282" width="50.7109375" style="130" customWidth="1"/>
    <col min="1283" max="1283" width="9" style="130" customWidth="1"/>
    <col min="1284" max="1284" width="5.7109375" style="130" customWidth="1"/>
    <col min="1285" max="1285" width="13.140625" style="130" customWidth="1"/>
    <col min="1286" max="1286" width="10.28515625" style="130" customWidth="1"/>
    <col min="1287" max="1536" width="5.28515625" style="130"/>
    <col min="1537" max="1537" width="9.140625" style="130" customWidth="1"/>
    <col min="1538" max="1538" width="50.7109375" style="130" customWidth="1"/>
    <col min="1539" max="1539" width="9" style="130" customWidth="1"/>
    <col min="1540" max="1540" width="5.7109375" style="130" customWidth="1"/>
    <col min="1541" max="1541" width="13.140625" style="130" customWidth="1"/>
    <col min="1542" max="1542" width="10.28515625" style="130" customWidth="1"/>
    <col min="1543" max="1792" width="5.28515625" style="130"/>
    <col min="1793" max="1793" width="9.140625" style="130" customWidth="1"/>
    <col min="1794" max="1794" width="50.7109375" style="130" customWidth="1"/>
    <col min="1795" max="1795" width="9" style="130" customWidth="1"/>
    <col min="1796" max="1796" width="5.7109375" style="130" customWidth="1"/>
    <col min="1797" max="1797" width="13.140625" style="130" customWidth="1"/>
    <col min="1798" max="1798" width="10.28515625" style="130" customWidth="1"/>
    <col min="1799" max="2048" width="5.28515625" style="130"/>
    <col min="2049" max="2049" width="9.140625" style="130" customWidth="1"/>
    <col min="2050" max="2050" width="50.7109375" style="130" customWidth="1"/>
    <col min="2051" max="2051" width="9" style="130" customWidth="1"/>
    <col min="2052" max="2052" width="5.7109375" style="130" customWidth="1"/>
    <col min="2053" max="2053" width="13.140625" style="130" customWidth="1"/>
    <col min="2054" max="2054" width="10.28515625" style="130" customWidth="1"/>
    <col min="2055" max="2304" width="5.28515625" style="130"/>
    <col min="2305" max="2305" width="9.140625" style="130" customWidth="1"/>
    <col min="2306" max="2306" width="50.7109375" style="130" customWidth="1"/>
    <col min="2307" max="2307" width="9" style="130" customWidth="1"/>
    <col min="2308" max="2308" width="5.7109375" style="130" customWidth="1"/>
    <col min="2309" max="2309" width="13.140625" style="130" customWidth="1"/>
    <col min="2310" max="2310" width="10.28515625" style="130" customWidth="1"/>
    <col min="2311" max="2560" width="5.28515625" style="130"/>
    <col min="2561" max="2561" width="9.140625" style="130" customWidth="1"/>
    <col min="2562" max="2562" width="50.7109375" style="130" customWidth="1"/>
    <col min="2563" max="2563" width="9" style="130" customWidth="1"/>
    <col min="2564" max="2564" width="5.7109375" style="130" customWidth="1"/>
    <col min="2565" max="2565" width="13.140625" style="130" customWidth="1"/>
    <col min="2566" max="2566" width="10.28515625" style="130" customWidth="1"/>
    <col min="2567" max="2816" width="5.28515625" style="130"/>
    <col min="2817" max="2817" width="9.140625" style="130" customWidth="1"/>
    <col min="2818" max="2818" width="50.7109375" style="130" customWidth="1"/>
    <col min="2819" max="2819" width="9" style="130" customWidth="1"/>
    <col min="2820" max="2820" width="5.7109375" style="130" customWidth="1"/>
    <col min="2821" max="2821" width="13.140625" style="130" customWidth="1"/>
    <col min="2822" max="2822" width="10.28515625" style="130" customWidth="1"/>
    <col min="2823" max="3072" width="5.28515625" style="130"/>
    <col min="3073" max="3073" width="9.140625" style="130" customWidth="1"/>
    <col min="3074" max="3074" width="50.7109375" style="130" customWidth="1"/>
    <col min="3075" max="3075" width="9" style="130" customWidth="1"/>
    <col min="3076" max="3076" width="5.7109375" style="130" customWidth="1"/>
    <col min="3077" max="3077" width="13.140625" style="130" customWidth="1"/>
    <col min="3078" max="3078" width="10.28515625" style="130" customWidth="1"/>
    <col min="3079" max="3328" width="5.28515625" style="130"/>
    <col min="3329" max="3329" width="9.140625" style="130" customWidth="1"/>
    <col min="3330" max="3330" width="50.7109375" style="130" customWidth="1"/>
    <col min="3331" max="3331" width="9" style="130" customWidth="1"/>
    <col min="3332" max="3332" width="5.7109375" style="130" customWidth="1"/>
    <col min="3333" max="3333" width="13.140625" style="130" customWidth="1"/>
    <col min="3334" max="3334" width="10.28515625" style="130" customWidth="1"/>
    <col min="3335" max="3584" width="5.28515625" style="130"/>
    <col min="3585" max="3585" width="9.140625" style="130" customWidth="1"/>
    <col min="3586" max="3586" width="50.7109375" style="130" customWidth="1"/>
    <col min="3587" max="3587" width="9" style="130" customWidth="1"/>
    <col min="3588" max="3588" width="5.7109375" style="130" customWidth="1"/>
    <col min="3589" max="3589" width="13.140625" style="130" customWidth="1"/>
    <col min="3590" max="3590" width="10.28515625" style="130" customWidth="1"/>
    <col min="3591" max="3840" width="5.28515625" style="130"/>
    <col min="3841" max="3841" width="9.140625" style="130" customWidth="1"/>
    <col min="3842" max="3842" width="50.7109375" style="130" customWidth="1"/>
    <col min="3843" max="3843" width="9" style="130" customWidth="1"/>
    <col min="3844" max="3844" width="5.7109375" style="130" customWidth="1"/>
    <col min="3845" max="3845" width="13.140625" style="130" customWidth="1"/>
    <col min="3846" max="3846" width="10.28515625" style="130" customWidth="1"/>
    <col min="3847" max="4096" width="5.28515625" style="130"/>
    <col min="4097" max="4097" width="9.140625" style="130" customWidth="1"/>
    <col min="4098" max="4098" width="50.7109375" style="130" customWidth="1"/>
    <col min="4099" max="4099" width="9" style="130" customWidth="1"/>
    <col min="4100" max="4100" width="5.7109375" style="130" customWidth="1"/>
    <col min="4101" max="4101" width="13.140625" style="130" customWidth="1"/>
    <col min="4102" max="4102" width="10.28515625" style="130" customWidth="1"/>
    <col min="4103" max="4352" width="5.28515625" style="130"/>
    <col min="4353" max="4353" width="9.140625" style="130" customWidth="1"/>
    <col min="4354" max="4354" width="50.7109375" style="130" customWidth="1"/>
    <col min="4355" max="4355" width="9" style="130" customWidth="1"/>
    <col min="4356" max="4356" width="5.7109375" style="130" customWidth="1"/>
    <col min="4357" max="4357" width="13.140625" style="130" customWidth="1"/>
    <col min="4358" max="4358" width="10.28515625" style="130" customWidth="1"/>
    <col min="4359" max="4608" width="5.28515625" style="130"/>
    <col min="4609" max="4609" width="9.140625" style="130" customWidth="1"/>
    <col min="4610" max="4610" width="50.7109375" style="130" customWidth="1"/>
    <col min="4611" max="4611" width="9" style="130" customWidth="1"/>
    <col min="4612" max="4612" width="5.7109375" style="130" customWidth="1"/>
    <col min="4613" max="4613" width="13.140625" style="130" customWidth="1"/>
    <col min="4614" max="4614" width="10.28515625" style="130" customWidth="1"/>
    <col min="4615" max="4864" width="5.28515625" style="130"/>
    <col min="4865" max="4865" width="9.140625" style="130" customWidth="1"/>
    <col min="4866" max="4866" width="50.7109375" style="130" customWidth="1"/>
    <col min="4867" max="4867" width="9" style="130" customWidth="1"/>
    <col min="4868" max="4868" width="5.7109375" style="130" customWidth="1"/>
    <col min="4869" max="4869" width="13.140625" style="130" customWidth="1"/>
    <col min="4870" max="4870" width="10.28515625" style="130" customWidth="1"/>
    <col min="4871" max="5120" width="5.28515625" style="130"/>
    <col min="5121" max="5121" width="9.140625" style="130" customWidth="1"/>
    <col min="5122" max="5122" width="50.7109375" style="130" customWidth="1"/>
    <col min="5123" max="5123" width="9" style="130" customWidth="1"/>
    <col min="5124" max="5124" width="5.7109375" style="130" customWidth="1"/>
    <col min="5125" max="5125" width="13.140625" style="130" customWidth="1"/>
    <col min="5126" max="5126" width="10.28515625" style="130" customWidth="1"/>
    <col min="5127" max="5376" width="5.28515625" style="130"/>
    <col min="5377" max="5377" width="9.140625" style="130" customWidth="1"/>
    <col min="5378" max="5378" width="50.7109375" style="130" customWidth="1"/>
    <col min="5379" max="5379" width="9" style="130" customWidth="1"/>
    <col min="5380" max="5380" width="5.7109375" style="130" customWidth="1"/>
    <col min="5381" max="5381" width="13.140625" style="130" customWidth="1"/>
    <col min="5382" max="5382" width="10.28515625" style="130" customWidth="1"/>
    <col min="5383" max="5632" width="5.28515625" style="130"/>
    <col min="5633" max="5633" width="9.140625" style="130" customWidth="1"/>
    <col min="5634" max="5634" width="50.7109375" style="130" customWidth="1"/>
    <col min="5635" max="5635" width="9" style="130" customWidth="1"/>
    <col min="5636" max="5636" width="5.7109375" style="130" customWidth="1"/>
    <col min="5637" max="5637" width="13.140625" style="130" customWidth="1"/>
    <col min="5638" max="5638" width="10.28515625" style="130" customWidth="1"/>
    <col min="5639" max="5888" width="5.28515625" style="130"/>
    <col min="5889" max="5889" width="9.140625" style="130" customWidth="1"/>
    <col min="5890" max="5890" width="50.7109375" style="130" customWidth="1"/>
    <col min="5891" max="5891" width="9" style="130" customWidth="1"/>
    <col min="5892" max="5892" width="5.7109375" style="130" customWidth="1"/>
    <col min="5893" max="5893" width="13.140625" style="130" customWidth="1"/>
    <col min="5894" max="5894" width="10.28515625" style="130" customWidth="1"/>
    <col min="5895" max="6144" width="5.28515625" style="130"/>
    <col min="6145" max="6145" width="9.140625" style="130" customWidth="1"/>
    <col min="6146" max="6146" width="50.7109375" style="130" customWidth="1"/>
    <col min="6147" max="6147" width="9" style="130" customWidth="1"/>
    <col min="6148" max="6148" width="5.7109375" style="130" customWidth="1"/>
    <col min="6149" max="6149" width="13.140625" style="130" customWidth="1"/>
    <col min="6150" max="6150" width="10.28515625" style="130" customWidth="1"/>
    <col min="6151" max="6400" width="5.28515625" style="130"/>
    <col min="6401" max="6401" width="9.140625" style="130" customWidth="1"/>
    <col min="6402" max="6402" width="50.7109375" style="130" customWidth="1"/>
    <col min="6403" max="6403" width="9" style="130" customWidth="1"/>
    <col min="6404" max="6404" width="5.7109375" style="130" customWidth="1"/>
    <col min="6405" max="6405" width="13.140625" style="130" customWidth="1"/>
    <col min="6406" max="6406" width="10.28515625" style="130" customWidth="1"/>
    <col min="6407" max="6656" width="5.28515625" style="130"/>
    <col min="6657" max="6657" width="9.140625" style="130" customWidth="1"/>
    <col min="6658" max="6658" width="50.7109375" style="130" customWidth="1"/>
    <col min="6659" max="6659" width="9" style="130" customWidth="1"/>
    <col min="6660" max="6660" width="5.7109375" style="130" customWidth="1"/>
    <col min="6661" max="6661" width="13.140625" style="130" customWidth="1"/>
    <col min="6662" max="6662" width="10.28515625" style="130" customWidth="1"/>
    <col min="6663" max="6912" width="5.28515625" style="130"/>
    <col min="6913" max="6913" width="9.140625" style="130" customWidth="1"/>
    <col min="6914" max="6914" width="50.7109375" style="130" customWidth="1"/>
    <col min="6915" max="6915" width="9" style="130" customWidth="1"/>
    <col min="6916" max="6916" width="5.7109375" style="130" customWidth="1"/>
    <col min="6917" max="6917" width="13.140625" style="130" customWidth="1"/>
    <col min="6918" max="6918" width="10.28515625" style="130" customWidth="1"/>
    <col min="6919" max="7168" width="5.28515625" style="130"/>
    <col min="7169" max="7169" width="9.140625" style="130" customWidth="1"/>
    <col min="7170" max="7170" width="50.7109375" style="130" customWidth="1"/>
    <col min="7171" max="7171" width="9" style="130" customWidth="1"/>
    <col min="7172" max="7172" width="5.7109375" style="130" customWidth="1"/>
    <col min="7173" max="7173" width="13.140625" style="130" customWidth="1"/>
    <col min="7174" max="7174" width="10.28515625" style="130" customWidth="1"/>
    <col min="7175" max="7424" width="5.28515625" style="130"/>
    <col min="7425" max="7425" width="9.140625" style="130" customWidth="1"/>
    <col min="7426" max="7426" width="50.7109375" style="130" customWidth="1"/>
    <col min="7427" max="7427" width="9" style="130" customWidth="1"/>
    <col min="7428" max="7428" width="5.7109375" style="130" customWidth="1"/>
    <col min="7429" max="7429" width="13.140625" style="130" customWidth="1"/>
    <col min="7430" max="7430" width="10.28515625" style="130" customWidth="1"/>
    <col min="7431" max="7680" width="5.28515625" style="130"/>
    <col min="7681" max="7681" width="9.140625" style="130" customWidth="1"/>
    <col min="7682" max="7682" width="50.7109375" style="130" customWidth="1"/>
    <col min="7683" max="7683" width="9" style="130" customWidth="1"/>
    <col min="7684" max="7684" width="5.7109375" style="130" customWidth="1"/>
    <col min="7685" max="7685" width="13.140625" style="130" customWidth="1"/>
    <col min="7686" max="7686" width="10.28515625" style="130" customWidth="1"/>
    <col min="7687" max="7936" width="5.28515625" style="130"/>
    <col min="7937" max="7937" width="9.140625" style="130" customWidth="1"/>
    <col min="7938" max="7938" width="50.7109375" style="130" customWidth="1"/>
    <col min="7939" max="7939" width="9" style="130" customWidth="1"/>
    <col min="7940" max="7940" width="5.7109375" style="130" customWidth="1"/>
    <col min="7941" max="7941" width="13.140625" style="130" customWidth="1"/>
    <col min="7942" max="7942" width="10.28515625" style="130" customWidth="1"/>
    <col min="7943" max="8192" width="5.28515625" style="130"/>
    <col min="8193" max="8193" width="9.140625" style="130" customWidth="1"/>
    <col min="8194" max="8194" width="50.7109375" style="130" customWidth="1"/>
    <col min="8195" max="8195" width="9" style="130" customWidth="1"/>
    <col min="8196" max="8196" width="5.7109375" style="130" customWidth="1"/>
    <col min="8197" max="8197" width="13.140625" style="130" customWidth="1"/>
    <col min="8198" max="8198" width="10.28515625" style="130" customWidth="1"/>
    <col min="8199" max="8448" width="5.28515625" style="130"/>
    <col min="8449" max="8449" width="9.140625" style="130" customWidth="1"/>
    <col min="8450" max="8450" width="50.7109375" style="130" customWidth="1"/>
    <col min="8451" max="8451" width="9" style="130" customWidth="1"/>
    <col min="8452" max="8452" width="5.7109375" style="130" customWidth="1"/>
    <col min="8453" max="8453" width="13.140625" style="130" customWidth="1"/>
    <col min="8454" max="8454" width="10.28515625" style="130" customWidth="1"/>
    <col min="8455" max="8704" width="5.28515625" style="130"/>
    <col min="8705" max="8705" width="9.140625" style="130" customWidth="1"/>
    <col min="8706" max="8706" width="50.7109375" style="130" customWidth="1"/>
    <col min="8707" max="8707" width="9" style="130" customWidth="1"/>
    <col min="8708" max="8708" width="5.7109375" style="130" customWidth="1"/>
    <col min="8709" max="8709" width="13.140625" style="130" customWidth="1"/>
    <col min="8710" max="8710" width="10.28515625" style="130" customWidth="1"/>
    <col min="8711" max="8960" width="5.28515625" style="130"/>
    <col min="8961" max="8961" width="9.140625" style="130" customWidth="1"/>
    <col min="8962" max="8962" width="50.7109375" style="130" customWidth="1"/>
    <col min="8963" max="8963" width="9" style="130" customWidth="1"/>
    <col min="8964" max="8964" width="5.7109375" style="130" customWidth="1"/>
    <col min="8965" max="8965" width="13.140625" style="130" customWidth="1"/>
    <col min="8966" max="8966" width="10.28515625" style="130" customWidth="1"/>
    <col min="8967" max="9216" width="5.28515625" style="130"/>
    <col min="9217" max="9217" width="9.140625" style="130" customWidth="1"/>
    <col min="9218" max="9218" width="50.7109375" style="130" customWidth="1"/>
    <col min="9219" max="9219" width="9" style="130" customWidth="1"/>
    <col min="9220" max="9220" width="5.7109375" style="130" customWidth="1"/>
    <col min="9221" max="9221" width="13.140625" style="130" customWidth="1"/>
    <col min="9222" max="9222" width="10.28515625" style="130" customWidth="1"/>
    <col min="9223" max="9472" width="5.28515625" style="130"/>
    <col min="9473" max="9473" width="9.140625" style="130" customWidth="1"/>
    <col min="9474" max="9474" width="50.7109375" style="130" customWidth="1"/>
    <col min="9475" max="9475" width="9" style="130" customWidth="1"/>
    <col min="9476" max="9476" width="5.7109375" style="130" customWidth="1"/>
    <col min="9477" max="9477" width="13.140625" style="130" customWidth="1"/>
    <col min="9478" max="9478" width="10.28515625" style="130" customWidth="1"/>
    <col min="9479" max="9728" width="5.28515625" style="130"/>
    <col min="9729" max="9729" width="9.140625" style="130" customWidth="1"/>
    <col min="9730" max="9730" width="50.7109375" style="130" customWidth="1"/>
    <col min="9731" max="9731" width="9" style="130" customWidth="1"/>
    <col min="9732" max="9732" width="5.7109375" style="130" customWidth="1"/>
    <col min="9733" max="9733" width="13.140625" style="130" customWidth="1"/>
    <col min="9734" max="9734" width="10.28515625" style="130" customWidth="1"/>
    <col min="9735" max="9984" width="5.28515625" style="130"/>
    <col min="9985" max="9985" width="9.140625" style="130" customWidth="1"/>
    <col min="9986" max="9986" width="50.7109375" style="130" customWidth="1"/>
    <col min="9987" max="9987" width="9" style="130" customWidth="1"/>
    <col min="9988" max="9988" width="5.7109375" style="130" customWidth="1"/>
    <col min="9989" max="9989" width="13.140625" style="130" customWidth="1"/>
    <col min="9990" max="9990" width="10.28515625" style="130" customWidth="1"/>
    <col min="9991" max="10240" width="5.28515625" style="130"/>
    <col min="10241" max="10241" width="9.140625" style="130" customWidth="1"/>
    <col min="10242" max="10242" width="50.7109375" style="130" customWidth="1"/>
    <col min="10243" max="10243" width="9" style="130" customWidth="1"/>
    <col min="10244" max="10244" width="5.7109375" style="130" customWidth="1"/>
    <col min="10245" max="10245" width="13.140625" style="130" customWidth="1"/>
    <col min="10246" max="10246" width="10.28515625" style="130" customWidth="1"/>
    <col min="10247" max="10496" width="5.28515625" style="130"/>
    <col min="10497" max="10497" width="9.140625" style="130" customWidth="1"/>
    <col min="10498" max="10498" width="50.7109375" style="130" customWidth="1"/>
    <col min="10499" max="10499" width="9" style="130" customWidth="1"/>
    <col min="10500" max="10500" width="5.7109375" style="130" customWidth="1"/>
    <col min="10501" max="10501" width="13.140625" style="130" customWidth="1"/>
    <col min="10502" max="10502" width="10.28515625" style="130" customWidth="1"/>
    <col min="10503" max="10752" width="5.28515625" style="130"/>
    <col min="10753" max="10753" width="9.140625" style="130" customWidth="1"/>
    <col min="10754" max="10754" width="50.7109375" style="130" customWidth="1"/>
    <col min="10755" max="10755" width="9" style="130" customWidth="1"/>
    <col min="10756" max="10756" width="5.7109375" style="130" customWidth="1"/>
    <col min="10757" max="10757" width="13.140625" style="130" customWidth="1"/>
    <col min="10758" max="10758" width="10.28515625" style="130" customWidth="1"/>
    <col min="10759" max="11008" width="5.28515625" style="130"/>
    <col min="11009" max="11009" width="9.140625" style="130" customWidth="1"/>
    <col min="11010" max="11010" width="50.7109375" style="130" customWidth="1"/>
    <col min="11011" max="11011" width="9" style="130" customWidth="1"/>
    <col min="11012" max="11012" width="5.7109375" style="130" customWidth="1"/>
    <col min="11013" max="11013" width="13.140625" style="130" customWidth="1"/>
    <col min="11014" max="11014" width="10.28515625" style="130" customWidth="1"/>
    <col min="11015" max="11264" width="5.28515625" style="130"/>
    <col min="11265" max="11265" width="9.140625" style="130" customWidth="1"/>
    <col min="11266" max="11266" width="50.7109375" style="130" customWidth="1"/>
    <col min="11267" max="11267" width="9" style="130" customWidth="1"/>
    <col min="11268" max="11268" width="5.7109375" style="130" customWidth="1"/>
    <col min="11269" max="11269" width="13.140625" style="130" customWidth="1"/>
    <col min="11270" max="11270" width="10.28515625" style="130" customWidth="1"/>
    <col min="11271" max="11520" width="5.28515625" style="130"/>
    <col min="11521" max="11521" width="9.140625" style="130" customWidth="1"/>
    <col min="11522" max="11522" width="50.7109375" style="130" customWidth="1"/>
    <col min="11523" max="11523" width="9" style="130" customWidth="1"/>
    <col min="11524" max="11524" width="5.7109375" style="130" customWidth="1"/>
    <col min="11525" max="11525" width="13.140625" style="130" customWidth="1"/>
    <col min="11526" max="11526" width="10.28515625" style="130" customWidth="1"/>
    <col min="11527" max="11776" width="5.28515625" style="130"/>
    <col min="11777" max="11777" width="9.140625" style="130" customWidth="1"/>
    <col min="11778" max="11778" width="50.7109375" style="130" customWidth="1"/>
    <col min="11779" max="11779" width="9" style="130" customWidth="1"/>
    <col min="11780" max="11780" width="5.7109375" style="130" customWidth="1"/>
    <col min="11781" max="11781" width="13.140625" style="130" customWidth="1"/>
    <col min="11782" max="11782" width="10.28515625" style="130" customWidth="1"/>
    <col min="11783" max="12032" width="5.28515625" style="130"/>
    <col min="12033" max="12033" width="9.140625" style="130" customWidth="1"/>
    <col min="12034" max="12034" width="50.7109375" style="130" customWidth="1"/>
    <col min="12035" max="12035" width="9" style="130" customWidth="1"/>
    <col min="12036" max="12036" width="5.7109375" style="130" customWidth="1"/>
    <col min="12037" max="12037" width="13.140625" style="130" customWidth="1"/>
    <col min="12038" max="12038" width="10.28515625" style="130" customWidth="1"/>
    <col min="12039" max="12288" width="5.28515625" style="130"/>
    <col min="12289" max="12289" width="9.140625" style="130" customWidth="1"/>
    <col min="12290" max="12290" width="50.7109375" style="130" customWidth="1"/>
    <col min="12291" max="12291" width="9" style="130" customWidth="1"/>
    <col min="12292" max="12292" width="5.7109375" style="130" customWidth="1"/>
    <col min="12293" max="12293" width="13.140625" style="130" customWidth="1"/>
    <col min="12294" max="12294" width="10.28515625" style="130" customWidth="1"/>
    <col min="12295" max="12544" width="5.28515625" style="130"/>
    <col min="12545" max="12545" width="9.140625" style="130" customWidth="1"/>
    <col min="12546" max="12546" width="50.7109375" style="130" customWidth="1"/>
    <col min="12547" max="12547" width="9" style="130" customWidth="1"/>
    <col min="12548" max="12548" width="5.7109375" style="130" customWidth="1"/>
    <col min="12549" max="12549" width="13.140625" style="130" customWidth="1"/>
    <col min="12550" max="12550" width="10.28515625" style="130" customWidth="1"/>
    <col min="12551" max="12800" width="5.28515625" style="130"/>
    <col min="12801" max="12801" width="9.140625" style="130" customWidth="1"/>
    <col min="12802" max="12802" width="50.7109375" style="130" customWidth="1"/>
    <col min="12803" max="12803" width="9" style="130" customWidth="1"/>
    <col min="12804" max="12804" width="5.7109375" style="130" customWidth="1"/>
    <col min="12805" max="12805" width="13.140625" style="130" customWidth="1"/>
    <col min="12806" max="12806" width="10.28515625" style="130" customWidth="1"/>
    <col min="12807" max="13056" width="5.28515625" style="130"/>
    <col min="13057" max="13057" width="9.140625" style="130" customWidth="1"/>
    <col min="13058" max="13058" width="50.7109375" style="130" customWidth="1"/>
    <col min="13059" max="13059" width="9" style="130" customWidth="1"/>
    <col min="13060" max="13060" width="5.7109375" style="130" customWidth="1"/>
    <col min="13061" max="13061" width="13.140625" style="130" customWidth="1"/>
    <col min="13062" max="13062" width="10.28515625" style="130" customWidth="1"/>
    <col min="13063" max="13312" width="5.28515625" style="130"/>
    <col min="13313" max="13313" width="9.140625" style="130" customWidth="1"/>
    <col min="13314" max="13314" width="50.7109375" style="130" customWidth="1"/>
    <col min="13315" max="13315" width="9" style="130" customWidth="1"/>
    <col min="13316" max="13316" width="5.7109375" style="130" customWidth="1"/>
    <col min="13317" max="13317" width="13.140625" style="130" customWidth="1"/>
    <col min="13318" max="13318" width="10.28515625" style="130" customWidth="1"/>
    <col min="13319" max="13568" width="5.28515625" style="130"/>
    <col min="13569" max="13569" width="9.140625" style="130" customWidth="1"/>
    <col min="13570" max="13570" width="50.7109375" style="130" customWidth="1"/>
    <col min="13571" max="13571" width="9" style="130" customWidth="1"/>
    <col min="13572" max="13572" width="5.7109375" style="130" customWidth="1"/>
    <col min="13573" max="13573" width="13.140625" style="130" customWidth="1"/>
    <col min="13574" max="13574" width="10.28515625" style="130" customWidth="1"/>
    <col min="13575" max="13824" width="5.28515625" style="130"/>
    <col min="13825" max="13825" width="9.140625" style="130" customWidth="1"/>
    <col min="13826" max="13826" width="50.7109375" style="130" customWidth="1"/>
    <col min="13827" max="13827" width="9" style="130" customWidth="1"/>
    <col min="13828" max="13828" width="5.7109375" style="130" customWidth="1"/>
    <col min="13829" max="13829" width="13.140625" style="130" customWidth="1"/>
    <col min="13830" max="13830" width="10.28515625" style="130" customWidth="1"/>
    <col min="13831" max="14080" width="5.28515625" style="130"/>
    <col min="14081" max="14081" width="9.140625" style="130" customWidth="1"/>
    <col min="14082" max="14082" width="50.7109375" style="130" customWidth="1"/>
    <col min="14083" max="14083" width="9" style="130" customWidth="1"/>
    <col min="14084" max="14084" width="5.7109375" style="130" customWidth="1"/>
    <col min="14085" max="14085" width="13.140625" style="130" customWidth="1"/>
    <col min="14086" max="14086" width="10.28515625" style="130" customWidth="1"/>
    <col min="14087" max="14336" width="5.28515625" style="130"/>
    <col min="14337" max="14337" width="9.140625" style="130" customWidth="1"/>
    <col min="14338" max="14338" width="50.7109375" style="130" customWidth="1"/>
    <col min="14339" max="14339" width="9" style="130" customWidth="1"/>
    <col min="14340" max="14340" width="5.7109375" style="130" customWidth="1"/>
    <col min="14341" max="14341" width="13.140625" style="130" customWidth="1"/>
    <col min="14342" max="14342" width="10.28515625" style="130" customWidth="1"/>
    <col min="14343" max="14592" width="5.28515625" style="130"/>
    <col min="14593" max="14593" width="9.140625" style="130" customWidth="1"/>
    <col min="14594" max="14594" width="50.7109375" style="130" customWidth="1"/>
    <col min="14595" max="14595" width="9" style="130" customWidth="1"/>
    <col min="14596" max="14596" width="5.7109375" style="130" customWidth="1"/>
    <col min="14597" max="14597" width="13.140625" style="130" customWidth="1"/>
    <col min="14598" max="14598" width="10.28515625" style="130" customWidth="1"/>
    <col min="14599" max="14848" width="5.28515625" style="130"/>
    <col min="14849" max="14849" width="9.140625" style="130" customWidth="1"/>
    <col min="14850" max="14850" width="50.7109375" style="130" customWidth="1"/>
    <col min="14851" max="14851" width="9" style="130" customWidth="1"/>
    <col min="14852" max="14852" width="5.7109375" style="130" customWidth="1"/>
    <col min="14853" max="14853" width="13.140625" style="130" customWidth="1"/>
    <col min="14854" max="14854" width="10.28515625" style="130" customWidth="1"/>
    <col min="14855" max="15104" width="5.28515625" style="130"/>
    <col min="15105" max="15105" width="9.140625" style="130" customWidth="1"/>
    <col min="15106" max="15106" width="50.7109375" style="130" customWidth="1"/>
    <col min="15107" max="15107" width="9" style="130" customWidth="1"/>
    <col min="15108" max="15108" width="5.7109375" style="130" customWidth="1"/>
    <col min="15109" max="15109" width="13.140625" style="130" customWidth="1"/>
    <col min="15110" max="15110" width="10.28515625" style="130" customWidth="1"/>
    <col min="15111" max="15360" width="5.28515625" style="130"/>
    <col min="15361" max="15361" width="9.140625" style="130" customWidth="1"/>
    <col min="15362" max="15362" width="50.7109375" style="130" customWidth="1"/>
    <col min="15363" max="15363" width="9" style="130" customWidth="1"/>
    <col min="15364" max="15364" width="5.7109375" style="130" customWidth="1"/>
    <col min="15365" max="15365" width="13.140625" style="130" customWidth="1"/>
    <col min="15366" max="15366" width="10.28515625" style="130" customWidth="1"/>
    <col min="15367" max="15616" width="5.28515625" style="130"/>
    <col min="15617" max="15617" width="9.140625" style="130" customWidth="1"/>
    <col min="15618" max="15618" width="50.7109375" style="130" customWidth="1"/>
    <col min="15619" max="15619" width="9" style="130" customWidth="1"/>
    <col min="15620" max="15620" width="5.7109375" style="130" customWidth="1"/>
    <col min="15621" max="15621" width="13.140625" style="130" customWidth="1"/>
    <col min="15622" max="15622" width="10.28515625" style="130" customWidth="1"/>
    <col min="15623" max="15872" width="5.28515625" style="130"/>
    <col min="15873" max="15873" width="9.140625" style="130" customWidth="1"/>
    <col min="15874" max="15874" width="50.7109375" style="130" customWidth="1"/>
    <col min="15875" max="15875" width="9" style="130" customWidth="1"/>
    <col min="15876" max="15876" width="5.7109375" style="130" customWidth="1"/>
    <col min="15877" max="15877" width="13.140625" style="130" customWidth="1"/>
    <col min="15878" max="15878" width="10.28515625" style="130" customWidth="1"/>
    <col min="15879" max="16128" width="5.28515625" style="130"/>
    <col min="16129" max="16129" width="9.140625" style="130" customWidth="1"/>
    <col min="16130" max="16130" width="50.7109375" style="130" customWidth="1"/>
    <col min="16131" max="16131" width="9" style="130" customWidth="1"/>
    <col min="16132" max="16132" width="5.7109375" style="130" customWidth="1"/>
    <col min="16133" max="16133" width="13.140625" style="130" customWidth="1"/>
    <col min="16134" max="16134" width="10.28515625" style="130" customWidth="1"/>
    <col min="16135" max="16384" width="5.28515625" style="130"/>
  </cols>
  <sheetData>
    <row r="1" spans="1:5" ht="15" x14ac:dyDescent="0.25">
      <c r="E1" s="5" t="s">
        <v>648</v>
      </c>
    </row>
    <row r="2" spans="1:5" ht="15" x14ac:dyDescent="0.25">
      <c r="E2" s="5"/>
    </row>
    <row r="3" spans="1:5" ht="19.5" thickBot="1" x14ac:dyDescent="0.35">
      <c r="A3" s="1415" t="s">
        <v>1353</v>
      </c>
      <c r="B3" s="1415"/>
      <c r="C3" s="1414"/>
      <c r="D3" s="857"/>
      <c r="E3" s="859" t="s">
        <v>1046</v>
      </c>
    </row>
    <row r="4" spans="1:5" ht="14.25" x14ac:dyDescent="0.2">
      <c r="A4" s="1341" t="s">
        <v>1089</v>
      </c>
      <c r="B4" s="1342"/>
      <c r="C4" s="1342"/>
      <c r="D4" s="1343"/>
      <c r="E4" s="1299">
        <v>75886000</v>
      </c>
    </row>
    <row r="5" spans="1:5" ht="13.5" thickBot="1" x14ac:dyDescent="0.25">
      <c r="A5" s="1344"/>
      <c r="B5" s="1345"/>
      <c r="C5" s="1043"/>
      <c r="D5" s="1044"/>
      <c r="E5" s="1045">
        <f>SUM(E4:E4)</f>
        <v>75886000</v>
      </c>
    </row>
    <row r="6" spans="1:5" ht="14.25" x14ac:dyDescent="0.2">
      <c r="A6" s="1341" t="s">
        <v>1090</v>
      </c>
      <c r="B6" s="1342"/>
      <c r="C6" s="1342"/>
      <c r="D6" s="1343"/>
      <c r="E6" s="1042">
        <v>359614000</v>
      </c>
    </row>
    <row r="7" spans="1:5" ht="13.5" thickBot="1" x14ac:dyDescent="0.25">
      <c r="A7" s="1344"/>
      <c r="B7" s="1345"/>
      <c r="C7" s="1043"/>
      <c r="D7" s="1044"/>
      <c r="E7" s="1046">
        <f>E6</f>
        <v>359614000</v>
      </c>
    </row>
    <row r="8" spans="1:5" x14ac:dyDescent="0.2">
      <c r="A8" s="130"/>
    </row>
    <row r="9" spans="1:5" x14ac:dyDescent="0.2">
      <c r="A9" s="130"/>
    </row>
    <row r="10" spans="1:5" x14ac:dyDescent="0.2">
      <c r="A10" s="130"/>
    </row>
    <row r="11" spans="1:5" x14ac:dyDescent="0.2">
      <c r="A11" s="130"/>
    </row>
    <row r="12" spans="1:5" x14ac:dyDescent="0.2">
      <c r="A12" s="130"/>
    </row>
    <row r="13" spans="1:5" x14ac:dyDescent="0.2">
      <c r="A13" s="130"/>
    </row>
    <row r="14" spans="1:5" x14ac:dyDescent="0.2">
      <c r="A14" s="130"/>
    </row>
    <row r="15" spans="1:5" x14ac:dyDescent="0.2">
      <c r="A15" s="130"/>
    </row>
    <row r="16" spans="1:5" x14ac:dyDescent="0.2">
      <c r="A16" s="130"/>
    </row>
    <row r="17" spans="1:1" x14ac:dyDescent="0.2">
      <c r="A17" s="130"/>
    </row>
    <row r="18" spans="1:1" x14ac:dyDescent="0.2">
      <c r="A18" s="130"/>
    </row>
    <row r="19" spans="1:1" x14ac:dyDescent="0.2">
      <c r="A19" s="130"/>
    </row>
    <row r="20" spans="1:1" x14ac:dyDescent="0.2">
      <c r="A20" s="130"/>
    </row>
    <row r="21" spans="1:1" x14ac:dyDescent="0.2">
      <c r="A21" s="130"/>
    </row>
    <row r="22" spans="1:1" x14ac:dyDescent="0.2">
      <c r="A22" s="130"/>
    </row>
    <row r="23" spans="1:1" x14ac:dyDescent="0.2">
      <c r="A23" s="130"/>
    </row>
    <row r="24" spans="1:1" x14ac:dyDescent="0.2">
      <c r="A24" s="130"/>
    </row>
    <row r="25" spans="1:1" x14ac:dyDescent="0.2">
      <c r="A25" s="130"/>
    </row>
    <row r="26" spans="1:1" x14ac:dyDescent="0.2">
      <c r="A26" s="130"/>
    </row>
    <row r="27" spans="1:1" x14ac:dyDescent="0.2">
      <c r="A27" s="130"/>
    </row>
    <row r="28" spans="1:1" x14ac:dyDescent="0.2">
      <c r="A28" s="130"/>
    </row>
    <row r="29" spans="1:1" x14ac:dyDescent="0.2">
      <c r="A29" s="130"/>
    </row>
    <row r="30" spans="1:1" x14ac:dyDescent="0.2">
      <c r="A30" s="130"/>
    </row>
    <row r="31" spans="1:1" x14ac:dyDescent="0.2">
      <c r="A31" s="130"/>
    </row>
    <row r="32" spans="1:1" x14ac:dyDescent="0.2">
      <c r="A32" s="130"/>
    </row>
    <row r="33" spans="1:1" x14ac:dyDescent="0.2">
      <c r="A33" s="130"/>
    </row>
    <row r="34" spans="1:1" x14ac:dyDescent="0.2">
      <c r="A34" s="130"/>
    </row>
    <row r="35" spans="1:1" x14ac:dyDescent="0.2">
      <c r="A35" s="130"/>
    </row>
    <row r="36" spans="1:1" x14ac:dyDescent="0.2">
      <c r="A36" s="130"/>
    </row>
    <row r="37" spans="1:1" x14ac:dyDescent="0.2">
      <c r="A37" s="130"/>
    </row>
    <row r="38" spans="1:1" x14ac:dyDescent="0.2">
      <c r="A38" s="130"/>
    </row>
    <row r="39" spans="1:1" x14ac:dyDescent="0.2">
      <c r="A39" s="130"/>
    </row>
    <row r="40" spans="1:1" x14ac:dyDescent="0.2">
      <c r="A40" s="130"/>
    </row>
    <row r="41" spans="1:1" x14ac:dyDescent="0.2">
      <c r="A41" s="130"/>
    </row>
    <row r="42" spans="1:1" x14ac:dyDescent="0.2">
      <c r="A42" s="130"/>
    </row>
    <row r="43" spans="1:1" x14ac:dyDescent="0.2">
      <c r="A43" s="130"/>
    </row>
    <row r="44" spans="1:1" x14ac:dyDescent="0.2">
      <c r="A44" s="130"/>
    </row>
    <row r="45" spans="1:1" x14ac:dyDescent="0.2">
      <c r="A45" s="130"/>
    </row>
    <row r="46" spans="1:1" x14ac:dyDescent="0.2">
      <c r="A46" s="130"/>
    </row>
    <row r="47" spans="1:1" x14ac:dyDescent="0.2">
      <c r="A47" s="130"/>
    </row>
    <row r="48" spans="1:1" x14ac:dyDescent="0.2">
      <c r="A48" s="130"/>
    </row>
    <row r="49" spans="1:1" x14ac:dyDescent="0.2">
      <c r="A49" s="130"/>
    </row>
    <row r="50" spans="1:1" x14ac:dyDescent="0.2">
      <c r="A50" s="130"/>
    </row>
    <row r="51" spans="1:1" x14ac:dyDescent="0.2">
      <c r="A51" s="130"/>
    </row>
    <row r="52" spans="1:1" x14ac:dyDescent="0.2">
      <c r="A52" s="130"/>
    </row>
    <row r="53" spans="1:1" x14ac:dyDescent="0.2">
      <c r="A53" s="130"/>
    </row>
    <row r="54" spans="1:1" x14ac:dyDescent="0.2">
      <c r="A54" s="130"/>
    </row>
    <row r="55" spans="1:1" x14ac:dyDescent="0.2">
      <c r="A55" s="130"/>
    </row>
    <row r="70" spans="1:8" ht="15" x14ac:dyDescent="0.25">
      <c r="A70" s="1336" t="s">
        <v>1153</v>
      </c>
      <c r="B70" s="1336"/>
      <c r="C70" s="1336"/>
      <c r="D70" s="1336"/>
      <c r="E70" s="1336"/>
      <c r="F70" s="1336"/>
      <c r="G70" s="1336"/>
      <c r="H70" s="1336"/>
    </row>
  </sheetData>
  <mergeCells count="5">
    <mergeCell ref="A70:H70"/>
    <mergeCell ref="A4:D4"/>
    <mergeCell ref="A5:B5"/>
    <mergeCell ref="A6:D6"/>
    <mergeCell ref="A7:B7"/>
  </mergeCells>
  <pageMargins left="0.78740157480314965" right="0.78740157480314965" top="0.98425196850393704" bottom="0.98425196850393704" header="0.51181102362204722" footer="0.51181102362204722"/>
  <pageSetup paperSize="9" scale="80" fitToHeight="0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8"/>
  <sheetViews>
    <sheetView topLeftCell="A67" zoomScaleNormal="100" workbookViewId="0"/>
  </sheetViews>
  <sheetFormatPr defaultColWidth="36.7109375" defaultRowHeight="12.75" x14ac:dyDescent="0.2"/>
  <cols>
    <col min="1" max="1" width="33.28515625" style="4" bestFit="1" customWidth="1"/>
    <col min="2" max="4" width="10.28515625" style="4" bestFit="1" customWidth="1"/>
    <col min="5" max="5" width="8.5703125" style="4" bestFit="1" customWidth="1"/>
    <col min="6" max="6" width="10.28515625" style="4" bestFit="1" customWidth="1"/>
    <col min="7" max="7" width="11.28515625" style="4" customWidth="1"/>
    <col min="8" max="8" width="9.42578125" style="4" customWidth="1"/>
    <col min="9" max="9" width="11.28515625" style="4" customWidth="1"/>
    <col min="10" max="10" width="9.42578125" style="4" customWidth="1"/>
    <col min="11" max="11" width="11.28515625" style="4" customWidth="1"/>
    <col min="12" max="12" width="9.42578125" style="4" customWidth="1"/>
    <col min="13" max="13" width="11.28515625" style="4" customWidth="1"/>
    <col min="14" max="14" width="9.42578125" style="4" customWidth="1"/>
    <col min="15" max="15" width="11.28515625" style="4" customWidth="1"/>
    <col min="16" max="16" width="9.42578125" style="4" customWidth="1"/>
    <col min="17" max="17" width="11.28515625" style="4" customWidth="1"/>
    <col min="18" max="18" width="9.42578125" style="4" customWidth="1"/>
    <col min="19" max="19" width="11.28515625" style="4" customWidth="1"/>
    <col min="20" max="20" width="9.42578125" style="4" customWidth="1"/>
    <col min="21" max="21" width="11.28515625" style="4" customWidth="1"/>
    <col min="22" max="16384" width="36.7109375" style="4"/>
  </cols>
  <sheetData>
    <row r="1" spans="1:6" ht="15" x14ac:dyDescent="0.25">
      <c r="F1" s="5" t="s">
        <v>1332</v>
      </c>
    </row>
    <row r="2" spans="1:6" ht="17.25" customHeight="1" x14ac:dyDescent="0.35">
      <c r="A2" s="140" t="s">
        <v>651</v>
      </c>
      <c r="C2" s="141"/>
      <c r="D2" s="142"/>
      <c r="E2" s="143"/>
      <c r="F2" s="144"/>
    </row>
    <row r="3" spans="1:6" ht="13.5" thickBot="1" x14ac:dyDescent="0.25">
      <c r="A3" s="145"/>
      <c r="D3" s="8"/>
      <c r="E3" s="9"/>
      <c r="F3" s="10" t="s">
        <v>558</v>
      </c>
    </row>
    <row r="4" spans="1:6" ht="13.5" x14ac:dyDescent="0.25">
      <c r="A4" s="146" t="s">
        <v>652</v>
      </c>
      <c r="B4" s="14" t="s">
        <v>560</v>
      </c>
      <c r="C4" s="14" t="s">
        <v>561</v>
      </c>
      <c r="D4" s="14" t="s">
        <v>562</v>
      </c>
      <c r="E4" s="14" t="s">
        <v>563</v>
      </c>
      <c r="F4" s="15" t="s">
        <v>1350</v>
      </c>
    </row>
    <row r="5" spans="1:6" ht="14.25" thickBot="1" x14ac:dyDescent="0.3">
      <c r="A5" s="147"/>
      <c r="B5" s="20">
        <v>2019</v>
      </c>
      <c r="C5" s="20">
        <v>2019</v>
      </c>
      <c r="D5" s="122" t="s">
        <v>1209</v>
      </c>
      <c r="E5" s="122" t="s">
        <v>565</v>
      </c>
      <c r="F5" s="21">
        <v>2020</v>
      </c>
    </row>
    <row r="6" spans="1:6" ht="15.75" x14ac:dyDescent="0.25">
      <c r="A6" s="148" t="s">
        <v>653</v>
      </c>
      <c r="B6" s="107"/>
      <c r="C6" s="107"/>
      <c r="D6" s="107"/>
      <c r="E6" s="113"/>
      <c r="F6" s="149"/>
    </row>
    <row r="7" spans="1:6" x14ac:dyDescent="0.2">
      <c r="A7" s="150" t="s">
        <v>654</v>
      </c>
      <c r="B7" s="76">
        <f>'11 6'!D53</f>
        <v>1150</v>
      </c>
      <c r="C7" s="76">
        <f>'11 6'!E53</f>
        <v>1650</v>
      </c>
      <c r="D7" s="76">
        <f>'11 6'!F53</f>
        <v>165</v>
      </c>
      <c r="E7" s="43">
        <f>D7/C7*100</f>
        <v>10</v>
      </c>
      <c r="F7" s="151">
        <f>'11 6'!H53</f>
        <v>1150</v>
      </c>
    </row>
    <row r="8" spans="1:6" x14ac:dyDescent="0.2">
      <c r="A8" s="150" t="s">
        <v>655</v>
      </c>
      <c r="B8" s="76">
        <f>'11 6'!D54</f>
        <v>2195</v>
      </c>
      <c r="C8" s="76">
        <f>'11 6'!E54</f>
        <v>3945</v>
      </c>
      <c r="D8" s="76">
        <f>'11 6'!F54</f>
        <v>1168</v>
      </c>
      <c r="E8" s="43">
        <f>D8/C8*100</f>
        <v>29.607097591888465</v>
      </c>
      <c r="F8" s="151">
        <f>'11 6'!H54</f>
        <v>7320</v>
      </c>
    </row>
    <row r="9" spans="1:6" ht="15" thickBot="1" x14ac:dyDescent="0.25">
      <c r="A9" s="152" t="s">
        <v>656</v>
      </c>
      <c r="B9" s="153">
        <f>SUM(B7:B8)</f>
        <v>3345</v>
      </c>
      <c r="C9" s="153">
        <f>SUM(C7:C8)</f>
        <v>5595</v>
      </c>
      <c r="D9" s="153">
        <f>SUM(D7:D8)</f>
        <v>1333</v>
      </c>
      <c r="E9" s="154">
        <f>D9/C9*100</f>
        <v>23.824843610366397</v>
      </c>
      <c r="F9" s="155">
        <f>SUM(F7:F8)</f>
        <v>8470</v>
      </c>
    </row>
    <row r="10" spans="1:6" ht="15.75" x14ac:dyDescent="0.25">
      <c r="A10" s="148" t="s">
        <v>657</v>
      </c>
      <c r="B10" s="156"/>
      <c r="C10" s="156"/>
      <c r="D10" s="156"/>
      <c r="E10" s="157"/>
      <c r="F10" s="158"/>
    </row>
    <row r="11" spans="1:6" x14ac:dyDescent="0.2">
      <c r="A11" s="150" t="s">
        <v>654</v>
      </c>
      <c r="B11" s="76">
        <f>'12 7'!D9</f>
        <v>150</v>
      </c>
      <c r="C11" s="76">
        <f>'12 7'!E9</f>
        <v>150</v>
      </c>
      <c r="D11" s="76">
        <f>'12 7'!F9</f>
        <v>0</v>
      </c>
      <c r="E11" s="43">
        <f>D11/C11*100</f>
        <v>0</v>
      </c>
      <c r="F11" s="151">
        <f>'12 7'!H9</f>
        <v>150</v>
      </c>
    </row>
    <row r="12" spans="1:6" ht="15" thickBot="1" x14ac:dyDescent="0.25">
      <c r="A12" s="152" t="s">
        <v>656</v>
      </c>
      <c r="B12" s="153">
        <f>SUM(B11:B11)</f>
        <v>150</v>
      </c>
      <c r="C12" s="153">
        <f>SUM(C11:C11)</f>
        <v>150</v>
      </c>
      <c r="D12" s="153">
        <f>SUM(D11)</f>
        <v>0</v>
      </c>
      <c r="E12" s="154">
        <f>D12/C12*100</f>
        <v>0</v>
      </c>
      <c r="F12" s="155">
        <f>SUM(F11:F11)</f>
        <v>150</v>
      </c>
    </row>
    <row r="13" spans="1:6" ht="15.75" x14ac:dyDescent="0.25">
      <c r="A13" s="148" t="s">
        <v>658</v>
      </c>
      <c r="B13" s="159"/>
      <c r="C13" s="159"/>
      <c r="D13" s="159"/>
      <c r="E13" s="159"/>
      <c r="F13" s="160"/>
    </row>
    <row r="14" spans="1:6" x14ac:dyDescent="0.2">
      <c r="A14" s="150" t="s">
        <v>654</v>
      </c>
      <c r="B14" s="76">
        <f>'21 8-9'!D117</f>
        <v>94512</v>
      </c>
      <c r="C14" s="76">
        <f>'21 8-9'!E117</f>
        <v>107328</v>
      </c>
      <c r="D14" s="76">
        <f>'21 8-9'!F117</f>
        <v>60120</v>
      </c>
      <c r="E14" s="43">
        <f>D14/C14*100</f>
        <v>56.015205724508057</v>
      </c>
      <c r="F14" s="151">
        <f>'21 8-9'!H117</f>
        <v>86740</v>
      </c>
    </row>
    <row r="15" spans="1:6" x14ac:dyDescent="0.2">
      <c r="A15" s="150" t="s">
        <v>655</v>
      </c>
      <c r="B15" s="76">
        <f>'21 8-9'!D118</f>
        <v>32660</v>
      </c>
      <c r="C15" s="76">
        <f>'21 8-9'!E118</f>
        <v>50707</v>
      </c>
      <c r="D15" s="76">
        <f>'21 8-9'!F118</f>
        <v>21540</v>
      </c>
      <c r="E15" s="43">
        <f>D15/C15*100</f>
        <v>42.479342102668269</v>
      </c>
      <c r="F15" s="151">
        <f>'21 8-9'!H118</f>
        <v>6350</v>
      </c>
    </row>
    <row r="16" spans="1:6" ht="15" thickBot="1" x14ac:dyDescent="0.25">
      <c r="A16" s="152" t="s">
        <v>656</v>
      </c>
      <c r="B16" s="153">
        <f>SUM(B14:B15)</f>
        <v>127172</v>
      </c>
      <c r="C16" s="153">
        <f>SUM(C14:C15)</f>
        <v>158035</v>
      </c>
      <c r="D16" s="153">
        <f>SUM(D14:D15)</f>
        <v>81660</v>
      </c>
      <c r="E16" s="154">
        <f>D16/C16*100</f>
        <v>51.672097952985098</v>
      </c>
      <c r="F16" s="155">
        <f>SUM(F14:F15)</f>
        <v>93090</v>
      </c>
    </row>
    <row r="17" spans="1:8" ht="15.75" x14ac:dyDescent="0.25">
      <c r="A17" s="148" t="s">
        <v>659</v>
      </c>
      <c r="B17" s="107"/>
      <c r="C17" s="107"/>
      <c r="D17" s="107"/>
      <c r="E17" s="161"/>
      <c r="F17" s="149"/>
    </row>
    <row r="18" spans="1:8" x14ac:dyDescent="0.2">
      <c r="A18" s="150" t="s">
        <v>654</v>
      </c>
      <c r="B18" s="76">
        <f>'31 10'!D67</f>
        <v>4600</v>
      </c>
      <c r="C18" s="76">
        <f>'31 10'!E67</f>
        <v>4600</v>
      </c>
      <c r="D18" s="76">
        <f>'31 10'!F67</f>
        <v>277</v>
      </c>
      <c r="E18" s="43">
        <f>D18/C18*100</f>
        <v>6.0217391304347823</v>
      </c>
      <c r="F18" s="151">
        <f>'31 10'!H67</f>
        <v>3350</v>
      </c>
    </row>
    <row r="19" spans="1:8" x14ac:dyDescent="0.2">
      <c r="A19" s="150" t="s">
        <v>655</v>
      </c>
      <c r="B19" s="76">
        <f>'31 10'!D68</f>
        <v>3750</v>
      </c>
      <c r="C19" s="76">
        <f>'31 10'!E68</f>
        <v>3812</v>
      </c>
      <c r="D19" s="76">
        <f>'31 10'!F68</f>
        <v>144</v>
      </c>
      <c r="E19" s="43">
        <f>D19/C19*100</f>
        <v>3.777544596012592</v>
      </c>
      <c r="F19" s="151">
        <f>'31 10'!H68</f>
        <v>2000</v>
      </c>
    </row>
    <row r="20" spans="1:8" ht="15" thickBot="1" x14ac:dyDescent="0.25">
      <c r="A20" s="152" t="s">
        <v>656</v>
      </c>
      <c r="B20" s="153">
        <f>SUM(B18:B19)</f>
        <v>8350</v>
      </c>
      <c r="C20" s="153">
        <f>SUM(C18:C19)</f>
        <v>8412</v>
      </c>
      <c r="D20" s="153">
        <f>SUM(D18:D19)</f>
        <v>421</v>
      </c>
      <c r="E20" s="154">
        <f>D20/C20*100</f>
        <v>5.0047551117451263</v>
      </c>
      <c r="F20" s="155">
        <f>SUM(F18:F19)</f>
        <v>5350</v>
      </c>
    </row>
    <row r="21" spans="1:8" ht="15.75" x14ac:dyDescent="0.25">
      <c r="A21" s="148" t="s">
        <v>660</v>
      </c>
      <c r="B21" s="159"/>
      <c r="C21" s="159"/>
      <c r="D21" s="159"/>
      <c r="E21" s="157"/>
      <c r="F21" s="160"/>
    </row>
    <row r="22" spans="1:8" x14ac:dyDescent="0.2">
      <c r="A22" s="150" t="s">
        <v>654</v>
      </c>
      <c r="B22" s="76">
        <f>'41 14'!D41</f>
        <v>5099</v>
      </c>
      <c r="C22" s="76">
        <f>'41 14'!E41</f>
        <v>6637</v>
      </c>
      <c r="D22" s="76">
        <f>'41 14'!F41</f>
        <v>3199</v>
      </c>
      <c r="E22" s="43">
        <f>D22/C22*100</f>
        <v>48.199487720355584</v>
      </c>
      <c r="F22" s="151">
        <f>'41 14'!H41</f>
        <v>3430</v>
      </c>
      <c r="H22" s="8"/>
    </row>
    <row r="23" spans="1:8" x14ac:dyDescent="0.2">
      <c r="A23" s="150" t="s">
        <v>661</v>
      </c>
      <c r="B23" s="76">
        <f>'41 14'!D42</f>
        <v>209888</v>
      </c>
      <c r="C23" s="76">
        <f>'41 14'!E42</f>
        <v>271493</v>
      </c>
      <c r="D23" s="76">
        <f>'41 14'!F42</f>
        <v>187575</v>
      </c>
      <c r="E23" s="43">
        <f>D23/C23*100</f>
        <v>69.090179120640315</v>
      </c>
      <c r="F23" s="151">
        <f>'41 14'!H42</f>
        <v>196574</v>
      </c>
    </row>
    <row r="24" spans="1:8" x14ac:dyDescent="0.2">
      <c r="A24" s="150" t="s">
        <v>655</v>
      </c>
      <c r="B24" s="76">
        <f>'41 14'!D43</f>
        <v>1600</v>
      </c>
      <c r="C24" s="76">
        <f>'41 14'!E43</f>
        <v>6850</v>
      </c>
      <c r="D24" s="76">
        <f>'41 14'!F43</f>
        <v>2162</v>
      </c>
      <c r="E24" s="43">
        <f>D24/C24*100</f>
        <v>31.562043795620436</v>
      </c>
      <c r="F24" s="151">
        <f>'41 14'!H43</f>
        <v>0</v>
      </c>
    </row>
    <row r="25" spans="1:8" ht="15" thickBot="1" x14ac:dyDescent="0.25">
      <c r="A25" s="152" t="s">
        <v>656</v>
      </c>
      <c r="B25" s="162">
        <f>SUM(B22:B24)</f>
        <v>216587</v>
      </c>
      <c r="C25" s="162">
        <f>SUM(C22:C24)</f>
        <v>284980</v>
      </c>
      <c r="D25" s="162">
        <f>SUM(D22:D24)</f>
        <v>192936</v>
      </c>
      <c r="E25" s="154">
        <f>D25/C25*100</f>
        <v>67.701593094252232</v>
      </c>
      <c r="F25" s="163">
        <f>SUM(F22:F24)</f>
        <v>200004</v>
      </c>
    </row>
    <row r="26" spans="1:8" ht="15.75" x14ac:dyDescent="0.25">
      <c r="A26" s="148" t="s">
        <v>662</v>
      </c>
      <c r="B26" s="164"/>
      <c r="C26" s="164"/>
      <c r="D26" s="164"/>
      <c r="E26" s="165"/>
      <c r="F26" s="166"/>
    </row>
    <row r="27" spans="1:8" x14ac:dyDescent="0.2">
      <c r="A27" s="150" t="s">
        <v>654</v>
      </c>
      <c r="B27" s="76">
        <f>'42 15'!D19</f>
        <v>0</v>
      </c>
      <c r="C27" s="76">
        <f>'42 15'!E19</f>
        <v>331</v>
      </c>
      <c r="D27" s="76">
        <f>'42 15'!F19</f>
        <v>161</v>
      </c>
      <c r="E27" s="43">
        <f>D27/C27*100</f>
        <v>48.640483383685797</v>
      </c>
      <c r="F27" s="151">
        <f>'42 15'!H19</f>
        <v>0</v>
      </c>
    </row>
    <row r="28" spans="1:8" ht="15" thickBot="1" x14ac:dyDescent="0.25">
      <c r="A28" s="152" t="s">
        <v>656</v>
      </c>
      <c r="B28" s="153">
        <f>SUM(B27:B27)</f>
        <v>0</v>
      </c>
      <c r="C28" s="153">
        <f>SUM(C27:C27)</f>
        <v>331</v>
      </c>
      <c r="D28" s="153">
        <f>SUM(D27:D27)</f>
        <v>161</v>
      </c>
      <c r="E28" s="154">
        <f>D28/C28*100</f>
        <v>48.640483383685797</v>
      </c>
      <c r="F28" s="155">
        <f>SUM(F27:F27)</f>
        <v>0</v>
      </c>
    </row>
    <row r="29" spans="1:8" ht="15.75" x14ac:dyDescent="0.25">
      <c r="A29" s="148" t="s">
        <v>1331</v>
      </c>
      <c r="B29" s="164"/>
      <c r="C29" s="164"/>
      <c r="D29" s="164"/>
      <c r="E29" s="165"/>
      <c r="F29" s="166"/>
    </row>
    <row r="30" spans="1:8" x14ac:dyDescent="0.2">
      <c r="A30" s="150" t="s">
        <v>654</v>
      </c>
      <c r="B30" s="76">
        <f>'43 16'!D19</f>
        <v>0</v>
      </c>
      <c r="C30" s="76">
        <f>'43 16'!E19</f>
        <v>4900</v>
      </c>
      <c r="D30" s="76">
        <f>'43 16'!F19</f>
        <v>1790</v>
      </c>
      <c r="E30" s="43">
        <f>D30/C30*100</f>
        <v>36.530612244897959</v>
      </c>
      <c r="F30" s="151">
        <f>'43 16'!H19</f>
        <v>0</v>
      </c>
    </row>
    <row r="31" spans="1:8" ht="15" thickBot="1" x14ac:dyDescent="0.25">
      <c r="A31" s="152" t="s">
        <v>656</v>
      </c>
      <c r="B31" s="153">
        <f>SUM(B30:B30)</f>
        <v>0</v>
      </c>
      <c r="C31" s="153">
        <f>SUM(C30:C30)</f>
        <v>4900</v>
      </c>
      <c r="D31" s="153">
        <f>SUM(D30:D30)</f>
        <v>1790</v>
      </c>
      <c r="E31" s="154">
        <f>D31/C31*100</f>
        <v>36.530612244897959</v>
      </c>
      <c r="F31" s="155">
        <f>SUM(F30:F30)</f>
        <v>0</v>
      </c>
    </row>
    <row r="32" spans="1:8" ht="15.75" x14ac:dyDescent="0.25">
      <c r="A32" s="148" t="s">
        <v>663</v>
      </c>
      <c r="B32" s="156"/>
      <c r="C32" s="156"/>
      <c r="D32" s="156"/>
      <c r="E32" s="165"/>
      <c r="F32" s="158"/>
    </row>
    <row r="33" spans="1:6" x14ac:dyDescent="0.2">
      <c r="A33" s="150" t="s">
        <v>654</v>
      </c>
      <c r="B33" s="76">
        <f>'51 17-19'!D192</f>
        <v>19578</v>
      </c>
      <c r="C33" s="76">
        <f>'51 17-19'!E192</f>
        <v>38871</v>
      </c>
      <c r="D33" s="76">
        <f>'51 17-19'!F192</f>
        <v>11002</v>
      </c>
      <c r="E33" s="43">
        <f>D33/C33*100</f>
        <v>28.303876926243216</v>
      </c>
      <c r="F33" s="151">
        <f>'51 17-19'!H192</f>
        <v>11152</v>
      </c>
    </row>
    <row r="34" spans="1:6" x14ac:dyDescent="0.2">
      <c r="A34" s="150" t="s">
        <v>975</v>
      </c>
      <c r="B34" s="76">
        <f>'51 17-19'!D193</f>
        <v>113910</v>
      </c>
      <c r="C34" s="76">
        <f>'51 17-19'!E193</f>
        <v>152857.29999999999</v>
      </c>
      <c r="D34" s="76">
        <f>'51 17-19'!F193</f>
        <v>116964.3311</v>
      </c>
      <c r="E34" s="43">
        <f>D34/C34*100</f>
        <v>76.518642616348714</v>
      </c>
      <c r="F34" s="151">
        <f>'51 17-19'!H193</f>
        <v>96475</v>
      </c>
    </row>
    <row r="35" spans="1:6" x14ac:dyDescent="0.2">
      <c r="A35" s="150" t="s">
        <v>655</v>
      </c>
      <c r="B35" s="76">
        <f>'51 17-19'!D194</f>
        <v>0</v>
      </c>
      <c r="C35" s="76">
        <f>'51 17-19'!E194</f>
        <v>0</v>
      </c>
      <c r="D35" s="76">
        <f>'51 17-19'!F194</f>
        <v>0</v>
      </c>
      <c r="E35" s="43">
        <v>0</v>
      </c>
      <c r="F35" s="151">
        <f>'51 17-19'!H194</f>
        <v>0</v>
      </c>
    </row>
    <row r="36" spans="1:6" ht="15" thickBot="1" x14ac:dyDescent="0.25">
      <c r="A36" s="152" t="s">
        <v>656</v>
      </c>
      <c r="B36" s="153">
        <f>SUM(B33:B35)</f>
        <v>133488</v>
      </c>
      <c r="C36" s="153">
        <f>SUM(C33:C35)</f>
        <v>191728.3</v>
      </c>
      <c r="D36" s="153">
        <f>SUM(D33:D35)</f>
        <v>127966.3311</v>
      </c>
      <c r="E36" s="154">
        <f>D36/C36*100</f>
        <v>66.743579899263693</v>
      </c>
      <c r="F36" s="155">
        <f>SUM(F33:F35)</f>
        <v>107627</v>
      </c>
    </row>
    <row r="37" spans="1:6" ht="15.75" x14ac:dyDescent="0.25">
      <c r="A37" s="148" t="s">
        <v>664</v>
      </c>
      <c r="B37" s="167"/>
      <c r="C37" s="167"/>
      <c r="D37" s="167"/>
      <c r="E37" s="168"/>
      <c r="F37" s="169"/>
    </row>
    <row r="38" spans="1:6" x14ac:dyDescent="0.2">
      <c r="A38" s="150" t="s">
        <v>654</v>
      </c>
      <c r="B38" s="76">
        <f>'53 20'!D19</f>
        <v>0</v>
      </c>
      <c r="C38" s="76">
        <f>'53 20'!E19</f>
        <v>825</v>
      </c>
      <c r="D38" s="76">
        <f>'53 20'!F19</f>
        <v>825</v>
      </c>
      <c r="E38" s="43">
        <v>0</v>
      </c>
      <c r="F38" s="151">
        <f>'53 20'!H19</f>
        <v>0</v>
      </c>
    </row>
    <row r="39" spans="1:6" ht="15" thickBot="1" x14ac:dyDescent="0.25">
      <c r="A39" s="152" t="s">
        <v>656</v>
      </c>
      <c r="B39" s="153">
        <f>SUM(B38:B38)</f>
        <v>0</v>
      </c>
      <c r="C39" s="153">
        <f>C38</f>
        <v>825</v>
      </c>
      <c r="D39" s="153">
        <f>D38</f>
        <v>825</v>
      </c>
      <c r="E39" s="154">
        <v>0</v>
      </c>
      <c r="F39" s="155">
        <f>SUM(F38)</f>
        <v>0</v>
      </c>
    </row>
    <row r="40" spans="1:6" ht="15.75" x14ac:dyDescent="0.25">
      <c r="A40" s="148" t="s">
        <v>665</v>
      </c>
      <c r="B40" s="170"/>
      <c r="C40" s="170"/>
      <c r="D40" s="170"/>
      <c r="E40" s="168"/>
      <c r="F40" s="171"/>
    </row>
    <row r="41" spans="1:6" x14ac:dyDescent="0.2">
      <c r="A41" s="150" t="s">
        <v>654</v>
      </c>
      <c r="B41" s="76">
        <f>'61 21-22'!D95</f>
        <v>14646</v>
      </c>
      <c r="C41" s="76">
        <f>'61 21-22'!E95</f>
        <v>13146</v>
      </c>
      <c r="D41" s="76">
        <f>'61 21-22'!F95</f>
        <v>5994</v>
      </c>
      <c r="E41" s="43">
        <f>D41/C41*100</f>
        <v>45.595618439068922</v>
      </c>
      <c r="F41" s="151">
        <f>'61 21-22'!H95</f>
        <v>9348</v>
      </c>
    </row>
    <row r="42" spans="1:6" x14ac:dyDescent="0.2">
      <c r="A42" s="150" t="s">
        <v>655</v>
      </c>
      <c r="B42" s="76">
        <f>'61 21-22'!D96</f>
        <v>0</v>
      </c>
      <c r="C42" s="76">
        <f>'61 21-22'!E96</f>
        <v>0</v>
      </c>
      <c r="D42" s="76">
        <f>'61 21-22'!F96</f>
        <v>0</v>
      </c>
      <c r="E42" s="43">
        <v>0</v>
      </c>
      <c r="F42" s="151">
        <f>'61 21-22'!H96</f>
        <v>0</v>
      </c>
    </row>
    <row r="43" spans="1:6" ht="15" thickBot="1" x14ac:dyDescent="0.25">
      <c r="A43" s="172" t="s">
        <v>656</v>
      </c>
      <c r="B43" s="153">
        <f>SUM(B41:B42)</f>
        <v>14646</v>
      </c>
      <c r="C43" s="153">
        <f>SUM(C41:C42)</f>
        <v>13146</v>
      </c>
      <c r="D43" s="153">
        <f>SUM(D41:D42)</f>
        <v>5994</v>
      </c>
      <c r="E43" s="154">
        <f>D43/C43*100</f>
        <v>45.595618439068922</v>
      </c>
      <c r="F43" s="155">
        <f>SUM(F41:F42)</f>
        <v>9348</v>
      </c>
    </row>
    <row r="44" spans="1:6" ht="15.75" x14ac:dyDescent="0.25">
      <c r="A44" s="148" t="s">
        <v>666</v>
      </c>
      <c r="B44" s="167"/>
      <c r="C44" s="167"/>
      <c r="D44" s="167"/>
      <c r="E44" s="168"/>
      <c r="F44" s="169"/>
    </row>
    <row r="45" spans="1:6" x14ac:dyDescent="0.2">
      <c r="A45" s="150" t="s">
        <v>654</v>
      </c>
      <c r="B45" s="76">
        <f>'62 23'!D53</f>
        <v>1668</v>
      </c>
      <c r="C45" s="76">
        <f>'62 23'!E53</f>
        <v>1668</v>
      </c>
      <c r="D45" s="76">
        <f>'62 23'!F53</f>
        <v>645</v>
      </c>
      <c r="E45" s="43">
        <f>D45/C45*100</f>
        <v>38.669064748201436</v>
      </c>
      <c r="F45" s="151">
        <f>'62 23'!H53</f>
        <v>2250</v>
      </c>
    </row>
    <row r="46" spans="1:6" x14ac:dyDescent="0.2">
      <c r="A46" s="150" t="s">
        <v>655</v>
      </c>
      <c r="B46" s="76">
        <f>'62 23'!D54</f>
        <v>0</v>
      </c>
      <c r="C46" s="76">
        <f>'62 23'!E54</f>
        <v>0</v>
      </c>
      <c r="D46" s="76">
        <f>'62 23'!F54</f>
        <v>0</v>
      </c>
      <c r="E46" s="43">
        <v>0</v>
      </c>
      <c r="F46" s="151">
        <f>'62 23'!H54</f>
        <v>0</v>
      </c>
    </row>
    <row r="47" spans="1:6" ht="15" thickBot="1" x14ac:dyDescent="0.25">
      <c r="A47" s="152" t="s">
        <v>656</v>
      </c>
      <c r="B47" s="153">
        <f>SUM(B45:B46)</f>
        <v>1668</v>
      </c>
      <c r="C47" s="153">
        <f>SUM(C45:C46)</f>
        <v>1668</v>
      </c>
      <c r="D47" s="153">
        <f>SUM(D45:D46)</f>
        <v>645</v>
      </c>
      <c r="E47" s="154">
        <f>D47/C47*100</f>
        <v>38.669064748201436</v>
      </c>
      <c r="F47" s="155">
        <f>SUM(F45:F45)</f>
        <v>2250</v>
      </c>
    </row>
    <row r="50" spans="1:6" ht="15.75" thickBot="1" x14ac:dyDescent="0.3">
      <c r="A50" s="1336" t="s">
        <v>1151</v>
      </c>
      <c r="B50" s="1336"/>
      <c r="C50" s="1336"/>
      <c r="D50" s="1336"/>
      <c r="E50" s="1336"/>
      <c r="F50" s="1336"/>
    </row>
    <row r="51" spans="1:6" ht="15.75" x14ac:dyDescent="0.25">
      <c r="A51" s="148" t="s">
        <v>667</v>
      </c>
      <c r="B51" s="170"/>
      <c r="C51" s="170"/>
      <c r="D51" s="170"/>
      <c r="E51" s="168"/>
      <c r="F51" s="171"/>
    </row>
    <row r="52" spans="1:6" x14ac:dyDescent="0.2">
      <c r="A52" s="150" t="s">
        <v>654</v>
      </c>
      <c r="B52" s="76">
        <f>'63 24-25'!D103</f>
        <v>3715</v>
      </c>
      <c r="C52" s="76">
        <f>'63 24-25'!E103</f>
        <v>3715</v>
      </c>
      <c r="D52" s="76">
        <f>'63 24-25'!F103</f>
        <v>898</v>
      </c>
      <c r="E52" s="43">
        <f>D52/C52*100</f>
        <v>24.172274562584118</v>
      </c>
      <c r="F52" s="151">
        <f>'63 24-25'!H103</f>
        <v>3350</v>
      </c>
    </row>
    <row r="53" spans="1:6" x14ac:dyDescent="0.2">
      <c r="A53" s="150" t="s">
        <v>655</v>
      </c>
      <c r="B53" s="76">
        <f>'63 24-25'!D104</f>
        <v>0</v>
      </c>
      <c r="C53" s="76">
        <f>'63 24-25'!E104</f>
        <v>0</v>
      </c>
      <c r="D53" s="76">
        <f>'63 24-25'!F104</f>
        <v>0</v>
      </c>
      <c r="E53" s="43">
        <v>0</v>
      </c>
      <c r="F53" s="151">
        <f>'63 24-25'!H104</f>
        <v>0</v>
      </c>
    </row>
    <row r="54" spans="1:6" ht="15" thickBot="1" x14ac:dyDescent="0.25">
      <c r="A54" s="172" t="s">
        <v>656</v>
      </c>
      <c r="B54" s="153">
        <f>SUM(B52:B53)</f>
        <v>3715</v>
      </c>
      <c r="C54" s="153">
        <f>SUM(C52:C53)</f>
        <v>3715</v>
      </c>
      <c r="D54" s="153">
        <f>SUM(D52:D53)</f>
        <v>898</v>
      </c>
      <c r="E54" s="154">
        <f>D54/C54*100</f>
        <v>24.172274562584118</v>
      </c>
      <c r="F54" s="155">
        <f>SUM(F52:F53)</f>
        <v>3350</v>
      </c>
    </row>
    <row r="55" spans="1:6" ht="15.75" x14ac:dyDescent="0.25">
      <c r="A55" s="148" t="s">
        <v>668</v>
      </c>
      <c r="B55" s="167"/>
      <c r="C55" s="167"/>
      <c r="D55" s="167"/>
      <c r="E55" s="168"/>
      <c r="F55" s="169"/>
    </row>
    <row r="56" spans="1:6" x14ac:dyDescent="0.2">
      <c r="A56" s="174" t="s">
        <v>654</v>
      </c>
      <c r="B56" s="76">
        <f>'64 26-29'!D255</f>
        <v>36302</v>
      </c>
      <c r="C56" s="76">
        <f>'64 26-29'!E255</f>
        <v>35802</v>
      </c>
      <c r="D56" s="76">
        <f>'64 26-29'!F255</f>
        <v>31014</v>
      </c>
      <c r="E56" s="43">
        <f>D56/C56*100</f>
        <v>86.626445449974867</v>
      </c>
      <c r="F56" s="151">
        <f>'64 26-29'!H255</f>
        <v>34084</v>
      </c>
    </row>
    <row r="57" spans="1:6" x14ac:dyDescent="0.2">
      <c r="A57" s="174" t="s">
        <v>655</v>
      </c>
      <c r="B57" s="76">
        <f>'64 26-29'!D256</f>
        <v>0</v>
      </c>
      <c r="C57" s="76">
        <f>'64 26-29'!E256</f>
        <v>0</v>
      </c>
      <c r="D57" s="76">
        <f>'64 26-29'!F256</f>
        <v>0</v>
      </c>
      <c r="E57" s="43">
        <f>'64 26-29'!G250</f>
        <v>0</v>
      </c>
      <c r="F57" s="151">
        <f>'64 26-29'!H256</f>
        <v>0</v>
      </c>
    </row>
    <row r="58" spans="1:6" ht="15" thickBot="1" x14ac:dyDescent="0.25">
      <c r="A58" s="152" t="s">
        <v>656</v>
      </c>
      <c r="B58" s="175">
        <f>SUM(B56:B57)</f>
        <v>36302</v>
      </c>
      <c r="C58" s="175">
        <f>SUM(C56:C57)</f>
        <v>35802</v>
      </c>
      <c r="D58" s="175">
        <f>SUM(D56:D57)</f>
        <v>31014</v>
      </c>
      <c r="E58" s="176">
        <f>D58/C58*100</f>
        <v>86.626445449974867</v>
      </c>
      <c r="F58" s="177">
        <f>SUM(F56:F57)</f>
        <v>34084</v>
      </c>
    </row>
    <row r="59" spans="1:6" ht="15.75" x14ac:dyDescent="0.25">
      <c r="A59" s="148" t="s">
        <v>669</v>
      </c>
      <c r="B59" s="156"/>
      <c r="C59" s="156"/>
      <c r="D59" s="156"/>
      <c r="E59" s="168"/>
      <c r="F59" s="158"/>
    </row>
    <row r="60" spans="1:6" x14ac:dyDescent="0.2">
      <c r="A60" s="150" t="s">
        <v>670</v>
      </c>
      <c r="B60" s="76">
        <f>'65 30'!D73</f>
        <v>3000</v>
      </c>
      <c r="C60" s="76">
        <f>'65 30'!E73</f>
        <v>3000</v>
      </c>
      <c r="D60" s="76">
        <f>'65 30'!F73</f>
        <v>1406</v>
      </c>
      <c r="E60" s="43">
        <f>D60/C60*100</f>
        <v>46.866666666666667</v>
      </c>
      <c r="F60" s="151">
        <f>'65 30'!H73</f>
        <v>2550</v>
      </c>
    </row>
    <row r="61" spans="1:6" x14ac:dyDescent="0.2">
      <c r="A61" s="150" t="s">
        <v>655</v>
      </c>
      <c r="B61" s="76">
        <f>'65 30'!D74</f>
        <v>0</v>
      </c>
      <c r="C61" s="76">
        <f>'65 30'!E74</f>
        <v>0</v>
      </c>
      <c r="D61" s="76">
        <f>'65 30'!F74</f>
        <v>0</v>
      </c>
      <c r="E61" s="43">
        <v>0</v>
      </c>
      <c r="F61" s="151">
        <f>'65 30'!H74</f>
        <v>0</v>
      </c>
    </row>
    <row r="62" spans="1:6" ht="15" thickBot="1" x14ac:dyDescent="0.25">
      <c r="A62" s="152" t="s">
        <v>656</v>
      </c>
      <c r="B62" s="153">
        <f>SUM(B60:B61)</f>
        <v>3000</v>
      </c>
      <c r="C62" s="153">
        <f>SUM(C60:C61)</f>
        <v>3000</v>
      </c>
      <c r="D62" s="153">
        <f>SUM(D60:D61)</f>
        <v>1406</v>
      </c>
      <c r="E62" s="154">
        <f>D62/C62*100</f>
        <v>46.866666666666667</v>
      </c>
      <c r="F62" s="155">
        <f>SUM(F60:F61)</f>
        <v>2550</v>
      </c>
    </row>
    <row r="63" spans="1:6" ht="15.75" x14ac:dyDescent="0.25">
      <c r="A63" s="148" t="s">
        <v>671</v>
      </c>
      <c r="B63" s="156"/>
      <c r="C63" s="156"/>
      <c r="D63" s="156"/>
      <c r="E63" s="156"/>
      <c r="F63" s="158"/>
    </row>
    <row r="64" spans="1:6" x14ac:dyDescent="0.2">
      <c r="A64" s="150" t="s">
        <v>670</v>
      </c>
      <c r="B64" s="76">
        <f>'81 31-32'!D90</f>
        <v>6547</v>
      </c>
      <c r="C64" s="76">
        <f>'81 31-32'!E90</f>
        <v>6547</v>
      </c>
      <c r="D64" s="76">
        <f>'81 31-32'!F90</f>
        <v>3347</v>
      </c>
      <c r="E64" s="43">
        <f>D64/C64*100</f>
        <v>51.122651596150916</v>
      </c>
      <c r="F64" s="151">
        <f>'81 31-32'!H90</f>
        <v>10892</v>
      </c>
    </row>
    <row r="65" spans="1:6" x14ac:dyDescent="0.2">
      <c r="A65" s="150" t="s">
        <v>655</v>
      </c>
      <c r="B65" s="76">
        <f>'81 31-32'!D91</f>
        <v>500</v>
      </c>
      <c r="C65" s="76">
        <f>'81 31-32'!E91</f>
        <v>500</v>
      </c>
      <c r="D65" s="76">
        <f>'81 31-32'!F91</f>
        <v>0</v>
      </c>
      <c r="E65" s="43">
        <v>0</v>
      </c>
      <c r="F65" s="151">
        <f>'81 31-32'!H91</f>
        <v>5500</v>
      </c>
    </row>
    <row r="66" spans="1:6" ht="15" thickBot="1" x14ac:dyDescent="0.25">
      <c r="A66" s="152" t="s">
        <v>656</v>
      </c>
      <c r="B66" s="153">
        <f>SUM(B64:B65)</f>
        <v>7047</v>
      </c>
      <c r="C66" s="153">
        <f>SUM(C64:C65)</f>
        <v>7047</v>
      </c>
      <c r="D66" s="153">
        <f>SUM(D64:D65)</f>
        <v>3347</v>
      </c>
      <c r="E66" s="154">
        <f>D66/C66*100</f>
        <v>47.495388108414929</v>
      </c>
      <c r="F66" s="155">
        <f>SUM(F64:F65)</f>
        <v>16392</v>
      </c>
    </row>
    <row r="67" spans="1:6" ht="15.75" x14ac:dyDescent="0.25">
      <c r="A67" s="148" t="s">
        <v>672</v>
      </c>
      <c r="B67" s="156"/>
      <c r="C67" s="156"/>
      <c r="D67" s="156"/>
      <c r="E67" s="157"/>
      <c r="F67" s="158"/>
    </row>
    <row r="68" spans="1:6" x14ac:dyDescent="0.2">
      <c r="A68" s="150" t="s">
        <v>670</v>
      </c>
      <c r="B68" s="76">
        <f>'82 35-37'!D155</f>
        <v>16285</v>
      </c>
      <c r="C68" s="76">
        <f>'82 35-37'!E155</f>
        <v>21739</v>
      </c>
      <c r="D68" s="76">
        <f>'82 35-37'!F155</f>
        <v>6942</v>
      </c>
      <c r="E68" s="43">
        <f>D68/C68*100</f>
        <v>31.933391600349601</v>
      </c>
      <c r="F68" s="151">
        <f>'82 35-37'!H155</f>
        <v>20985</v>
      </c>
    </row>
    <row r="69" spans="1:6" x14ac:dyDescent="0.2">
      <c r="A69" s="150" t="s">
        <v>655</v>
      </c>
      <c r="B69" s="76">
        <f>'82 35-37'!D156</f>
        <v>541210</v>
      </c>
      <c r="C69" s="76">
        <f>'82 35-37'!E156</f>
        <v>657097</v>
      </c>
      <c r="D69" s="76">
        <f>'82 35-37'!F156</f>
        <v>246420</v>
      </c>
      <c r="E69" s="43">
        <f>D69/C69*100</f>
        <v>37.501312591596061</v>
      </c>
      <c r="F69" s="151">
        <f>'82 35-37'!H156</f>
        <v>250912</v>
      </c>
    </row>
    <row r="70" spans="1:6" ht="15" thickBot="1" x14ac:dyDescent="0.25">
      <c r="A70" s="152" t="s">
        <v>656</v>
      </c>
      <c r="B70" s="153">
        <f>SUM(B68:B69)</f>
        <v>557495</v>
      </c>
      <c r="C70" s="153">
        <f>SUM(C68:C69)</f>
        <v>678836</v>
      </c>
      <c r="D70" s="153">
        <f>SUM(D68:D69)</f>
        <v>253362</v>
      </c>
      <c r="E70" s="154">
        <f>D70/C70*100</f>
        <v>37.323005851192335</v>
      </c>
      <c r="F70" s="155">
        <f>SUM(F68:F69)</f>
        <v>271897</v>
      </c>
    </row>
    <row r="71" spans="1:6" ht="15.75" x14ac:dyDescent="0.25">
      <c r="A71" s="148" t="s">
        <v>1201</v>
      </c>
      <c r="B71" s="1173"/>
      <c r="C71" s="1173"/>
      <c r="D71" s="1173"/>
      <c r="E71" s="1174"/>
      <c r="F71" s="1175"/>
    </row>
    <row r="72" spans="1:6" x14ac:dyDescent="0.2">
      <c r="A72" s="150" t="s">
        <v>670</v>
      </c>
      <c r="B72" s="76">
        <f>'83 38-39'!D89</f>
        <v>0</v>
      </c>
      <c r="C72" s="76">
        <f>'83 38-39'!E89</f>
        <v>0</v>
      </c>
      <c r="D72" s="76">
        <f>'83 38-39'!F89</f>
        <v>0</v>
      </c>
      <c r="E72" s="43">
        <f>'83 38-39'!G89</f>
        <v>0</v>
      </c>
      <c r="F72" s="151">
        <f>'83 38-39'!H89</f>
        <v>2100</v>
      </c>
    </row>
    <row r="73" spans="1:6" x14ac:dyDescent="0.2">
      <c r="A73" s="150" t="s">
        <v>655</v>
      </c>
      <c r="B73" s="76">
        <f>'83 38-39'!D90</f>
        <v>0</v>
      </c>
      <c r="C73" s="76">
        <f>'83 38-39'!E90</f>
        <v>0</v>
      </c>
      <c r="D73" s="76">
        <f>'83 38-39'!F90</f>
        <v>0</v>
      </c>
      <c r="E73" s="43">
        <f>'83 38-39'!G90</f>
        <v>0</v>
      </c>
      <c r="F73" s="151">
        <f>'83 38-39'!H90</f>
        <v>52900</v>
      </c>
    </row>
    <row r="74" spans="1:6" ht="15" thickBot="1" x14ac:dyDescent="0.25">
      <c r="A74" s="152" t="s">
        <v>656</v>
      </c>
      <c r="B74" s="153">
        <f>SUM(B72:B73)</f>
        <v>0</v>
      </c>
      <c r="C74" s="153">
        <f>SUM(C72:C73)</f>
        <v>0</v>
      </c>
      <c r="D74" s="153">
        <f>SUM(D72:D73)</f>
        <v>0</v>
      </c>
      <c r="E74" s="154">
        <v>0</v>
      </c>
      <c r="F74" s="155">
        <f>SUM(F72:F73)</f>
        <v>55000</v>
      </c>
    </row>
    <row r="75" spans="1:6" ht="15.75" x14ac:dyDescent="0.25">
      <c r="A75" s="148" t="s">
        <v>673</v>
      </c>
      <c r="B75" s="156"/>
      <c r="C75" s="156"/>
      <c r="D75" s="156"/>
      <c r="E75" s="165"/>
      <c r="F75" s="158"/>
    </row>
    <row r="76" spans="1:6" x14ac:dyDescent="0.2">
      <c r="A76" s="150" t="s">
        <v>654</v>
      </c>
      <c r="B76" s="76">
        <f>'91 40-43'!D230</f>
        <v>235830</v>
      </c>
      <c r="C76" s="76">
        <f>'91 40-43'!E230</f>
        <v>253138</v>
      </c>
      <c r="D76" s="76">
        <f>'91 40-43'!F230</f>
        <v>149819</v>
      </c>
      <c r="E76" s="43">
        <f>D76/C76*100</f>
        <v>59.184713476443683</v>
      </c>
      <c r="F76" s="151">
        <f>'91 40-43'!H230</f>
        <v>231815</v>
      </c>
    </row>
    <row r="77" spans="1:6" x14ac:dyDescent="0.2">
      <c r="A77" s="150" t="s">
        <v>655</v>
      </c>
      <c r="B77" s="76">
        <f>'91 40-43'!D231</f>
        <v>3113</v>
      </c>
      <c r="C77" s="76">
        <f>'91 40-43'!E231</f>
        <v>3192</v>
      </c>
      <c r="D77" s="76">
        <f>'91 40-43'!F231</f>
        <v>263</v>
      </c>
      <c r="E77" s="43">
        <v>0</v>
      </c>
      <c r="F77" s="151">
        <f>'91 40-43'!H231</f>
        <v>1000</v>
      </c>
    </row>
    <row r="78" spans="1:6" ht="15" thickBot="1" x14ac:dyDescent="0.25">
      <c r="A78" s="152" t="s">
        <v>656</v>
      </c>
      <c r="B78" s="153">
        <f>SUM(B76:B77)</f>
        <v>238943</v>
      </c>
      <c r="C78" s="153">
        <f>SUM(C76:C77)</f>
        <v>256330</v>
      </c>
      <c r="D78" s="153">
        <f>SUM(D76:D77)</f>
        <v>150082</v>
      </c>
      <c r="E78" s="154">
        <f>D78/C78*100</f>
        <v>58.550306245854955</v>
      </c>
      <c r="F78" s="155">
        <f>SUM(F76:F77)</f>
        <v>232815</v>
      </c>
    </row>
    <row r="79" spans="1:6" ht="15.75" x14ac:dyDescent="0.25">
      <c r="A79" s="148" t="s">
        <v>674</v>
      </c>
      <c r="B79" s="178"/>
      <c r="C79" s="178"/>
      <c r="D79" s="178"/>
      <c r="E79" s="157"/>
      <c r="F79" s="179"/>
    </row>
    <row r="80" spans="1:6" x14ac:dyDescent="0.2">
      <c r="A80" s="150" t="s">
        <v>675</v>
      </c>
      <c r="B80" s="76">
        <f>'10 44'!D69</f>
        <v>47429</v>
      </c>
      <c r="C80" s="76">
        <f>'10 44'!E69</f>
        <v>43698</v>
      </c>
      <c r="D80" s="76">
        <f>'10 44'!F69</f>
        <v>3993</v>
      </c>
      <c r="E80" s="43">
        <f t="shared" ref="E80:E85" si="0">D80/C80*100</f>
        <v>9.1377179733626264</v>
      </c>
      <c r="F80" s="151">
        <f>'10 44'!H69</f>
        <v>48882</v>
      </c>
    </row>
    <row r="81" spans="1:6" x14ac:dyDescent="0.2">
      <c r="A81" s="150" t="s">
        <v>655</v>
      </c>
      <c r="B81" s="76">
        <f>'10 44'!D70</f>
        <v>16500</v>
      </c>
      <c r="C81" s="76">
        <f>'10 44'!E70</f>
        <v>16500</v>
      </c>
      <c r="D81" s="76">
        <f>'10 44'!F70</f>
        <v>0</v>
      </c>
      <c r="E81" s="43">
        <f t="shared" si="0"/>
        <v>0</v>
      </c>
      <c r="F81" s="151">
        <f>'10 44'!H70</f>
        <v>12900</v>
      </c>
    </row>
    <row r="82" spans="1:6" ht="15" thickBot="1" x14ac:dyDescent="0.25">
      <c r="A82" s="1178" t="s">
        <v>649</v>
      </c>
      <c r="B82" s="1179">
        <f>SUM(B80:B81)</f>
        <v>63929</v>
      </c>
      <c r="C82" s="1179">
        <f>SUM(C80:C81)</f>
        <v>60198</v>
      </c>
      <c r="D82" s="1179">
        <f>SUM(D80:D81)</f>
        <v>3993</v>
      </c>
      <c r="E82" s="1177">
        <f>D82/C82*100</f>
        <v>6.6331107345758991</v>
      </c>
      <c r="F82" s="1180">
        <f>SUM(F80:F81)</f>
        <v>61782</v>
      </c>
    </row>
    <row r="83" spans="1:6" ht="15" x14ac:dyDescent="0.25">
      <c r="A83" s="181" t="s">
        <v>654</v>
      </c>
      <c r="B83" s="182">
        <f>B80+B76+B68+B64+B60+B56+B52+B45+B41+B38+B33+B27+B23+B22+B18+B14+B11+B7+B34+B72+B30</f>
        <v>814309</v>
      </c>
      <c r="C83" s="182">
        <f>C80+C76+C68+C64+C60+C56+C52+C45+C41+C38+C33+C27+C23+C22+C18+C14+C11+C7+C34+C72+C30</f>
        <v>972095.3</v>
      </c>
      <c r="D83" s="182">
        <f>D80+D76+D68+D64+D60+D56+D52+D45+D41+D38+D33+D27+D23+D22+D18+D14+D11+D7+D34+D72+D30</f>
        <v>586136.33109999995</v>
      </c>
      <c r="E83" s="1182">
        <f t="shared" si="0"/>
        <v>60.296179921865679</v>
      </c>
      <c r="F83" s="183">
        <f>F80+F76+F68+F64+F60+F56+F52+F45+F41+F38+F33+F27+F23+F22+F18+F14+F11+F7+F34+F72+F30</f>
        <v>765277</v>
      </c>
    </row>
    <row r="84" spans="1:6" ht="15.75" thickBot="1" x14ac:dyDescent="0.3">
      <c r="A84" s="184" t="s">
        <v>655</v>
      </c>
      <c r="B84" s="185">
        <f>B81+B77+B69+B65+B61+B57+B53+B46+B42+B35+B24+B19+B15+B8+B73</f>
        <v>601528</v>
      </c>
      <c r="C84" s="185">
        <f>C81+C77+C69+C65+C61+C57+C53+C46+C42+C35+C24+C19+C15+C8+C73</f>
        <v>742603</v>
      </c>
      <c r="D84" s="185">
        <f>D81+D77+D69+D65+D61+D57+D53+D46+D42+D35+D24+D19+D15+D8+D73</f>
        <v>271697</v>
      </c>
      <c r="E84" s="1176">
        <f t="shared" si="0"/>
        <v>36.587113168139638</v>
      </c>
      <c r="F84" s="186">
        <f>F81+F77+F69+F65+F61+F57+F53+F46+F42+F35+F24+F19+F15+F8+F73</f>
        <v>338882</v>
      </c>
    </row>
    <row r="85" spans="1:6" ht="16.5" thickBot="1" x14ac:dyDescent="0.3">
      <c r="A85" s="1181" t="s">
        <v>676</v>
      </c>
      <c r="B85" s="596">
        <f>SUM(B83:B84)</f>
        <v>1415837</v>
      </c>
      <c r="C85" s="596">
        <f>SUM(C83:C84)</f>
        <v>1714698.3</v>
      </c>
      <c r="D85" s="596">
        <f>SUM(D83:D84)</f>
        <v>857833.33109999995</v>
      </c>
      <c r="E85" s="618">
        <f t="shared" si="0"/>
        <v>50.028237101535588</v>
      </c>
      <c r="F85" s="597">
        <f>SUM(F83:F84)</f>
        <v>1104159</v>
      </c>
    </row>
    <row r="102" spans="1:6" ht="15" x14ac:dyDescent="0.25">
      <c r="A102" s="1336" t="s">
        <v>1152</v>
      </c>
      <c r="B102" s="1336"/>
      <c r="C102" s="1336"/>
      <c r="D102" s="1336"/>
      <c r="E102" s="1336"/>
      <c r="F102" s="1336"/>
    </row>
    <row r="105" spans="1:6" x14ac:dyDescent="0.2">
      <c r="E105" s="8"/>
    </row>
    <row r="107" spans="1:6" x14ac:dyDescent="0.2">
      <c r="E107" s="8"/>
    </row>
    <row r="108" spans="1:6" x14ac:dyDescent="0.2">
      <c r="E108" s="8"/>
    </row>
  </sheetData>
  <mergeCells count="2">
    <mergeCell ref="A50:F50"/>
    <mergeCell ref="A102:F10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74"/>
  <sheetViews>
    <sheetView showWhiteSpace="0" topLeftCell="A25" zoomScaleNormal="100" workbookViewId="0"/>
  </sheetViews>
  <sheetFormatPr defaultColWidth="9.28515625" defaultRowHeight="12.75" x14ac:dyDescent="0.2"/>
  <cols>
    <col min="1" max="1" width="5.5703125" style="4" customWidth="1"/>
    <col min="2" max="2" width="4.7109375" style="7" customWidth="1"/>
    <col min="3" max="3" width="34.7109375" style="4" customWidth="1"/>
    <col min="4" max="5" width="6.140625" style="4" bestFit="1" customWidth="1"/>
    <col min="6" max="6" width="10.140625" style="4" bestFit="1" customWidth="1"/>
    <col min="7" max="7" width="8.5703125" style="4" bestFit="1" customWidth="1"/>
    <col min="8" max="8" width="10.140625" style="4" bestFit="1" customWidth="1"/>
    <col min="9" max="9" width="6.7109375" style="4" customWidth="1"/>
    <col min="10" max="16384" width="9.28515625" style="4"/>
  </cols>
  <sheetData>
    <row r="1" spans="1:8" ht="15" x14ac:dyDescent="0.25">
      <c r="H1" s="189" t="s">
        <v>650</v>
      </c>
    </row>
    <row r="2" spans="1:8" ht="18.75" x14ac:dyDescent="0.3">
      <c r="A2" s="6" t="s">
        <v>678</v>
      </c>
      <c r="B2" s="190"/>
      <c r="C2" s="142"/>
      <c r="D2" s="142"/>
      <c r="E2" s="142"/>
      <c r="F2" s="142"/>
      <c r="H2" s="142"/>
    </row>
    <row r="3" spans="1:8" x14ac:dyDescent="0.2">
      <c r="A3" s="191"/>
    </row>
    <row r="4" spans="1:8" ht="15" thickBot="1" x14ac:dyDescent="0.25">
      <c r="A4" s="192" t="s">
        <v>670</v>
      </c>
      <c r="F4" s="8"/>
      <c r="G4" s="9"/>
      <c r="H4" s="10" t="s">
        <v>558</v>
      </c>
    </row>
    <row r="5" spans="1:8" ht="13.5" x14ac:dyDescent="0.25">
      <c r="A5" s="193" t="s">
        <v>559</v>
      </c>
      <c r="B5" s="65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1350</v>
      </c>
    </row>
    <row r="6" spans="1:8" ht="13.5" x14ac:dyDescent="0.25">
      <c r="A6" s="194">
        <v>3635</v>
      </c>
      <c r="B6" s="17" t="s">
        <v>679</v>
      </c>
      <c r="C6" s="19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194">
        <v>3636</v>
      </c>
      <c r="B7" s="17" t="s">
        <v>680</v>
      </c>
      <c r="C7" s="195"/>
      <c r="D7" s="20"/>
      <c r="E7" s="20"/>
      <c r="F7" s="20"/>
      <c r="G7" s="20"/>
      <c r="H7" s="21"/>
    </row>
    <row r="8" spans="1:8" ht="14.25" thickBot="1" x14ac:dyDescent="0.3">
      <c r="A8" s="194">
        <v>3745</v>
      </c>
      <c r="B8" s="17" t="s">
        <v>1254</v>
      </c>
      <c r="C8" s="195"/>
      <c r="D8" s="20"/>
      <c r="E8" s="20"/>
      <c r="F8" s="20"/>
      <c r="G8" s="20"/>
      <c r="H8" s="21"/>
    </row>
    <row r="9" spans="1:8" ht="14.25" hidden="1" thickBot="1" x14ac:dyDescent="0.3">
      <c r="A9" s="194">
        <v>3329</v>
      </c>
      <c r="B9" s="17" t="s">
        <v>681</v>
      </c>
      <c r="C9" s="195"/>
      <c r="D9" s="20"/>
      <c r="E9" s="20"/>
      <c r="F9" s="20"/>
      <c r="G9" s="20"/>
      <c r="H9" s="21"/>
    </row>
    <row r="10" spans="1:8" x14ac:dyDescent="0.2">
      <c r="A10" s="196"/>
      <c r="B10" s="65" t="s">
        <v>566</v>
      </c>
      <c r="C10" s="13"/>
      <c r="D10" s="197"/>
      <c r="E10" s="197"/>
      <c r="F10" s="197"/>
      <c r="G10" s="197"/>
      <c r="H10" s="198"/>
    </row>
    <row r="11" spans="1:8" x14ac:dyDescent="0.2">
      <c r="A11" s="199">
        <v>3635</v>
      </c>
      <c r="B11" s="52">
        <v>5139</v>
      </c>
      <c r="C11" s="200" t="s">
        <v>682</v>
      </c>
      <c r="D11" s="33">
        <v>50</v>
      </c>
      <c r="E11" s="33">
        <v>50</v>
      </c>
      <c r="F11" s="201">
        <v>0</v>
      </c>
      <c r="G11" s="34">
        <v>0</v>
      </c>
      <c r="H11" s="202">
        <v>50</v>
      </c>
    </row>
    <row r="12" spans="1:8" x14ac:dyDescent="0.2">
      <c r="A12" s="199"/>
      <c r="B12" s="52">
        <v>5166</v>
      </c>
      <c r="C12" s="195" t="s">
        <v>683</v>
      </c>
      <c r="D12" s="33">
        <v>50</v>
      </c>
      <c r="E12" s="33">
        <v>0</v>
      </c>
      <c r="F12" s="201">
        <v>0</v>
      </c>
      <c r="G12" s="34">
        <v>0</v>
      </c>
      <c r="H12" s="202">
        <v>50</v>
      </c>
    </row>
    <row r="13" spans="1:8" x14ac:dyDescent="0.2">
      <c r="A13" s="194">
        <v>3636</v>
      </c>
      <c r="B13" s="52">
        <v>5139</v>
      </c>
      <c r="C13" s="200" t="s">
        <v>682</v>
      </c>
      <c r="D13" s="33">
        <v>150</v>
      </c>
      <c r="E13" s="33">
        <v>119</v>
      </c>
      <c r="F13" s="201">
        <v>0</v>
      </c>
      <c r="G13" s="34">
        <f>F13/E13*100</f>
        <v>0</v>
      </c>
      <c r="H13" s="1065">
        <v>150</v>
      </c>
    </row>
    <row r="14" spans="1:8" hidden="1" x14ac:dyDescent="0.2">
      <c r="A14" s="203" t="s">
        <v>571</v>
      </c>
      <c r="B14" s="42"/>
      <c r="C14" s="204" t="s">
        <v>684</v>
      </c>
      <c r="D14" s="205">
        <v>0</v>
      </c>
      <c r="E14" s="205">
        <v>0</v>
      </c>
      <c r="F14" s="206">
        <v>0</v>
      </c>
      <c r="G14" s="207">
        <v>0</v>
      </c>
      <c r="H14" s="208"/>
    </row>
    <row r="15" spans="1:8" hidden="1" x14ac:dyDescent="0.2">
      <c r="A15" s="209"/>
      <c r="B15" s="42"/>
      <c r="C15" s="204" t="s">
        <v>685</v>
      </c>
      <c r="D15" s="205">
        <v>0</v>
      </c>
      <c r="E15" s="205">
        <v>0</v>
      </c>
      <c r="F15" s="206">
        <v>0</v>
      </c>
      <c r="G15" s="207">
        <v>0</v>
      </c>
      <c r="H15" s="208"/>
    </row>
    <row r="16" spans="1:8" x14ac:dyDescent="0.2">
      <c r="A16" s="209"/>
      <c r="B16" s="42">
        <v>5139</v>
      </c>
      <c r="C16" s="210" t="s">
        <v>686</v>
      </c>
      <c r="D16" s="76">
        <v>10</v>
      </c>
      <c r="E16" s="76">
        <v>10</v>
      </c>
      <c r="F16" s="211">
        <v>0</v>
      </c>
      <c r="G16" s="43">
        <f>F16/E16*100</f>
        <v>0</v>
      </c>
      <c r="H16" s="151">
        <v>25</v>
      </c>
    </row>
    <row r="17" spans="1:8" x14ac:dyDescent="0.2">
      <c r="A17" s="209"/>
      <c r="B17" s="42">
        <v>5166</v>
      </c>
      <c r="C17" s="210" t="s">
        <v>683</v>
      </c>
      <c r="D17" s="76">
        <v>50</v>
      </c>
      <c r="E17" s="76">
        <v>631</v>
      </c>
      <c r="F17" s="211">
        <v>0</v>
      </c>
      <c r="G17" s="43">
        <f>F17/E17*100</f>
        <v>0</v>
      </c>
      <c r="H17" s="151">
        <v>50</v>
      </c>
    </row>
    <row r="18" spans="1:8" x14ac:dyDescent="0.2">
      <c r="A18" s="209"/>
      <c r="B18" s="1048">
        <v>5166</v>
      </c>
      <c r="C18" s="210" t="s">
        <v>1092</v>
      </c>
      <c r="D18" s="76">
        <v>0</v>
      </c>
      <c r="E18" s="76">
        <v>0</v>
      </c>
      <c r="F18" s="211">
        <v>0</v>
      </c>
      <c r="G18" s="43">
        <v>0</v>
      </c>
      <c r="H18" s="151">
        <v>35</v>
      </c>
    </row>
    <row r="19" spans="1:8" x14ac:dyDescent="0.2">
      <c r="A19" s="209"/>
      <c r="B19" s="1048">
        <v>5169</v>
      </c>
      <c r="C19" s="210" t="s">
        <v>687</v>
      </c>
      <c r="D19" s="76">
        <v>500</v>
      </c>
      <c r="E19" s="76">
        <v>500</v>
      </c>
      <c r="F19" s="211">
        <v>78</v>
      </c>
      <c r="G19" s="43">
        <f>F19/E19*100</f>
        <v>15.6</v>
      </c>
      <c r="H19" s="151">
        <v>500</v>
      </c>
    </row>
    <row r="20" spans="1:8" x14ac:dyDescent="0.2">
      <c r="A20" s="209"/>
      <c r="B20" s="50">
        <v>5169</v>
      </c>
      <c r="C20" s="214" t="s">
        <v>688</v>
      </c>
      <c r="D20" s="76">
        <v>300</v>
      </c>
      <c r="E20" s="76">
        <v>300</v>
      </c>
      <c r="F20" s="211">
        <v>86</v>
      </c>
      <c r="G20" s="43">
        <f>F20/E20*100</f>
        <v>28.666666666666668</v>
      </c>
      <c r="H20" s="151">
        <v>240</v>
      </c>
    </row>
    <row r="21" spans="1:8" x14ac:dyDescent="0.2">
      <c r="A21" s="209"/>
      <c r="B21" s="50">
        <v>5175</v>
      </c>
      <c r="C21" s="195" t="s">
        <v>689</v>
      </c>
      <c r="D21" s="33">
        <v>30</v>
      </c>
      <c r="E21" s="33">
        <v>30</v>
      </c>
      <c r="F21" s="201">
        <v>1</v>
      </c>
      <c r="G21" s="34">
        <f>F21/E21*100</f>
        <v>3.3333333333333335</v>
      </c>
      <c r="H21" s="1065">
        <v>20</v>
      </c>
    </row>
    <row r="22" spans="1:8" ht="13.5" thickBot="1" x14ac:dyDescent="0.25">
      <c r="A22" s="194"/>
      <c r="B22" s="50">
        <v>5175</v>
      </c>
      <c r="C22" s="195" t="s">
        <v>690</v>
      </c>
      <c r="D22" s="126">
        <v>10</v>
      </c>
      <c r="E22" s="126">
        <v>10</v>
      </c>
      <c r="F22" s="201">
        <v>0</v>
      </c>
      <c r="G22" s="34">
        <f>F22/E22*100</f>
        <v>0</v>
      </c>
      <c r="H22" s="1065">
        <v>30</v>
      </c>
    </row>
    <row r="23" spans="1:8" ht="13.5" hidden="1" thickBot="1" x14ac:dyDescent="0.25">
      <c r="A23" s="199">
        <v>3329</v>
      </c>
      <c r="B23" s="52">
        <v>5229</v>
      </c>
      <c r="C23" s="195" t="s">
        <v>691</v>
      </c>
      <c r="D23" s="47">
        <v>0</v>
      </c>
      <c r="E23" s="47">
        <v>0</v>
      </c>
      <c r="F23" s="201">
        <v>0</v>
      </c>
      <c r="G23" s="34">
        <v>0</v>
      </c>
      <c r="H23" s="202">
        <v>0</v>
      </c>
    </row>
    <row r="24" spans="1:8" ht="16.5" thickBot="1" x14ac:dyDescent="0.3">
      <c r="A24" s="215" t="s">
        <v>692</v>
      </c>
      <c r="B24" s="216"/>
      <c r="C24" s="217"/>
      <c r="D24" s="187">
        <f>D11+D12+D13+D16+D17+D19+D20+D21+D22+D23</f>
        <v>1150</v>
      </c>
      <c r="E24" s="187">
        <f>E11+E12+E13+E16+E17+E19+E20+E21+E22+E23</f>
        <v>1650</v>
      </c>
      <c r="F24" s="187">
        <f>SUM(F11:F23)</f>
        <v>165</v>
      </c>
      <c r="G24" s="218">
        <f>F24/E24*100</f>
        <v>10</v>
      </c>
      <c r="H24" s="188">
        <f>SUM(H11:H23)</f>
        <v>1150</v>
      </c>
    </row>
    <row r="26" spans="1:8" ht="15" thickBot="1" x14ac:dyDescent="0.25">
      <c r="A26" s="219"/>
      <c r="D26" s="8"/>
      <c r="E26" s="8"/>
      <c r="F26" s="8"/>
      <c r="G26" s="9"/>
      <c r="H26" s="8"/>
    </row>
    <row r="27" spans="1:8" ht="15" x14ac:dyDescent="0.25">
      <c r="A27" s="220" t="s">
        <v>655</v>
      </c>
      <c r="B27" s="221"/>
      <c r="C27" s="222"/>
      <c r="D27" s="14" t="s">
        <v>560</v>
      </c>
      <c r="E27" s="14" t="s">
        <v>561</v>
      </c>
      <c r="F27" s="14" t="s">
        <v>562</v>
      </c>
      <c r="G27" s="14" t="s">
        <v>563</v>
      </c>
      <c r="H27" s="15" t="s">
        <v>1350</v>
      </c>
    </row>
    <row r="28" spans="1:8" ht="14.25" thickBot="1" x14ac:dyDescent="0.3">
      <c r="A28" s="223"/>
      <c r="B28" s="224"/>
      <c r="C28" s="225"/>
      <c r="D28" s="122">
        <v>2019</v>
      </c>
      <c r="E28" s="122">
        <v>2019</v>
      </c>
      <c r="F28" s="122" t="s">
        <v>1209</v>
      </c>
      <c r="G28" s="122" t="s">
        <v>565</v>
      </c>
      <c r="H28" s="123">
        <v>2020</v>
      </c>
    </row>
    <row r="29" spans="1:8" x14ac:dyDescent="0.2">
      <c r="A29" s="199">
        <v>3636</v>
      </c>
      <c r="B29" s="50">
        <v>6119</v>
      </c>
      <c r="C29" s="195" t="s">
        <v>693</v>
      </c>
      <c r="D29" s="197">
        <v>2195</v>
      </c>
      <c r="E29" s="197">
        <v>2195</v>
      </c>
      <c r="F29" s="197">
        <v>1038</v>
      </c>
      <c r="G29" s="94">
        <f>F29/E29*100</f>
        <v>47.289293849658314</v>
      </c>
      <c r="H29" s="226">
        <v>2500</v>
      </c>
    </row>
    <row r="30" spans="1:8" x14ac:dyDescent="0.2">
      <c r="A30" s="970"/>
      <c r="B30" s="125">
        <v>6121</v>
      </c>
      <c r="C30" s="32" t="s">
        <v>694</v>
      </c>
      <c r="D30" s="33">
        <v>0</v>
      </c>
      <c r="E30" s="33">
        <v>0</v>
      </c>
      <c r="F30" s="33">
        <v>0</v>
      </c>
      <c r="G30" s="34">
        <v>0</v>
      </c>
      <c r="H30" s="202">
        <v>0</v>
      </c>
    </row>
    <row r="31" spans="1:8" ht="13.5" thickBot="1" x14ac:dyDescent="0.25">
      <c r="A31" s="199">
        <v>3745</v>
      </c>
      <c r="B31" s="125">
        <v>6121</v>
      </c>
      <c r="C31" s="32" t="s">
        <v>694</v>
      </c>
      <c r="D31" s="33">
        <v>0</v>
      </c>
      <c r="E31" s="33">
        <v>1750</v>
      </c>
      <c r="F31" s="33">
        <v>130</v>
      </c>
      <c r="G31" s="34">
        <v>0</v>
      </c>
      <c r="H31" s="202">
        <v>4820</v>
      </c>
    </row>
    <row r="32" spans="1:8" ht="13.5" hidden="1" thickBot="1" x14ac:dyDescent="0.25">
      <c r="A32" s="199">
        <v>3329</v>
      </c>
      <c r="B32" s="52">
        <v>6329</v>
      </c>
      <c r="C32" s="212" t="s">
        <v>695</v>
      </c>
      <c r="D32" s="47">
        <v>0</v>
      </c>
      <c r="E32" s="47">
        <v>0</v>
      </c>
      <c r="F32" s="47">
        <v>0</v>
      </c>
      <c r="G32" s="34">
        <v>0</v>
      </c>
      <c r="H32" s="202">
        <v>0</v>
      </c>
    </row>
    <row r="33" spans="1:9" ht="16.5" thickBot="1" x14ac:dyDescent="0.3">
      <c r="A33" s="215" t="s">
        <v>696</v>
      </c>
      <c r="B33" s="216"/>
      <c r="C33" s="217"/>
      <c r="D33" s="187">
        <f>SUM(D29:D32)</f>
        <v>2195</v>
      </c>
      <c r="E33" s="187">
        <f>SUM(E29:E32)</f>
        <v>3945</v>
      </c>
      <c r="F33" s="187">
        <f>SUM(F29:F32)</f>
        <v>1168</v>
      </c>
      <c r="G33" s="218">
        <f>F33/E33*100</f>
        <v>29.607097591888465</v>
      </c>
      <c r="H33" s="188">
        <f>SUM(H29:H32)</f>
        <v>7320</v>
      </c>
    </row>
    <row r="34" spans="1:9" x14ac:dyDescent="0.2">
      <c r="A34" s="227"/>
      <c r="B34" s="111"/>
      <c r="C34" s="145"/>
      <c r="D34" s="228"/>
      <c r="E34" s="228"/>
      <c r="F34" s="228"/>
      <c r="G34" s="228"/>
      <c r="H34" s="228"/>
    </row>
    <row r="36" spans="1:9" ht="15" thickBot="1" x14ac:dyDescent="0.25">
      <c r="A36" s="229" t="s">
        <v>697</v>
      </c>
      <c r="B36" s="230"/>
      <c r="D36" s="8"/>
      <c r="E36" s="8"/>
      <c r="F36" s="8"/>
      <c r="G36" s="9"/>
      <c r="H36" s="8"/>
    </row>
    <row r="37" spans="1:9" ht="13.5" x14ac:dyDescent="0.25">
      <c r="A37" s="231" t="s">
        <v>698</v>
      </c>
      <c r="B37" s="232"/>
      <c r="C37" s="233" t="s">
        <v>699</v>
      </c>
      <c r="D37" s="14" t="s">
        <v>560</v>
      </c>
      <c r="E37" s="14" t="s">
        <v>561</v>
      </c>
      <c r="F37" s="14" t="s">
        <v>562</v>
      </c>
      <c r="G37" s="14" t="s">
        <v>563</v>
      </c>
      <c r="H37" s="15" t="s">
        <v>1350</v>
      </c>
    </row>
    <row r="38" spans="1:9" ht="14.25" thickBot="1" x14ac:dyDescent="0.3">
      <c r="A38" s="234"/>
      <c r="B38" s="235" t="s">
        <v>700</v>
      </c>
      <c r="C38" s="236"/>
      <c r="D38" s="122">
        <v>2019</v>
      </c>
      <c r="E38" s="122">
        <v>2019</v>
      </c>
      <c r="F38" s="122" t="s">
        <v>1209</v>
      </c>
      <c r="G38" s="122" t="s">
        <v>565</v>
      </c>
      <c r="H38" s="123">
        <v>2020</v>
      </c>
    </row>
    <row r="39" spans="1:9" s="239" customFormat="1" x14ac:dyDescent="0.2">
      <c r="A39" s="1347" t="s">
        <v>701</v>
      </c>
      <c r="B39" s="1348"/>
      <c r="C39" s="782" t="s">
        <v>702</v>
      </c>
      <c r="D39" s="170">
        <v>2195</v>
      </c>
      <c r="E39" s="170">
        <v>2195</v>
      </c>
      <c r="F39" s="1155">
        <v>1038</v>
      </c>
      <c r="G39" s="161">
        <f>F39/E39*100</f>
        <v>47.289293849658314</v>
      </c>
      <c r="H39" s="171">
        <v>2500</v>
      </c>
      <c r="I39" s="238"/>
    </row>
    <row r="40" spans="1:9" ht="14.25" x14ac:dyDescent="0.2">
      <c r="A40" s="240"/>
      <c r="B40" s="1153"/>
      <c r="C40" s="242" t="s">
        <v>703</v>
      </c>
      <c r="D40" s="243">
        <f>SUM(D39:D39)</f>
        <v>2195</v>
      </c>
      <c r="E40" s="243">
        <f>SUM(E39:E39)</f>
        <v>2195</v>
      </c>
      <c r="F40" s="243">
        <f>SUM(F39:F39)</f>
        <v>1038</v>
      </c>
      <c r="G40" s="245">
        <f>F40/E40*100</f>
        <v>47.289293849658314</v>
      </c>
      <c r="H40" s="246">
        <f>SUM(H39:H39)</f>
        <v>2500</v>
      </c>
    </row>
    <row r="41" spans="1:9" x14ac:dyDescent="0.2">
      <c r="A41" s="1349" t="s">
        <v>1019</v>
      </c>
      <c r="B41" s="1350"/>
      <c r="C41" s="32" t="s">
        <v>1020</v>
      </c>
      <c r="D41" s="76">
        <v>0</v>
      </c>
      <c r="E41" s="76">
        <v>1750</v>
      </c>
      <c r="F41" s="211">
        <v>130</v>
      </c>
      <c r="G41" s="1073">
        <f>F41/E41*100</f>
        <v>7.4285714285714288</v>
      </c>
      <c r="H41" s="151">
        <v>1020</v>
      </c>
    </row>
    <row r="42" spans="1:9" x14ac:dyDescent="0.2">
      <c r="A42" s="1349" t="s">
        <v>1093</v>
      </c>
      <c r="B42" s="1350"/>
      <c r="C42" s="247" t="s">
        <v>1094</v>
      </c>
      <c r="D42" s="76">
        <v>0</v>
      </c>
      <c r="E42" s="76">
        <v>0</v>
      </c>
      <c r="F42" s="211"/>
      <c r="G42" s="1073">
        <v>0</v>
      </c>
      <c r="H42" s="151">
        <v>3000</v>
      </c>
    </row>
    <row r="43" spans="1:9" x14ac:dyDescent="0.2">
      <c r="A43" s="1349" t="s">
        <v>1093</v>
      </c>
      <c r="B43" s="1350"/>
      <c r="C43" s="247" t="s">
        <v>1095</v>
      </c>
      <c r="D43" s="76">
        <v>0</v>
      </c>
      <c r="E43" s="76">
        <v>0</v>
      </c>
      <c r="F43" s="211">
        <v>0</v>
      </c>
      <c r="G43" s="1073">
        <v>0</v>
      </c>
      <c r="H43" s="151">
        <v>800</v>
      </c>
    </row>
    <row r="44" spans="1:9" ht="15" thickBot="1" x14ac:dyDescent="0.25">
      <c r="A44" s="240"/>
      <c r="B44" s="1153"/>
      <c r="C44" s="242" t="s">
        <v>766</v>
      </c>
      <c r="D44" s="243">
        <f>SUM(D41:D43)</f>
        <v>0</v>
      </c>
      <c r="E44" s="243">
        <f>SUM(E41:E43)</f>
        <v>1750</v>
      </c>
      <c r="F44" s="248">
        <f>SUM(F41:F43)</f>
        <v>130</v>
      </c>
      <c r="G44" s="245">
        <v>0</v>
      </c>
      <c r="H44" s="249">
        <f>SUM(H41:H43)</f>
        <v>4820</v>
      </c>
    </row>
    <row r="45" spans="1:9" ht="13.5" hidden="1" thickBot="1" x14ac:dyDescent="0.25">
      <c r="A45" s="1349" t="s">
        <v>704</v>
      </c>
      <c r="B45" s="1350"/>
      <c r="C45" s="212" t="s">
        <v>705</v>
      </c>
      <c r="D45" s="1064">
        <v>0</v>
      </c>
      <c r="E45" s="1064">
        <v>0</v>
      </c>
      <c r="F45" s="201">
        <v>0</v>
      </c>
      <c r="G45" s="1073">
        <v>0</v>
      </c>
      <c r="H45" s="1065">
        <v>0</v>
      </c>
    </row>
    <row r="46" spans="1:9" ht="15" hidden="1" thickBot="1" x14ac:dyDescent="0.25">
      <c r="A46" s="174"/>
      <c r="B46" s="1154"/>
      <c r="C46" s="242" t="s">
        <v>706</v>
      </c>
      <c r="D46" s="250">
        <f>SUM(D45:D45)</f>
        <v>0</v>
      </c>
      <c r="E46" s="250">
        <f>SUM(E45:E45)</f>
        <v>0</v>
      </c>
      <c r="F46" s="244">
        <f>SUM(F45:F45)</f>
        <v>0</v>
      </c>
      <c r="G46" s="245">
        <v>0</v>
      </c>
      <c r="H46" s="246">
        <f>H45</f>
        <v>0</v>
      </c>
    </row>
    <row r="47" spans="1:9" ht="16.5" thickBot="1" x14ac:dyDescent="0.3">
      <c r="A47" s="251"/>
      <c r="B47" s="252"/>
      <c r="C47" s="253" t="s">
        <v>656</v>
      </c>
      <c r="D47" s="187">
        <f>SUM(D46,D44,D40)</f>
        <v>2195</v>
      </c>
      <c r="E47" s="187">
        <f>SUM(E46,E44,E40)</f>
        <v>3945</v>
      </c>
      <c r="F47" s="187">
        <f>SUM(F46,F44,F40)</f>
        <v>1168</v>
      </c>
      <c r="G47" s="218">
        <f>F47/E47*100</f>
        <v>29.607097591888465</v>
      </c>
      <c r="H47" s="188">
        <f>H40+H44+H46</f>
        <v>7320</v>
      </c>
    </row>
    <row r="48" spans="1:9" x14ac:dyDescent="0.2">
      <c r="A48" s="7"/>
    </row>
    <row r="50" spans="1:8" ht="19.5" thickBot="1" x14ac:dyDescent="0.35">
      <c r="A50" s="6" t="s">
        <v>707</v>
      </c>
      <c r="D50" s="8"/>
      <c r="E50" s="8"/>
      <c r="F50" s="8"/>
      <c r="G50" s="9"/>
      <c r="H50" s="8"/>
    </row>
    <row r="51" spans="1:8" ht="13.5" x14ac:dyDescent="0.25">
      <c r="A51" s="254"/>
      <c r="B51" s="105"/>
      <c r="C51" s="24"/>
      <c r="D51" s="14" t="s">
        <v>560</v>
      </c>
      <c r="E51" s="14" t="s">
        <v>561</v>
      </c>
      <c r="F51" s="14" t="s">
        <v>562</v>
      </c>
      <c r="G51" s="14" t="s">
        <v>563</v>
      </c>
      <c r="H51" s="15" t="s">
        <v>1350</v>
      </c>
    </row>
    <row r="52" spans="1:8" ht="14.25" thickBot="1" x14ac:dyDescent="0.3">
      <c r="A52" s="255"/>
      <c r="B52" s="224"/>
      <c r="C52" s="256"/>
      <c r="D52" s="20">
        <v>2019</v>
      </c>
      <c r="E52" s="20">
        <v>2019</v>
      </c>
      <c r="F52" s="122" t="s">
        <v>1209</v>
      </c>
      <c r="G52" s="122" t="s">
        <v>565</v>
      </c>
      <c r="H52" s="123">
        <v>2020</v>
      </c>
    </row>
    <row r="53" spans="1:8" x14ac:dyDescent="0.2">
      <c r="A53" s="257" t="s">
        <v>654</v>
      </c>
      <c r="B53" s="17"/>
      <c r="C53" s="195"/>
      <c r="D53" s="258">
        <f>'11 6'!D24</f>
        <v>1150</v>
      </c>
      <c r="E53" s="258">
        <f>'11 6'!E24</f>
        <v>1650</v>
      </c>
      <c r="F53" s="258">
        <f>'11 6'!F24</f>
        <v>165</v>
      </c>
      <c r="G53" s="259">
        <f>F53/E53*100</f>
        <v>10</v>
      </c>
      <c r="H53" s="260">
        <f>'11 6'!H24</f>
        <v>1150</v>
      </c>
    </row>
    <row r="54" spans="1:8" ht="13.5" thickBot="1" x14ac:dyDescent="0.25">
      <c r="A54" s="261" t="s">
        <v>655</v>
      </c>
      <c r="B54" s="224"/>
      <c r="C54" s="256"/>
      <c r="D54" s="262">
        <f>'11 6'!D47</f>
        <v>2195</v>
      </c>
      <c r="E54" s="262">
        <f>'11 6'!E47</f>
        <v>3945</v>
      </c>
      <c r="F54" s="262">
        <f>'11 6'!F47</f>
        <v>1168</v>
      </c>
      <c r="G54" s="263">
        <f>F54/E54*100</f>
        <v>29.607097591888465</v>
      </c>
      <c r="H54" s="264">
        <f>'11 6'!H47</f>
        <v>7320</v>
      </c>
    </row>
    <row r="55" spans="1:8" ht="16.5" thickBot="1" x14ac:dyDescent="0.3">
      <c r="A55" s="265" t="s">
        <v>708</v>
      </c>
      <c r="B55" s="224"/>
      <c r="C55" s="256"/>
      <c r="D55" s="187">
        <f>SUM(D53:D54)</f>
        <v>3345</v>
      </c>
      <c r="E55" s="187">
        <f>SUM(E53:E54)</f>
        <v>5595</v>
      </c>
      <c r="F55" s="187">
        <f>F54</f>
        <v>1168</v>
      </c>
      <c r="G55" s="218">
        <f>F55/E55*100</f>
        <v>20.875781948168008</v>
      </c>
      <c r="H55" s="188">
        <f>SUM(H53:H54)</f>
        <v>8470</v>
      </c>
    </row>
    <row r="58" spans="1:8" x14ac:dyDescent="0.2">
      <c r="A58" s="7"/>
    </row>
    <row r="59" spans="1:8" ht="15" x14ac:dyDescent="0.25">
      <c r="A59" s="1346" t="s">
        <v>709</v>
      </c>
      <c r="B59" s="1346"/>
      <c r="C59" s="1346"/>
      <c r="D59" s="1346"/>
      <c r="E59" s="1346"/>
      <c r="F59" s="1346"/>
      <c r="G59" s="1346"/>
      <c r="H59" s="1346"/>
    </row>
    <row r="60" spans="1:8" x14ac:dyDescent="0.2">
      <c r="A60" s="7"/>
    </row>
    <row r="62" spans="1:8" x14ac:dyDescent="0.2">
      <c r="A62" s="7"/>
    </row>
    <row r="64" spans="1:8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  <row r="112" spans="1:1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4" spans="1:1" x14ac:dyDescent="0.2">
      <c r="A254" s="7"/>
    </row>
    <row r="255" spans="1:1" x14ac:dyDescent="0.2">
      <c r="A255" s="7"/>
    </row>
    <row r="256" spans="1:1" x14ac:dyDescent="0.2">
      <c r="A256" s="7"/>
    </row>
    <row r="257" spans="1:1" x14ac:dyDescent="0.2">
      <c r="A257" s="7"/>
    </row>
    <row r="258" spans="1:1" x14ac:dyDescent="0.2">
      <c r="A258" s="7"/>
    </row>
    <row r="259" spans="1:1" x14ac:dyDescent="0.2">
      <c r="A259" s="7"/>
    </row>
    <row r="260" spans="1:1" x14ac:dyDescent="0.2">
      <c r="A260" s="7"/>
    </row>
    <row r="261" spans="1:1" x14ac:dyDescent="0.2">
      <c r="A261" s="7"/>
    </row>
    <row r="262" spans="1:1" x14ac:dyDescent="0.2">
      <c r="A262" s="7"/>
    </row>
    <row r="263" spans="1:1" x14ac:dyDescent="0.2">
      <c r="A263" s="7"/>
    </row>
    <row r="264" spans="1:1" x14ac:dyDescent="0.2">
      <c r="A264" s="7"/>
    </row>
    <row r="265" spans="1:1" x14ac:dyDescent="0.2">
      <c r="A265" s="7"/>
    </row>
    <row r="266" spans="1:1" x14ac:dyDescent="0.2">
      <c r="A266" s="7"/>
    </row>
    <row r="267" spans="1:1" x14ac:dyDescent="0.2">
      <c r="A267" s="7"/>
    </row>
    <row r="268" spans="1:1" x14ac:dyDescent="0.2">
      <c r="A268" s="7"/>
    </row>
    <row r="269" spans="1:1" x14ac:dyDescent="0.2">
      <c r="A269" s="7"/>
    </row>
    <row r="270" spans="1:1" x14ac:dyDescent="0.2">
      <c r="A270" s="7"/>
    </row>
    <row r="271" spans="1:1" x14ac:dyDescent="0.2">
      <c r="A271" s="7"/>
    </row>
    <row r="272" spans="1:1" x14ac:dyDescent="0.2">
      <c r="A272" s="7"/>
    </row>
    <row r="273" spans="1:1" x14ac:dyDescent="0.2">
      <c r="A273" s="7"/>
    </row>
    <row r="274" spans="1:1" x14ac:dyDescent="0.2">
      <c r="A274" s="7"/>
    </row>
  </sheetData>
  <mergeCells count="6">
    <mergeCell ref="A59:H59"/>
    <mergeCell ref="A39:B39"/>
    <mergeCell ref="A42:B42"/>
    <mergeCell ref="A43:B43"/>
    <mergeCell ref="A41:B41"/>
    <mergeCell ref="A45:B4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1"/>
  <sheetViews>
    <sheetView zoomScaleNormal="100" workbookViewId="0"/>
  </sheetViews>
  <sheetFormatPr defaultColWidth="9.28515625" defaultRowHeight="12.75" x14ac:dyDescent="0.2"/>
  <cols>
    <col min="1" max="1" width="4.7109375" style="4" customWidth="1"/>
    <col min="2" max="2" width="6.28515625" style="4" customWidth="1"/>
    <col min="3" max="3" width="31" style="4" customWidth="1"/>
    <col min="4" max="5" width="5.5703125" style="4" bestFit="1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9" width="6.7109375" style="4" customWidth="1"/>
    <col min="10" max="16384" width="9.28515625" style="4"/>
  </cols>
  <sheetData>
    <row r="1" spans="1:8" ht="15" x14ac:dyDescent="0.25">
      <c r="H1" s="189" t="s">
        <v>677</v>
      </c>
    </row>
    <row r="2" spans="1:8" ht="18.75" x14ac:dyDescent="0.3">
      <c r="A2" s="6" t="s">
        <v>711</v>
      </c>
      <c r="B2" s="190"/>
      <c r="C2" s="142"/>
      <c r="D2" s="142"/>
      <c r="E2" s="142"/>
      <c r="F2" s="142"/>
      <c r="G2" s="142"/>
      <c r="H2" s="142"/>
    </row>
    <row r="3" spans="1:8" s="142" customFormat="1" ht="18.75" x14ac:dyDescent="0.3">
      <c r="A3" s="190"/>
      <c r="B3" s="190"/>
    </row>
    <row r="4" spans="1:8" ht="15" thickBot="1" x14ac:dyDescent="0.25">
      <c r="A4" s="192" t="s">
        <v>670</v>
      </c>
      <c r="B4" s="7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24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4.25" thickBot="1" x14ac:dyDescent="0.3">
      <c r="A6" s="194">
        <v>3639</v>
      </c>
      <c r="B6" s="17" t="s">
        <v>636</v>
      </c>
      <c r="C6" s="212"/>
      <c r="D6" s="20">
        <v>2019</v>
      </c>
      <c r="E6" s="20">
        <v>2019</v>
      </c>
      <c r="F6" s="20" t="s">
        <v>1209</v>
      </c>
      <c r="G6" s="20" t="s">
        <v>565</v>
      </c>
      <c r="H6" s="123">
        <v>2020</v>
      </c>
    </row>
    <row r="7" spans="1:8" ht="13.5" x14ac:dyDescent="0.25">
      <c r="A7" s="196"/>
      <c r="B7" s="266" t="s">
        <v>566</v>
      </c>
      <c r="C7" s="13"/>
      <c r="D7" s="267"/>
      <c r="E7" s="267"/>
      <c r="F7" s="267"/>
      <c r="G7" s="267"/>
      <c r="H7" s="268"/>
    </row>
    <row r="8" spans="1:8" ht="13.5" thickBot="1" x14ac:dyDescent="0.25">
      <c r="A8" s="199">
        <v>3639</v>
      </c>
      <c r="B8" s="42">
        <v>5169</v>
      </c>
      <c r="C8" s="212" t="s">
        <v>712</v>
      </c>
      <c r="D8" s="269">
        <v>150</v>
      </c>
      <c r="E8" s="269">
        <v>150</v>
      </c>
      <c r="F8" s="269">
        <v>0</v>
      </c>
      <c r="G8" s="270">
        <f>F8/E8*100</f>
        <v>0</v>
      </c>
      <c r="H8" s="271">
        <v>150</v>
      </c>
    </row>
    <row r="9" spans="1:8" ht="16.5" thickBot="1" x14ac:dyDescent="0.3">
      <c r="A9" s="215" t="s">
        <v>692</v>
      </c>
      <c r="B9" s="216"/>
      <c r="C9" s="217"/>
      <c r="D9" s="272">
        <f>SUM(D8)</f>
        <v>150</v>
      </c>
      <c r="E9" s="272">
        <f>SUM(E8)</f>
        <v>150</v>
      </c>
      <c r="F9" s="272">
        <f>SUM(F8)</f>
        <v>0</v>
      </c>
      <c r="G9" s="273">
        <f>F9/E9*100</f>
        <v>0</v>
      </c>
      <c r="H9" s="274">
        <f>SUM(H8)</f>
        <v>150</v>
      </c>
    </row>
    <row r="10" spans="1:8" x14ac:dyDescent="0.2">
      <c r="A10" s="7"/>
      <c r="B10" s="7"/>
    </row>
    <row r="11" spans="1:8" x14ac:dyDescent="0.2">
      <c r="A11" s="7"/>
      <c r="B11" s="7"/>
    </row>
    <row r="12" spans="1:8" x14ac:dyDescent="0.2">
      <c r="A12" s="7"/>
      <c r="B12" s="7"/>
    </row>
    <row r="13" spans="1:8" x14ac:dyDescent="0.2">
      <c r="A13" s="7"/>
      <c r="B13" s="7"/>
    </row>
    <row r="14" spans="1:8" ht="15.75" x14ac:dyDescent="0.25">
      <c r="A14" s="275"/>
      <c r="B14" s="111"/>
      <c r="C14" s="145"/>
      <c r="D14" s="276"/>
      <c r="E14" s="276"/>
      <c r="F14" s="276"/>
      <c r="G14" s="276"/>
      <c r="H14" s="276"/>
    </row>
    <row r="15" spans="1:8" x14ac:dyDescent="0.2">
      <c r="A15" s="7"/>
      <c r="B15" s="7"/>
    </row>
    <row r="16" spans="1:8" x14ac:dyDescent="0.2">
      <c r="A16" s="7"/>
      <c r="B16" s="7"/>
    </row>
    <row r="17" spans="1:2" x14ac:dyDescent="0.2">
      <c r="A17" s="7"/>
      <c r="B17" s="7"/>
    </row>
    <row r="18" spans="1:2" x14ac:dyDescent="0.2">
      <c r="A18" s="7"/>
      <c r="B18" s="7"/>
    </row>
    <row r="19" spans="1:2" x14ac:dyDescent="0.2">
      <c r="A19" s="7"/>
      <c r="B19" s="7"/>
    </row>
    <row r="20" spans="1:2" x14ac:dyDescent="0.2">
      <c r="A20" s="7"/>
      <c r="B20" s="7"/>
    </row>
    <row r="21" spans="1:2" x14ac:dyDescent="0.2">
      <c r="A21" s="7"/>
      <c r="B21" s="7"/>
    </row>
    <row r="22" spans="1:2" x14ac:dyDescent="0.2">
      <c r="A22" s="7"/>
      <c r="B22" s="7"/>
    </row>
    <row r="23" spans="1:2" x14ac:dyDescent="0.2">
      <c r="A23" s="7"/>
      <c r="B23" s="7"/>
    </row>
    <row r="24" spans="1:2" x14ac:dyDescent="0.2">
      <c r="A24" s="7"/>
      <c r="B24" s="7"/>
    </row>
    <row r="25" spans="1:2" x14ac:dyDescent="0.2">
      <c r="A25" s="7"/>
      <c r="B25" s="7"/>
    </row>
    <row r="26" spans="1:2" x14ac:dyDescent="0.2">
      <c r="A26" s="7"/>
      <c r="B26" s="7"/>
    </row>
    <row r="27" spans="1:2" x14ac:dyDescent="0.2">
      <c r="A27" s="7"/>
      <c r="B27" s="7"/>
    </row>
    <row r="28" spans="1:2" x14ac:dyDescent="0.2">
      <c r="A28" s="7"/>
      <c r="B28" s="7"/>
    </row>
    <row r="29" spans="1:2" x14ac:dyDescent="0.2">
      <c r="A29" s="7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7"/>
      <c r="B33" s="7"/>
    </row>
    <row r="34" spans="1:2" x14ac:dyDescent="0.2">
      <c r="A34" s="7"/>
      <c r="B34" s="7"/>
    </row>
    <row r="35" spans="1:2" x14ac:dyDescent="0.2">
      <c r="A35" s="7"/>
      <c r="B35" s="7"/>
    </row>
    <row r="36" spans="1:2" x14ac:dyDescent="0.2">
      <c r="A36" s="7"/>
      <c r="B36" s="7"/>
    </row>
    <row r="37" spans="1:2" x14ac:dyDescent="0.2">
      <c r="A37" s="7"/>
      <c r="B37" s="7"/>
    </row>
    <row r="38" spans="1:2" x14ac:dyDescent="0.2">
      <c r="A38" s="7"/>
      <c r="B38" s="7"/>
    </row>
    <row r="39" spans="1:2" x14ac:dyDescent="0.2">
      <c r="A39" s="7"/>
      <c r="B39" s="7"/>
    </row>
    <row r="40" spans="1:2" x14ac:dyDescent="0.2">
      <c r="A40" s="7"/>
      <c r="B40" s="7"/>
    </row>
    <row r="41" spans="1:2" x14ac:dyDescent="0.2">
      <c r="A41" s="7"/>
      <c r="B41" s="7"/>
    </row>
    <row r="42" spans="1:2" x14ac:dyDescent="0.2">
      <c r="A42" s="7"/>
      <c r="B42" s="7"/>
    </row>
    <row r="43" spans="1:2" x14ac:dyDescent="0.2">
      <c r="A43" s="7"/>
      <c r="B43" s="7"/>
    </row>
    <row r="44" spans="1:2" x14ac:dyDescent="0.2">
      <c r="A44" s="7"/>
      <c r="B44" s="7"/>
    </row>
    <row r="45" spans="1:2" x14ac:dyDescent="0.2">
      <c r="A45" s="7"/>
      <c r="B45" s="7"/>
    </row>
    <row r="46" spans="1:2" x14ac:dyDescent="0.2">
      <c r="A46" s="7"/>
      <c r="B46" s="7"/>
    </row>
    <row r="47" spans="1:2" x14ac:dyDescent="0.2">
      <c r="A47" s="7"/>
      <c r="B47" s="7"/>
    </row>
    <row r="48" spans="1:2" x14ac:dyDescent="0.2">
      <c r="A48" s="7"/>
      <c r="B48" s="7"/>
    </row>
    <row r="49" spans="1:8" x14ac:dyDescent="0.2">
      <c r="A49" s="7"/>
      <c r="B49" s="7"/>
    </row>
    <row r="50" spans="1:8" x14ac:dyDescent="0.2">
      <c r="A50" s="7"/>
      <c r="B50" s="7"/>
    </row>
    <row r="51" spans="1:8" x14ac:dyDescent="0.2">
      <c r="A51" s="7"/>
      <c r="B51" s="7"/>
    </row>
    <row r="52" spans="1:8" x14ac:dyDescent="0.2">
      <c r="A52" s="7"/>
      <c r="B52" s="7"/>
    </row>
    <row r="53" spans="1:8" x14ac:dyDescent="0.2">
      <c r="A53" s="277"/>
      <c r="B53" s="277"/>
      <c r="C53" s="277"/>
      <c r="D53" s="277"/>
      <c r="E53" s="277"/>
      <c r="F53" s="277"/>
      <c r="G53" s="277"/>
      <c r="H53" s="277"/>
    </row>
    <row r="54" spans="1:8" ht="15" x14ac:dyDescent="0.25">
      <c r="A54" s="1336" t="s">
        <v>713</v>
      </c>
      <c r="B54" s="1336"/>
      <c r="C54" s="1336"/>
      <c r="D54" s="1336"/>
      <c r="E54" s="1336"/>
      <c r="F54" s="1336"/>
      <c r="G54" s="1336"/>
      <c r="H54" s="1336"/>
    </row>
    <row r="55" spans="1:8" x14ac:dyDescent="0.2">
      <c r="A55" s="7"/>
      <c r="B55" s="7"/>
    </row>
    <row r="56" spans="1:8" x14ac:dyDescent="0.2">
      <c r="A56" s="7"/>
      <c r="B56" s="7"/>
    </row>
    <row r="57" spans="1:8" x14ac:dyDescent="0.2">
      <c r="A57" s="7"/>
      <c r="B57" s="7"/>
    </row>
    <row r="58" spans="1:8" x14ac:dyDescent="0.2">
      <c r="A58" s="7"/>
      <c r="B58" s="7"/>
    </row>
    <row r="59" spans="1:8" x14ac:dyDescent="0.2">
      <c r="A59" s="7"/>
      <c r="B59" s="7"/>
    </row>
    <row r="60" spans="1:8" x14ac:dyDescent="0.2">
      <c r="A60" s="7"/>
      <c r="B60" s="7"/>
    </row>
    <row r="61" spans="1:8" x14ac:dyDescent="0.2">
      <c r="A61" s="7"/>
      <c r="B61" s="7"/>
    </row>
    <row r="62" spans="1:8" x14ac:dyDescent="0.2">
      <c r="A62" s="7"/>
      <c r="B62" s="7"/>
    </row>
    <row r="63" spans="1:8" x14ac:dyDescent="0.2">
      <c r="A63" s="7"/>
      <c r="B63" s="7"/>
    </row>
    <row r="64" spans="1:8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  <row r="93" spans="1:2" x14ac:dyDescent="0.2">
      <c r="A93" s="7"/>
      <c r="B93" s="7"/>
    </row>
    <row r="94" spans="1:2" x14ac:dyDescent="0.2">
      <c r="A94" s="7"/>
      <c r="B94" s="7"/>
    </row>
    <row r="95" spans="1:2" x14ac:dyDescent="0.2">
      <c r="A95" s="7"/>
      <c r="B95" s="7"/>
    </row>
    <row r="96" spans="1:2" x14ac:dyDescent="0.2">
      <c r="A96" s="7"/>
      <c r="B96" s="7"/>
    </row>
    <row r="97" spans="1:2" x14ac:dyDescent="0.2">
      <c r="A97" s="7"/>
      <c r="B97" s="7"/>
    </row>
    <row r="98" spans="1:2" x14ac:dyDescent="0.2">
      <c r="A98" s="7"/>
      <c r="B98" s="7"/>
    </row>
    <row r="99" spans="1:2" x14ac:dyDescent="0.2">
      <c r="A99" s="7"/>
      <c r="B99" s="7"/>
    </row>
    <row r="100" spans="1:2" x14ac:dyDescent="0.2">
      <c r="A100" s="7"/>
      <c r="B100" s="7"/>
    </row>
    <row r="101" spans="1:2" x14ac:dyDescent="0.2">
      <c r="A101" s="7"/>
      <c r="B101" s="7"/>
    </row>
    <row r="102" spans="1:2" x14ac:dyDescent="0.2">
      <c r="A102" s="7"/>
      <c r="B102" s="7"/>
    </row>
    <row r="103" spans="1:2" x14ac:dyDescent="0.2">
      <c r="A103" s="7"/>
      <c r="B103" s="7"/>
    </row>
    <row r="104" spans="1:2" x14ac:dyDescent="0.2">
      <c r="A104" s="7"/>
      <c r="B104" s="7"/>
    </row>
    <row r="105" spans="1:2" x14ac:dyDescent="0.2">
      <c r="A105" s="7"/>
      <c r="B105" s="7"/>
    </row>
    <row r="106" spans="1:2" x14ac:dyDescent="0.2">
      <c r="A106" s="7"/>
      <c r="B106" s="7"/>
    </row>
    <row r="107" spans="1:2" x14ac:dyDescent="0.2">
      <c r="A107" s="7"/>
      <c r="B107" s="7"/>
    </row>
    <row r="108" spans="1:2" x14ac:dyDescent="0.2">
      <c r="A108" s="7"/>
      <c r="B108" s="7"/>
    </row>
    <row r="109" spans="1:2" x14ac:dyDescent="0.2">
      <c r="A109" s="7"/>
      <c r="B109" s="7"/>
    </row>
    <row r="110" spans="1:2" x14ac:dyDescent="0.2">
      <c r="A110" s="7"/>
      <c r="B110" s="7"/>
    </row>
    <row r="111" spans="1:2" x14ac:dyDescent="0.2">
      <c r="A111" s="7"/>
      <c r="B111" s="7"/>
    </row>
    <row r="112" spans="1:2" x14ac:dyDescent="0.2">
      <c r="A112" s="7"/>
      <c r="B112" s="7"/>
    </row>
    <row r="113" spans="1:2" x14ac:dyDescent="0.2">
      <c r="A113" s="7"/>
      <c r="B113" s="7"/>
    </row>
    <row r="114" spans="1:2" x14ac:dyDescent="0.2">
      <c r="A114" s="7"/>
      <c r="B114" s="7"/>
    </row>
    <row r="115" spans="1:2" x14ac:dyDescent="0.2">
      <c r="A115" s="7"/>
      <c r="B115" s="7"/>
    </row>
    <row r="116" spans="1:2" x14ac:dyDescent="0.2">
      <c r="A116" s="7"/>
      <c r="B116" s="7"/>
    </row>
    <row r="117" spans="1:2" x14ac:dyDescent="0.2">
      <c r="A117" s="7"/>
      <c r="B117" s="7"/>
    </row>
    <row r="118" spans="1:2" x14ac:dyDescent="0.2">
      <c r="A118" s="7"/>
      <c r="B118" s="7"/>
    </row>
    <row r="119" spans="1:2" x14ac:dyDescent="0.2">
      <c r="A119" s="7"/>
      <c r="B119" s="7"/>
    </row>
    <row r="120" spans="1:2" x14ac:dyDescent="0.2">
      <c r="A120" s="7"/>
      <c r="B120" s="7"/>
    </row>
    <row r="121" spans="1:2" x14ac:dyDescent="0.2">
      <c r="A121" s="7"/>
      <c r="B121" s="7"/>
    </row>
    <row r="122" spans="1:2" x14ac:dyDescent="0.2">
      <c r="A122" s="7"/>
      <c r="B122" s="7"/>
    </row>
    <row r="123" spans="1:2" x14ac:dyDescent="0.2">
      <c r="A123" s="7"/>
      <c r="B123" s="7"/>
    </row>
    <row r="124" spans="1:2" x14ac:dyDescent="0.2">
      <c r="A124" s="7"/>
      <c r="B124" s="7"/>
    </row>
    <row r="125" spans="1:2" x14ac:dyDescent="0.2">
      <c r="A125" s="7"/>
      <c r="B125" s="7"/>
    </row>
    <row r="126" spans="1:2" x14ac:dyDescent="0.2">
      <c r="A126" s="7"/>
      <c r="B126" s="7"/>
    </row>
    <row r="127" spans="1:2" x14ac:dyDescent="0.2">
      <c r="A127" s="7"/>
      <c r="B127" s="7"/>
    </row>
    <row r="128" spans="1:2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  <row r="186" spans="1:2" x14ac:dyDescent="0.2">
      <c r="A186" s="7"/>
      <c r="B186" s="7"/>
    </row>
    <row r="187" spans="1:2" x14ac:dyDescent="0.2">
      <c r="A187" s="7"/>
      <c r="B187" s="7"/>
    </row>
    <row r="188" spans="1:2" x14ac:dyDescent="0.2">
      <c r="A188" s="7"/>
      <c r="B188" s="7"/>
    </row>
    <row r="189" spans="1:2" x14ac:dyDescent="0.2">
      <c r="A189" s="7"/>
      <c r="B189" s="7"/>
    </row>
    <row r="190" spans="1:2" x14ac:dyDescent="0.2">
      <c r="A190" s="7"/>
      <c r="B190" s="7"/>
    </row>
    <row r="191" spans="1:2" x14ac:dyDescent="0.2">
      <c r="A191" s="7"/>
      <c r="B191" s="7"/>
    </row>
    <row r="192" spans="1:2" x14ac:dyDescent="0.2">
      <c r="A192" s="7"/>
      <c r="B192" s="7"/>
    </row>
    <row r="193" spans="1:2" x14ac:dyDescent="0.2">
      <c r="A193" s="7"/>
      <c r="B193" s="7"/>
    </row>
    <row r="194" spans="1:2" x14ac:dyDescent="0.2">
      <c r="A194" s="7"/>
      <c r="B194" s="7"/>
    </row>
    <row r="195" spans="1:2" x14ac:dyDescent="0.2">
      <c r="A195" s="7"/>
      <c r="B195" s="7"/>
    </row>
    <row r="196" spans="1:2" x14ac:dyDescent="0.2">
      <c r="A196" s="7"/>
      <c r="B196" s="7"/>
    </row>
    <row r="197" spans="1:2" x14ac:dyDescent="0.2">
      <c r="A197" s="7"/>
      <c r="B197" s="7"/>
    </row>
    <row r="198" spans="1:2" x14ac:dyDescent="0.2">
      <c r="A198" s="7"/>
      <c r="B198" s="7"/>
    </row>
    <row r="199" spans="1:2" x14ac:dyDescent="0.2">
      <c r="A199" s="7"/>
      <c r="B199" s="7"/>
    </row>
    <row r="200" spans="1:2" x14ac:dyDescent="0.2">
      <c r="A200" s="7"/>
      <c r="B200" s="7"/>
    </row>
    <row r="201" spans="1:2" x14ac:dyDescent="0.2">
      <c r="A201" s="7"/>
      <c r="B201" s="7"/>
    </row>
    <row r="202" spans="1:2" x14ac:dyDescent="0.2">
      <c r="A202" s="7"/>
      <c r="B202" s="7"/>
    </row>
    <row r="203" spans="1:2" x14ac:dyDescent="0.2">
      <c r="A203" s="7"/>
      <c r="B203" s="7"/>
    </row>
    <row r="204" spans="1:2" x14ac:dyDescent="0.2">
      <c r="A204" s="7"/>
      <c r="B204" s="7"/>
    </row>
    <row r="205" spans="1:2" x14ac:dyDescent="0.2">
      <c r="A205" s="7"/>
      <c r="B205" s="7"/>
    </row>
    <row r="206" spans="1:2" x14ac:dyDescent="0.2">
      <c r="A206" s="7"/>
      <c r="B206" s="7"/>
    </row>
    <row r="207" spans="1:2" x14ac:dyDescent="0.2">
      <c r="A207" s="7"/>
      <c r="B207" s="7"/>
    </row>
    <row r="208" spans="1:2" x14ac:dyDescent="0.2">
      <c r="A208" s="7"/>
      <c r="B208" s="7"/>
    </row>
    <row r="209" spans="1:2" x14ac:dyDescent="0.2">
      <c r="A209" s="7"/>
      <c r="B209" s="7"/>
    </row>
    <row r="210" spans="1:2" x14ac:dyDescent="0.2">
      <c r="A210" s="7"/>
      <c r="B210" s="7"/>
    </row>
    <row r="211" spans="1:2" x14ac:dyDescent="0.2">
      <c r="A211" s="7"/>
      <c r="B211" s="7"/>
    </row>
    <row r="212" spans="1:2" x14ac:dyDescent="0.2">
      <c r="A212" s="7"/>
      <c r="B212" s="7"/>
    </row>
    <row r="213" spans="1:2" x14ac:dyDescent="0.2">
      <c r="A213" s="7"/>
      <c r="B213" s="7"/>
    </row>
    <row r="214" spans="1:2" x14ac:dyDescent="0.2">
      <c r="A214" s="7"/>
      <c r="B214" s="7"/>
    </row>
    <row r="215" spans="1:2" x14ac:dyDescent="0.2">
      <c r="A215" s="7"/>
      <c r="B215" s="7"/>
    </row>
    <row r="216" spans="1:2" x14ac:dyDescent="0.2">
      <c r="A216" s="7"/>
      <c r="B216" s="7"/>
    </row>
    <row r="217" spans="1:2" x14ac:dyDescent="0.2">
      <c r="A217" s="7"/>
      <c r="B217" s="7"/>
    </row>
    <row r="218" spans="1:2" x14ac:dyDescent="0.2">
      <c r="A218" s="7"/>
      <c r="B218" s="7"/>
    </row>
    <row r="219" spans="1:2" x14ac:dyDescent="0.2">
      <c r="A219" s="7"/>
      <c r="B219" s="7"/>
    </row>
    <row r="220" spans="1:2" x14ac:dyDescent="0.2">
      <c r="A220" s="7"/>
      <c r="B220" s="7"/>
    </row>
    <row r="221" spans="1:2" x14ac:dyDescent="0.2">
      <c r="A221" s="7"/>
      <c r="B221" s="7"/>
    </row>
    <row r="222" spans="1:2" x14ac:dyDescent="0.2">
      <c r="A222" s="7"/>
      <c r="B222" s="7"/>
    </row>
    <row r="223" spans="1:2" x14ac:dyDescent="0.2">
      <c r="A223" s="7"/>
      <c r="B223" s="7"/>
    </row>
    <row r="224" spans="1:2" x14ac:dyDescent="0.2">
      <c r="A224" s="7"/>
      <c r="B224" s="7"/>
    </row>
    <row r="225" spans="1:2" x14ac:dyDescent="0.2">
      <c r="A225" s="7"/>
      <c r="B225" s="7"/>
    </row>
    <row r="226" spans="1:2" x14ac:dyDescent="0.2">
      <c r="A226" s="7"/>
      <c r="B226" s="7"/>
    </row>
    <row r="227" spans="1:2" x14ac:dyDescent="0.2">
      <c r="A227" s="7"/>
      <c r="B227" s="7"/>
    </row>
    <row r="228" spans="1:2" x14ac:dyDescent="0.2">
      <c r="A228" s="7"/>
      <c r="B228" s="7"/>
    </row>
    <row r="229" spans="1:2" x14ac:dyDescent="0.2">
      <c r="A229" s="7"/>
      <c r="B229" s="7"/>
    </row>
    <row r="230" spans="1:2" x14ac:dyDescent="0.2">
      <c r="A230" s="7"/>
      <c r="B230" s="7"/>
    </row>
    <row r="231" spans="1:2" x14ac:dyDescent="0.2">
      <c r="A231" s="7"/>
      <c r="B231" s="7"/>
    </row>
    <row r="232" spans="1:2" x14ac:dyDescent="0.2">
      <c r="A232" s="7"/>
      <c r="B232" s="7"/>
    </row>
    <row r="233" spans="1:2" x14ac:dyDescent="0.2">
      <c r="A233" s="7"/>
      <c r="B233" s="7"/>
    </row>
    <row r="234" spans="1:2" x14ac:dyDescent="0.2">
      <c r="A234" s="7"/>
      <c r="B234" s="7"/>
    </row>
    <row r="235" spans="1:2" x14ac:dyDescent="0.2">
      <c r="A235" s="7"/>
      <c r="B235" s="7"/>
    </row>
    <row r="236" spans="1:2" x14ac:dyDescent="0.2">
      <c r="A236" s="7"/>
      <c r="B236" s="7"/>
    </row>
    <row r="237" spans="1:2" x14ac:dyDescent="0.2">
      <c r="A237" s="7"/>
      <c r="B237" s="7"/>
    </row>
    <row r="238" spans="1:2" x14ac:dyDescent="0.2">
      <c r="A238" s="7"/>
      <c r="B238" s="7"/>
    </row>
    <row r="239" spans="1:2" x14ac:dyDescent="0.2">
      <c r="A239" s="7"/>
      <c r="B239" s="7"/>
    </row>
    <row r="240" spans="1:2" x14ac:dyDescent="0.2">
      <c r="A240" s="7"/>
      <c r="B240" s="7"/>
    </row>
    <row r="241" spans="1:2" x14ac:dyDescent="0.2">
      <c r="A241" s="7"/>
      <c r="B241" s="7"/>
    </row>
  </sheetData>
  <mergeCells count="1">
    <mergeCell ref="A54:H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4"/>
  <sheetViews>
    <sheetView topLeftCell="A84" zoomScaleNormal="100" workbookViewId="0"/>
  </sheetViews>
  <sheetFormatPr defaultColWidth="9.28515625" defaultRowHeight="12.75" x14ac:dyDescent="0.2"/>
  <cols>
    <col min="1" max="1" width="5.28515625" style="4" customWidth="1"/>
    <col min="2" max="2" width="5.28515625" style="278" customWidth="1"/>
    <col min="3" max="3" width="32.14062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8.28515625" style="4" customWidth="1"/>
    <col min="9" max="16384" width="9.28515625" style="4"/>
  </cols>
  <sheetData>
    <row r="1" spans="1:8" ht="15" x14ac:dyDescent="0.25">
      <c r="H1" s="189" t="s">
        <v>710</v>
      </c>
    </row>
    <row r="2" spans="1:8" ht="18.75" x14ac:dyDescent="0.3">
      <c r="A2" s="6" t="s">
        <v>715</v>
      </c>
      <c r="B2" s="7"/>
      <c r="C2" s="142"/>
      <c r="D2" s="142"/>
      <c r="E2" s="142"/>
      <c r="F2" s="142"/>
      <c r="G2" s="142"/>
      <c r="H2" s="142"/>
    </row>
    <row r="3" spans="1:8" s="281" customFormat="1" ht="15.75" x14ac:dyDescent="0.25">
      <c r="A3" s="279"/>
      <c r="B3" s="280"/>
    </row>
    <row r="4" spans="1:8" ht="15" thickBot="1" x14ac:dyDescent="0.25">
      <c r="A4" s="192" t="s">
        <v>670</v>
      </c>
      <c r="B4" s="7"/>
      <c r="F4" s="8"/>
      <c r="G4" s="9"/>
      <c r="H4" s="10" t="s">
        <v>558</v>
      </c>
    </row>
    <row r="5" spans="1:8" ht="13.5" x14ac:dyDescent="0.25">
      <c r="A5" s="193" t="s">
        <v>559</v>
      </c>
      <c r="B5" s="12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282">
        <v>3421</v>
      </c>
      <c r="B6" s="109" t="s">
        <v>631</v>
      </c>
      <c r="C6" s="195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282">
        <v>3722</v>
      </c>
      <c r="B7" s="17" t="s">
        <v>716</v>
      </c>
      <c r="C7" s="195"/>
      <c r="D7" s="20"/>
      <c r="E7" s="20"/>
      <c r="F7" s="20"/>
      <c r="G7" s="20"/>
      <c r="H7" s="21"/>
    </row>
    <row r="8" spans="1:8" ht="13.5" hidden="1" x14ac:dyDescent="0.25">
      <c r="A8" s="282">
        <v>3723</v>
      </c>
      <c r="B8" s="17" t="s">
        <v>717</v>
      </c>
      <c r="C8" s="195"/>
      <c r="D8" s="20"/>
      <c r="E8" s="20"/>
      <c r="F8" s="20"/>
      <c r="G8" s="20"/>
      <c r="H8" s="21"/>
    </row>
    <row r="9" spans="1:8" ht="13.5" hidden="1" x14ac:dyDescent="0.25">
      <c r="A9" s="282">
        <v>3727</v>
      </c>
      <c r="B9" s="1047" t="s">
        <v>718</v>
      </c>
      <c r="C9" s="51"/>
      <c r="D9" s="20"/>
      <c r="E9" s="20"/>
      <c r="F9" s="20"/>
      <c r="G9" s="20"/>
      <c r="H9" s="21"/>
    </row>
    <row r="10" spans="1:8" ht="13.5" x14ac:dyDescent="0.25">
      <c r="A10" s="283">
        <v>3729</v>
      </c>
      <c r="B10" s="284" t="s">
        <v>719</v>
      </c>
      <c r="C10" s="195"/>
      <c r="D10" s="20"/>
      <c r="E10" s="20"/>
      <c r="F10" s="20"/>
      <c r="G10" s="20"/>
      <c r="H10" s="21"/>
    </row>
    <row r="11" spans="1:8" x14ac:dyDescent="0.2">
      <c r="A11" s="283">
        <v>3741</v>
      </c>
      <c r="B11" s="284" t="s">
        <v>637</v>
      </c>
      <c r="C11" s="195"/>
      <c r="D11" s="285"/>
      <c r="E11" s="285"/>
      <c r="F11" s="285"/>
      <c r="G11" s="285"/>
      <c r="H11" s="286"/>
    </row>
    <row r="12" spans="1:8" x14ac:dyDescent="0.2">
      <c r="A12" s="283">
        <v>3745</v>
      </c>
      <c r="B12" s="284" t="s">
        <v>720</v>
      </c>
      <c r="C12" s="195"/>
      <c r="D12" s="285"/>
      <c r="E12" s="285"/>
      <c r="F12" s="285"/>
      <c r="G12" s="285"/>
      <c r="H12" s="286"/>
    </row>
    <row r="13" spans="1:8" x14ac:dyDescent="0.2">
      <c r="A13" s="287">
        <v>3792</v>
      </c>
      <c r="B13" s="109" t="s">
        <v>721</v>
      </c>
      <c r="C13" s="115"/>
      <c r="D13" s="285"/>
      <c r="E13" s="285"/>
      <c r="F13" s="285"/>
      <c r="G13" s="285"/>
      <c r="H13" s="286"/>
    </row>
    <row r="14" spans="1:8" x14ac:dyDescent="0.2">
      <c r="A14" s="287">
        <v>2219</v>
      </c>
      <c r="B14" s="109" t="s">
        <v>722</v>
      </c>
      <c r="C14" s="115"/>
      <c r="D14" s="285"/>
      <c r="E14" s="285"/>
      <c r="F14" s="285"/>
      <c r="G14" s="285"/>
      <c r="H14" s="286"/>
    </row>
    <row r="15" spans="1:8" ht="13.5" hidden="1" thickBot="1" x14ac:dyDescent="0.25">
      <c r="A15" s="1056">
        <v>5299</v>
      </c>
      <c r="B15" s="224" t="s">
        <v>723</v>
      </c>
      <c r="C15" s="256"/>
      <c r="D15" s="56"/>
      <c r="E15" s="56"/>
      <c r="F15" s="56"/>
      <c r="G15" s="56"/>
      <c r="H15" s="593"/>
    </row>
    <row r="16" spans="1:8" ht="13.5" thickBot="1" x14ac:dyDescent="0.25">
      <c r="A16" s="288">
        <v>6409</v>
      </c>
      <c r="B16" s="17" t="s">
        <v>724</v>
      </c>
      <c r="C16" s="195"/>
      <c r="D16" s="285"/>
      <c r="E16" s="285"/>
      <c r="F16" s="285"/>
      <c r="G16" s="285"/>
      <c r="H16" s="286"/>
    </row>
    <row r="17" spans="1:9" ht="13.5" x14ac:dyDescent="0.25">
      <c r="A17" s="289"/>
      <c r="B17" s="266" t="s">
        <v>566</v>
      </c>
      <c r="C17" s="13"/>
      <c r="D17" s="197"/>
      <c r="E17" s="197"/>
      <c r="F17" s="290"/>
      <c r="G17" s="197"/>
      <c r="H17" s="198"/>
    </row>
    <row r="18" spans="1:9" x14ac:dyDescent="0.2">
      <c r="A18" s="282">
        <v>3421</v>
      </c>
      <c r="B18" s="52">
        <v>5169</v>
      </c>
      <c r="C18" s="212" t="s">
        <v>725</v>
      </c>
      <c r="D18" s="33">
        <v>10500</v>
      </c>
      <c r="E18" s="33">
        <v>10500</v>
      </c>
      <c r="F18" s="201">
        <v>6992</v>
      </c>
      <c r="G18" s="34">
        <f>F18/E18*100</f>
        <v>66.590476190476195</v>
      </c>
      <c r="H18" s="202">
        <v>10000</v>
      </c>
    </row>
    <row r="19" spans="1:9" x14ac:dyDescent="0.2">
      <c r="A19" s="291"/>
      <c r="B19" s="125">
        <v>5171</v>
      </c>
      <c r="C19" s="195" t="s">
        <v>726</v>
      </c>
      <c r="D19" s="72">
        <v>1420</v>
      </c>
      <c r="E19" s="72">
        <v>1420</v>
      </c>
      <c r="F19" s="292">
        <v>0</v>
      </c>
      <c r="G19" s="34">
        <f>F19/E19*100</f>
        <v>0</v>
      </c>
      <c r="H19" s="226">
        <v>1500</v>
      </c>
    </row>
    <row r="20" spans="1:9" ht="15.75" thickBot="1" x14ac:dyDescent="0.3">
      <c r="A20" s="293"/>
      <c r="B20" s="294" t="s">
        <v>656</v>
      </c>
      <c r="C20" s="295"/>
      <c r="D20" s="296">
        <f>SUM(D18:D19)</f>
        <v>11920</v>
      </c>
      <c r="E20" s="296">
        <f>SUM(E18:E19)</f>
        <v>11920</v>
      </c>
      <c r="F20" s="297">
        <f>SUM(F18:F19)</f>
        <v>6992</v>
      </c>
      <c r="G20" s="298">
        <f>F20/E20*100</f>
        <v>58.65771812080537</v>
      </c>
      <c r="H20" s="299">
        <f>SUM(H18:H19)</f>
        <v>11500</v>
      </c>
    </row>
    <row r="21" spans="1:9" x14ac:dyDescent="0.2">
      <c r="A21" s="288">
        <v>3722</v>
      </c>
      <c r="B21" s="125">
        <v>5169</v>
      </c>
      <c r="C21" s="195" t="s">
        <v>725</v>
      </c>
      <c r="D21" s="33">
        <v>3200</v>
      </c>
      <c r="E21" s="33">
        <v>3200</v>
      </c>
      <c r="F21" s="201">
        <v>2358</v>
      </c>
      <c r="G21" s="34">
        <f t="shared" ref="G21:G31" si="0">F21/E21*100</f>
        <v>73.6875</v>
      </c>
      <c r="H21" s="1065">
        <v>0</v>
      </c>
    </row>
    <row r="22" spans="1:9" ht="15.75" thickBot="1" x14ac:dyDescent="0.3">
      <c r="A22" s="293"/>
      <c r="B22" s="294" t="s">
        <v>656</v>
      </c>
      <c r="C22" s="295"/>
      <c r="D22" s="296">
        <f>SUM(D21:D21)</f>
        <v>3200</v>
      </c>
      <c r="E22" s="296">
        <f>SUM(E21:E21)</f>
        <v>3200</v>
      </c>
      <c r="F22" s="297">
        <f>SUM(F21:F21)</f>
        <v>2358</v>
      </c>
      <c r="G22" s="298">
        <f t="shared" si="0"/>
        <v>73.6875</v>
      </c>
      <c r="H22" s="299">
        <f>SUM(H21:H21)</f>
        <v>0</v>
      </c>
      <c r="I22" s="300"/>
    </row>
    <row r="23" spans="1:9" ht="12.75" hidden="1" customHeight="1" x14ac:dyDescent="0.25">
      <c r="A23" s="301">
        <v>3727</v>
      </c>
      <c r="B23" s="52">
        <v>5169</v>
      </c>
      <c r="C23" s="51" t="s">
        <v>725</v>
      </c>
      <c r="D23" s="197">
        <v>0</v>
      </c>
      <c r="E23" s="197">
        <v>0</v>
      </c>
      <c r="F23" s="290">
        <v>0</v>
      </c>
      <c r="G23" s="161">
        <v>0</v>
      </c>
      <c r="H23" s="198">
        <v>0</v>
      </c>
      <c r="I23" s="300"/>
    </row>
    <row r="24" spans="1:9" ht="12.75" hidden="1" customHeight="1" x14ac:dyDescent="0.25">
      <c r="A24" s="303"/>
      <c r="B24" s="304">
        <v>5166</v>
      </c>
      <c r="C24" s="51" t="s">
        <v>683</v>
      </c>
      <c r="D24" s="33">
        <v>0</v>
      </c>
      <c r="E24" s="33">
        <v>0</v>
      </c>
      <c r="F24" s="211">
        <v>0</v>
      </c>
      <c r="G24" s="43">
        <v>0</v>
      </c>
      <c r="H24" s="202">
        <v>0</v>
      </c>
      <c r="I24" s="300"/>
    </row>
    <row r="25" spans="1:9" ht="12.75" hidden="1" customHeight="1" x14ac:dyDescent="0.25">
      <c r="A25" s="138"/>
      <c r="D25" s="33">
        <v>0</v>
      </c>
      <c r="E25" s="33">
        <v>0</v>
      </c>
      <c r="F25" s="201">
        <v>0</v>
      </c>
      <c r="G25" s="34">
        <v>0</v>
      </c>
      <c r="H25" s="202">
        <v>0</v>
      </c>
      <c r="I25" s="300"/>
    </row>
    <row r="26" spans="1:9" ht="15.75" hidden="1" customHeight="1" thickBot="1" x14ac:dyDescent="0.3">
      <c r="A26" s="293"/>
      <c r="B26" s="305" t="s">
        <v>656</v>
      </c>
      <c r="C26" s="306"/>
      <c r="D26" s="250">
        <f>SUM(D23:D25)</f>
        <v>0</v>
      </c>
      <c r="E26" s="250">
        <f>SUM(E23:E25)</f>
        <v>0</v>
      </c>
      <c r="F26" s="307">
        <f>SUM(F23:F25)</f>
        <v>0</v>
      </c>
      <c r="G26" s="298">
        <v>0</v>
      </c>
      <c r="H26" s="308">
        <f>SUM(H23:H25)</f>
        <v>0</v>
      </c>
      <c r="I26" s="300"/>
    </row>
    <row r="27" spans="1:9" x14ac:dyDescent="0.2">
      <c r="A27" s="301">
        <v>3729</v>
      </c>
      <c r="B27" s="302">
        <v>5165</v>
      </c>
      <c r="C27" s="13" t="s">
        <v>727</v>
      </c>
      <c r="D27" s="197">
        <v>30</v>
      </c>
      <c r="E27" s="197">
        <v>30</v>
      </c>
      <c r="F27" s="290">
        <v>27</v>
      </c>
      <c r="G27" s="161">
        <f t="shared" si="0"/>
        <v>90</v>
      </c>
      <c r="H27" s="198">
        <v>30</v>
      </c>
    </row>
    <row r="28" spans="1:9" x14ac:dyDescent="0.2">
      <c r="A28" s="291"/>
      <c r="B28" s="125">
        <v>5169</v>
      </c>
      <c r="C28" s="195" t="s">
        <v>728</v>
      </c>
      <c r="D28" s="1064">
        <v>3200</v>
      </c>
      <c r="E28" s="1064">
        <v>3200</v>
      </c>
      <c r="F28" s="201">
        <v>2143</v>
      </c>
      <c r="G28" s="1073">
        <f t="shared" si="0"/>
        <v>66.96875</v>
      </c>
      <c r="H28" s="1156">
        <v>1400</v>
      </c>
    </row>
    <row r="29" spans="1:9" x14ac:dyDescent="0.2">
      <c r="A29" s="291"/>
      <c r="B29" s="309"/>
      <c r="C29" s="310" t="s">
        <v>729</v>
      </c>
      <c r="D29" s="80">
        <v>900</v>
      </c>
      <c r="E29" s="80">
        <v>900</v>
      </c>
      <c r="F29" s="1286">
        <v>670</v>
      </c>
      <c r="G29" s="1073">
        <f t="shared" si="0"/>
        <v>74.444444444444443</v>
      </c>
      <c r="H29" s="208">
        <v>300</v>
      </c>
    </row>
    <row r="30" spans="1:9" x14ac:dyDescent="0.2">
      <c r="A30" s="291"/>
      <c r="B30" s="311"/>
      <c r="C30" s="310" t="s">
        <v>730</v>
      </c>
      <c r="D30" s="80">
        <v>500</v>
      </c>
      <c r="E30" s="80">
        <v>500</v>
      </c>
      <c r="F30" s="1286">
        <v>99</v>
      </c>
      <c r="G30" s="1073">
        <f t="shared" si="0"/>
        <v>19.8</v>
      </c>
      <c r="H30" s="208">
        <v>500</v>
      </c>
    </row>
    <row r="31" spans="1:9" x14ac:dyDescent="0.2">
      <c r="A31" s="291"/>
      <c r="B31" s="312"/>
      <c r="C31" s="310" t="s">
        <v>731</v>
      </c>
      <c r="D31" s="80">
        <v>1800</v>
      </c>
      <c r="E31" s="80">
        <v>1800</v>
      </c>
      <c r="F31" s="1286">
        <v>1374</v>
      </c>
      <c r="G31" s="1073">
        <f t="shared" si="0"/>
        <v>76.333333333333329</v>
      </c>
      <c r="H31" s="208">
        <v>600</v>
      </c>
    </row>
    <row r="32" spans="1:9" x14ac:dyDescent="0.2">
      <c r="A32" s="1208"/>
      <c r="B32" s="312">
        <v>5191</v>
      </c>
      <c r="C32" s="195" t="s">
        <v>732</v>
      </c>
      <c r="D32" s="1064">
        <v>0</v>
      </c>
      <c r="E32" s="1064">
        <v>0</v>
      </c>
      <c r="F32" s="201">
        <v>0</v>
      </c>
      <c r="G32" s="1073">
        <v>0</v>
      </c>
      <c r="H32" s="1065">
        <v>10</v>
      </c>
    </row>
    <row r="33" spans="1:9" ht="15.75" thickBot="1" x14ac:dyDescent="0.3">
      <c r="A33" s="1209"/>
      <c r="B33" s="294" t="s">
        <v>656</v>
      </c>
      <c r="C33" s="295"/>
      <c r="D33" s="296">
        <f>SUM(D27:D28)</f>
        <v>3230</v>
      </c>
      <c r="E33" s="296">
        <f>E27+E28+E32</f>
        <v>3230</v>
      </c>
      <c r="F33" s="297">
        <f>F27+F28+F32</f>
        <v>2170</v>
      </c>
      <c r="G33" s="298">
        <f t="shared" ref="G33:G43" si="1">F33/E33*100</f>
        <v>67.182662538699688</v>
      </c>
      <c r="H33" s="299">
        <f>H27+H28+H32</f>
        <v>1440</v>
      </c>
      <c r="I33" s="300"/>
    </row>
    <row r="34" spans="1:9" x14ac:dyDescent="0.2">
      <c r="A34" s="288">
        <v>3741</v>
      </c>
      <c r="B34" s="125">
        <v>5169</v>
      </c>
      <c r="C34" s="195" t="s">
        <v>725</v>
      </c>
      <c r="D34" s="33">
        <v>50</v>
      </c>
      <c r="E34" s="33">
        <v>80</v>
      </c>
      <c r="F34" s="201">
        <v>71</v>
      </c>
      <c r="G34" s="34">
        <f t="shared" si="1"/>
        <v>88.75</v>
      </c>
      <c r="H34" s="202">
        <v>70</v>
      </c>
    </row>
    <row r="35" spans="1:9" ht="15.75" thickBot="1" x14ac:dyDescent="0.3">
      <c r="A35" s="1209"/>
      <c r="B35" s="294" t="s">
        <v>656</v>
      </c>
      <c r="C35" s="295"/>
      <c r="D35" s="296">
        <f>SUM(D34:D34)</f>
        <v>50</v>
      </c>
      <c r="E35" s="296">
        <f>SUM(E34:E34)</f>
        <v>80</v>
      </c>
      <c r="F35" s="297">
        <f>SUM(F34:F34)</f>
        <v>71</v>
      </c>
      <c r="G35" s="298">
        <f t="shared" si="1"/>
        <v>88.75</v>
      </c>
      <c r="H35" s="299">
        <f>SUM(H34:H34)</f>
        <v>70</v>
      </c>
      <c r="I35" s="300"/>
    </row>
    <row r="36" spans="1:9" x14ac:dyDescent="0.2">
      <c r="A36" s="288">
        <v>3745</v>
      </c>
      <c r="B36" s="125">
        <v>5123</v>
      </c>
      <c r="C36" s="195" t="s">
        <v>1056</v>
      </c>
      <c r="D36" s="72">
        <v>0</v>
      </c>
      <c r="E36" s="72">
        <v>0</v>
      </c>
      <c r="F36" s="292">
        <v>0</v>
      </c>
      <c r="G36" s="94">
        <v>0</v>
      </c>
      <c r="H36" s="226">
        <v>40</v>
      </c>
    </row>
    <row r="37" spans="1:9" x14ac:dyDescent="0.2">
      <c r="A37" s="1081"/>
      <c r="B37" s="125">
        <v>5132</v>
      </c>
      <c r="C37" s="195" t="s">
        <v>733</v>
      </c>
      <c r="D37" s="72">
        <v>50</v>
      </c>
      <c r="E37" s="72">
        <v>50</v>
      </c>
      <c r="F37" s="292">
        <v>4</v>
      </c>
      <c r="G37" s="94">
        <f>F37/E37*100</f>
        <v>8</v>
      </c>
      <c r="H37" s="226">
        <v>40</v>
      </c>
    </row>
    <row r="38" spans="1:9" x14ac:dyDescent="0.2">
      <c r="A38" s="1208"/>
      <c r="B38" s="52">
        <v>5137</v>
      </c>
      <c r="C38" s="212" t="s">
        <v>734</v>
      </c>
      <c r="D38" s="33">
        <v>162</v>
      </c>
      <c r="E38" s="33">
        <v>212</v>
      </c>
      <c r="F38" s="201">
        <v>162</v>
      </c>
      <c r="G38" s="34">
        <f t="shared" si="1"/>
        <v>76.415094339622641</v>
      </c>
      <c r="H38" s="202">
        <v>500</v>
      </c>
    </row>
    <row r="39" spans="1:9" x14ac:dyDescent="0.2">
      <c r="A39" s="1208"/>
      <c r="B39" s="52">
        <v>5137</v>
      </c>
      <c r="C39" s="212" t="s">
        <v>1246</v>
      </c>
      <c r="D39" s="33">
        <v>0</v>
      </c>
      <c r="E39" s="33">
        <v>80</v>
      </c>
      <c r="F39" s="201">
        <v>80</v>
      </c>
      <c r="G39" s="34">
        <f>F39/E39*100</f>
        <v>100</v>
      </c>
      <c r="H39" s="202">
        <v>0</v>
      </c>
    </row>
    <row r="40" spans="1:9" x14ac:dyDescent="0.2">
      <c r="A40" s="1208"/>
      <c r="B40" s="52">
        <v>5139</v>
      </c>
      <c r="C40" s="200" t="s">
        <v>790</v>
      </c>
      <c r="D40" s="33">
        <v>1600</v>
      </c>
      <c r="E40" s="33">
        <v>1600</v>
      </c>
      <c r="F40" s="201">
        <v>359</v>
      </c>
      <c r="G40" s="34">
        <f t="shared" si="1"/>
        <v>22.4375</v>
      </c>
      <c r="H40" s="202">
        <v>2000</v>
      </c>
    </row>
    <row r="41" spans="1:9" x14ac:dyDescent="0.2">
      <c r="A41" s="1208"/>
      <c r="B41" s="1200">
        <v>5139</v>
      </c>
      <c r="C41" s="200" t="s">
        <v>1244</v>
      </c>
      <c r="D41" s="1064">
        <v>0</v>
      </c>
      <c r="E41" s="1064">
        <v>550</v>
      </c>
      <c r="F41" s="201">
        <v>318</v>
      </c>
      <c r="G41" s="1073">
        <f t="shared" si="1"/>
        <v>57.818181818181813</v>
      </c>
      <c r="H41" s="1065">
        <v>0</v>
      </c>
    </row>
    <row r="42" spans="1:9" x14ac:dyDescent="0.2">
      <c r="A42" s="1208"/>
      <c r="B42" s="52">
        <v>5139</v>
      </c>
      <c r="C42" s="200" t="s">
        <v>1245</v>
      </c>
      <c r="D42" s="33">
        <v>0</v>
      </c>
      <c r="E42" s="33">
        <v>248</v>
      </c>
      <c r="F42" s="201">
        <v>22</v>
      </c>
      <c r="G42" s="34">
        <f t="shared" si="1"/>
        <v>8.870967741935484</v>
      </c>
      <c r="H42" s="202">
        <v>0</v>
      </c>
    </row>
    <row r="43" spans="1:9" x14ac:dyDescent="0.2">
      <c r="A43" s="1208"/>
      <c r="B43" s="52">
        <v>5151</v>
      </c>
      <c r="C43" s="195" t="s">
        <v>735</v>
      </c>
      <c r="D43" s="33">
        <v>1200</v>
      </c>
      <c r="E43" s="33">
        <v>1200</v>
      </c>
      <c r="F43" s="201">
        <v>775</v>
      </c>
      <c r="G43" s="34">
        <f t="shared" si="1"/>
        <v>64.583333333333343</v>
      </c>
      <c r="H43" s="202">
        <v>1200</v>
      </c>
    </row>
    <row r="44" spans="1:9" x14ac:dyDescent="0.2">
      <c r="A44" s="801"/>
      <c r="B44" s="125">
        <v>5154</v>
      </c>
      <c r="C44" s="195" t="s">
        <v>736</v>
      </c>
      <c r="D44" s="72">
        <v>450</v>
      </c>
      <c r="E44" s="72">
        <v>450</v>
      </c>
      <c r="F44" s="292">
        <v>86</v>
      </c>
      <c r="G44" s="34">
        <f>F44/E44*100</f>
        <v>19.111111111111111</v>
      </c>
      <c r="H44" s="226">
        <v>400</v>
      </c>
    </row>
    <row r="45" spans="1:9" x14ac:dyDescent="0.2">
      <c r="A45" s="801"/>
      <c r="B45" s="52">
        <v>5166</v>
      </c>
      <c r="C45" s="195" t="s">
        <v>683</v>
      </c>
      <c r="D45" s="33">
        <v>300</v>
      </c>
      <c r="E45" s="33">
        <v>300</v>
      </c>
      <c r="F45" s="201">
        <v>3</v>
      </c>
      <c r="G45" s="34">
        <f>F45/E45*100</f>
        <v>1</v>
      </c>
      <c r="H45" s="202">
        <v>200</v>
      </c>
    </row>
    <row r="46" spans="1:9" x14ac:dyDescent="0.2">
      <c r="A46" s="801"/>
      <c r="B46" s="125">
        <v>5169</v>
      </c>
      <c r="C46" s="195" t="s">
        <v>737</v>
      </c>
      <c r="D46" s="72">
        <v>69800</v>
      </c>
      <c r="E46" s="72">
        <v>69720</v>
      </c>
      <c r="F46" s="292">
        <v>44882</v>
      </c>
      <c r="G46" s="34">
        <f>F46/E46*100</f>
        <v>64.374641422834188</v>
      </c>
      <c r="H46" s="226">
        <v>68000</v>
      </c>
    </row>
    <row r="47" spans="1:9" x14ac:dyDescent="0.2">
      <c r="A47" s="801"/>
      <c r="B47" s="125">
        <v>5169</v>
      </c>
      <c r="C47" s="195" t="s">
        <v>1210</v>
      </c>
      <c r="D47" s="72">
        <v>0</v>
      </c>
      <c r="E47" s="72">
        <v>500</v>
      </c>
      <c r="F47" s="292">
        <v>0</v>
      </c>
      <c r="G47" s="1073">
        <v>0</v>
      </c>
      <c r="H47" s="226">
        <v>0</v>
      </c>
    </row>
    <row r="48" spans="1:9" x14ac:dyDescent="0.2">
      <c r="A48" s="801"/>
      <c r="B48" s="125">
        <v>5169</v>
      </c>
      <c r="C48" s="195" t="s">
        <v>738</v>
      </c>
      <c r="D48" s="72">
        <v>0</v>
      </c>
      <c r="E48" s="72">
        <v>1368</v>
      </c>
      <c r="F48" s="292">
        <v>0</v>
      </c>
      <c r="G48" s="34">
        <v>0</v>
      </c>
      <c r="H48" s="226">
        <v>0</v>
      </c>
    </row>
    <row r="49" spans="1:9" x14ac:dyDescent="0.2">
      <c r="A49" s="801"/>
      <c r="B49" s="125">
        <v>5169</v>
      </c>
      <c r="C49" s="195" t="s">
        <v>739</v>
      </c>
      <c r="D49" s="72">
        <v>100</v>
      </c>
      <c r="E49" s="72">
        <v>100</v>
      </c>
      <c r="F49" s="292">
        <v>64</v>
      </c>
      <c r="G49" s="34">
        <f>F49/E49*100</f>
        <v>64</v>
      </c>
      <c r="H49" s="226">
        <v>100</v>
      </c>
    </row>
    <row r="50" spans="1:9" hidden="1" x14ac:dyDescent="0.2">
      <c r="A50" s="801"/>
      <c r="B50" s="125">
        <v>5169</v>
      </c>
      <c r="C50" s="195" t="s">
        <v>740</v>
      </c>
      <c r="D50" s="72">
        <v>0</v>
      </c>
      <c r="E50" s="72">
        <v>0</v>
      </c>
      <c r="F50" s="292">
        <v>0</v>
      </c>
      <c r="G50" s="34">
        <v>0</v>
      </c>
      <c r="H50" s="226">
        <v>0</v>
      </c>
    </row>
    <row r="51" spans="1:9" hidden="1" x14ac:dyDescent="0.2">
      <c r="A51" s="801"/>
      <c r="B51" s="125">
        <v>5169</v>
      </c>
      <c r="C51" s="195" t="s">
        <v>741</v>
      </c>
      <c r="D51" s="72">
        <v>0</v>
      </c>
      <c r="E51" s="72">
        <v>0</v>
      </c>
      <c r="F51" s="292">
        <v>0</v>
      </c>
      <c r="G51" s="34">
        <v>0</v>
      </c>
      <c r="H51" s="226">
        <v>0</v>
      </c>
    </row>
    <row r="52" spans="1:9" x14ac:dyDescent="0.2">
      <c r="A52" s="801"/>
      <c r="B52" s="52">
        <v>5171</v>
      </c>
      <c r="C52" s="51" t="s">
        <v>743</v>
      </c>
      <c r="D52" s="33">
        <v>2200</v>
      </c>
      <c r="E52" s="33">
        <v>2200</v>
      </c>
      <c r="F52" s="201">
        <v>253</v>
      </c>
      <c r="G52" s="34">
        <f>F52/E52*100</f>
        <v>11.5</v>
      </c>
      <c r="H52" s="202">
        <v>1000</v>
      </c>
    </row>
    <row r="53" spans="1:9" x14ac:dyDescent="0.2">
      <c r="A53" s="315"/>
      <c r="B53" s="52">
        <v>5171</v>
      </c>
      <c r="C53" s="51" t="s">
        <v>1021</v>
      </c>
      <c r="D53" s="33">
        <v>0</v>
      </c>
      <c r="E53" s="33">
        <v>470</v>
      </c>
      <c r="F53" s="201">
        <v>0</v>
      </c>
      <c r="G53" s="34">
        <v>0</v>
      </c>
      <c r="H53" s="202">
        <v>0</v>
      </c>
    </row>
    <row r="54" spans="1:9" hidden="1" x14ac:dyDescent="0.2">
      <c r="A54" s="315"/>
      <c r="B54" s="52">
        <v>5171</v>
      </c>
      <c r="C54" s="51" t="s">
        <v>1022</v>
      </c>
      <c r="D54" s="33">
        <v>0</v>
      </c>
      <c r="E54" s="33">
        <v>0</v>
      </c>
      <c r="F54" s="201">
        <v>0</v>
      </c>
      <c r="G54" s="34">
        <v>0</v>
      </c>
      <c r="H54" s="202">
        <v>0</v>
      </c>
    </row>
    <row r="55" spans="1:9" x14ac:dyDescent="0.2">
      <c r="A55" s="315"/>
      <c r="B55" s="125">
        <v>5191</v>
      </c>
      <c r="C55" s="1287" t="s">
        <v>732</v>
      </c>
      <c r="D55" s="72">
        <v>0</v>
      </c>
      <c r="E55" s="72">
        <v>540</v>
      </c>
      <c r="F55" s="292">
        <v>427</v>
      </c>
      <c r="G55" s="1073">
        <f t="shared" ref="G55:G60" si="2">F55/E55*100</f>
        <v>79.074074074074076</v>
      </c>
      <c r="H55" s="226">
        <v>0</v>
      </c>
    </row>
    <row r="56" spans="1:9" x14ac:dyDescent="0.2">
      <c r="A56" s="315"/>
      <c r="B56" s="125">
        <v>5192</v>
      </c>
      <c r="C56" s="1287" t="s">
        <v>852</v>
      </c>
      <c r="D56" s="72">
        <v>0</v>
      </c>
      <c r="E56" s="72">
        <v>1060</v>
      </c>
      <c r="F56" s="292">
        <v>1056</v>
      </c>
      <c r="G56" s="1073">
        <f t="shared" si="2"/>
        <v>99.622641509433961</v>
      </c>
      <c r="H56" s="226">
        <v>0</v>
      </c>
    </row>
    <row r="57" spans="1:9" ht="15.75" thickBot="1" x14ac:dyDescent="0.3">
      <c r="A57" s="293"/>
      <c r="B57" s="294" t="s">
        <v>656</v>
      </c>
      <c r="C57" s="295"/>
      <c r="D57" s="296">
        <f>SUM(D37:D56)</f>
        <v>75862</v>
      </c>
      <c r="E57" s="296">
        <f>SUM(E37:E56)</f>
        <v>80648</v>
      </c>
      <c r="F57" s="296">
        <f t="shared" ref="F57" si="3">SUM(F37:F56)</f>
        <v>48491</v>
      </c>
      <c r="G57" s="318">
        <f t="shared" si="2"/>
        <v>60.126723539331415</v>
      </c>
      <c r="H57" s="299">
        <f>SUM(H36:H56)</f>
        <v>73480</v>
      </c>
      <c r="I57" s="300"/>
    </row>
    <row r="58" spans="1:9" x14ac:dyDescent="0.2">
      <c r="A58" s="313">
        <v>3792</v>
      </c>
      <c r="B58" s="302">
        <v>5139</v>
      </c>
      <c r="C58" s="319" t="s">
        <v>790</v>
      </c>
      <c r="D58" s="197">
        <v>100</v>
      </c>
      <c r="E58" s="197">
        <v>100</v>
      </c>
      <c r="F58" s="290">
        <v>0</v>
      </c>
      <c r="G58" s="161">
        <f t="shared" si="2"/>
        <v>0</v>
      </c>
      <c r="H58" s="198">
        <v>100</v>
      </c>
    </row>
    <row r="59" spans="1:9" x14ac:dyDescent="0.2">
      <c r="A59" s="291"/>
      <c r="B59" s="52">
        <v>5169</v>
      </c>
      <c r="C59" s="195" t="s">
        <v>744</v>
      </c>
      <c r="D59" s="33">
        <v>150</v>
      </c>
      <c r="E59" s="33">
        <v>150</v>
      </c>
      <c r="F59" s="201">
        <v>38</v>
      </c>
      <c r="G59" s="34">
        <f t="shared" si="2"/>
        <v>25.333333333333336</v>
      </c>
      <c r="H59" s="202">
        <v>150</v>
      </c>
    </row>
    <row r="60" spans="1:9" ht="15.75" thickBot="1" x14ac:dyDescent="0.3">
      <c r="A60" s="293"/>
      <c r="B60" s="294" t="s">
        <v>656</v>
      </c>
      <c r="C60" s="295"/>
      <c r="D60" s="296">
        <f>SUM(D58:D59)</f>
        <v>250</v>
      </c>
      <c r="E60" s="296">
        <f>SUM(E58:E59)</f>
        <v>250</v>
      </c>
      <c r="F60" s="297">
        <f>SUM(F58:F59)</f>
        <v>38</v>
      </c>
      <c r="G60" s="298">
        <f t="shared" si="2"/>
        <v>15.2</v>
      </c>
      <c r="H60" s="299">
        <f>SUM(H58:H59)</f>
        <v>250</v>
      </c>
      <c r="I60" s="300"/>
    </row>
    <row r="61" spans="1:9" ht="15" hidden="1" x14ac:dyDescent="0.25">
      <c r="A61" s="301">
        <v>5299</v>
      </c>
      <c r="B61" s="302">
        <v>5169</v>
      </c>
      <c r="C61" s="13" t="s">
        <v>725</v>
      </c>
      <c r="D61" s="197">
        <v>0</v>
      </c>
      <c r="E61" s="197">
        <v>0</v>
      </c>
      <c r="F61" s="197">
        <v>0</v>
      </c>
      <c r="G61" s="161">
        <v>0</v>
      </c>
      <c r="H61" s="198">
        <v>0</v>
      </c>
      <c r="I61" s="300"/>
    </row>
    <row r="62" spans="1:9" ht="15.75" hidden="1" thickBot="1" x14ac:dyDescent="0.3">
      <c r="A62" s="320"/>
      <c r="B62" s="305" t="s">
        <v>656</v>
      </c>
      <c r="C62" s="306"/>
      <c r="D62" s="250">
        <f>SUM(D61)</f>
        <v>0</v>
      </c>
      <c r="E62" s="250">
        <f>SUM(E61)</f>
        <v>0</v>
      </c>
      <c r="F62" s="250">
        <f>SUM(F61)</f>
        <v>0</v>
      </c>
      <c r="G62" s="298">
        <v>0</v>
      </c>
      <c r="H62" s="250">
        <f>SUM(H61)</f>
        <v>0</v>
      </c>
      <c r="I62" s="300"/>
    </row>
    <row r="63" spans="1:9" ht="15" x14ac:dyDescent="0.25">
      <c r="A63" s="927"/>
      <c r="B63" s="219"/>
      <c r="C63" s="720"/>
      <c r="D63" s="426"/>
      <c r="E63" s="426"/>
      <c r="F63" s="426"/>
      <c r="G63" s="427"/>
      <c r="H63" s="426"/>
      <c r="I63" s="300"/>
    </row>
    <row r="64" spans="1:9" ht="15" x14ac:dyDescent="0.25">
      <c r="A64" s="927"/>
      <c r="B64" s="219"/>
      <c r="C64" s="720"/>
      <c r="D64" s="426"/>
      <c r="E64" s="426"/>
      <c r="F64" s="426"/>
      <c r="G64" s="427"/>
      <c r="H64" s="426"/>
      <c r="I64" s="300"/>
    </row>
    <row r="65" spans="1:9" ht="15.75" thickBot="1" x14ac:dyDescent="0.3">
      <c r="A65" s="1351" t="s">
        <v>742</v>
      </c>
      <c r="B65" s="1351"/>
      <c r="C65" s="1351"/>
      <c r="D65" s="1351"/>
      <c r="E65" s="1351"/>
      <c r="F65" s="1351"/>
      <c r="G65" s="1351"/>
      <c r="H65" s="1351"/>
      <c r="I65" s="300"/>
    </row>
    <row r="66" spans="1:9" x14ac:dyDescent="0.2">
      <c r="A66" s="313">
        <v>6409</v>
      </c>
      <c r="B66" s="302">
        <v>5901</v>
      </c>
      <c r="C66" s="1288" t="s">
        <v>107</v>
      </c>
      <c r="D66" s="197">
        <v>0</v>
      </c>
      <c r="E66" s="197">
        <v>-500</v>
      </c>
      <c r="F66" s="290">
        <v>0</v>
      </c>
      <c r="G66" s="161">
        <v>0</v>
      </c>
      <c r="H66" s="198">
        <v>0</v>
      </c>
    </row>
    <row r="67" spans="1:9" x14ac:dyDescent="0.2">
      <c r="A67" s="291"/>
      <c r="B67" s="1200">
        <v>5901</v>
      </c>
      <c r="C67" s="1287" t="s">
        <v>107</v>
      </c>
      <c r="D67" s="1064">
        <v>0</v>
      </c>
      <c r="E67" s="1064">
        <v>8500</v>
      </c>
      <c r="F67" s="201">
        <v>0</v>
      </c>
      <c r="G67" s="1073">
        <v>0</v>
      </c>
      <c r="H67" s="1065">
        <v>0</v>
      </c>
    </row>
    <row r="68" spans="1:9" ht="15.75" thickBot="1" x14ac:dyDescent="0.3">
      <c r="A68" s="293"/>
      <c r="B68" s="294" t="s">
        <v>656</v>
      </c>
      <c r="C68" s="295"/>
      <c r="D68" s="296">
        <f>SUM(D66:D67)</f>
        <v>0</v>
      </c>
      <c r="E68" s="296">
        <f t="shared" ref="E68:F68" si="4">SUM(E66:E67)</f>
        <v>8000</v>
      </c>
      <c r="F68" s="296">
        <f t="shared" si="4"/>
        <v>0</v>
      </c>
      <c r="G68" s="318">
        <f>F68/E68*100</f>
        <v>0</v>
      </c>
      <c r="H68" s="299">
        <f>SUM(H46:H67)</f>
        <v>143080</v>
      </c>
      <c r="I68" s="300"/>
    </row>
    <row r="69" spans="1:9" ht="15.75" thickBot="1" x14ac:dyDescent="0.3">
      <c r="A69" s="321" t="s">
        <v>692</v>
      </c>
      <c r="B69" s="322"/>
      <c r="C69" s="323"/>
      <c r="D69" s="324">
        <f>D22+D26+D33+D35+D57+D60+D62+D20+D68</f>
        <v>94512</v>
      </c>
      <c r="E69" s="324">
        <f>E22+E26+E33+E35+E57+E60+E62+E20+E68</f>
        <v>107328</v>
      </c>
      <c r="F69" s="324">
        <f>F22+F26+F33+F35+F57+F60+F62+F20+F68</f>
        <v>60120</v>
      </c>
      <c r="G69" s="325">
        <f>F69/E69*100</f>
        <v>56.015205724508057</v>
      </c>
      <c r="H69" s="326">
        <f>H22+H26+H33+H35+H57+H60+H20+H62</f>
        <v>86740</v>
      </c>
      <c r="I69" s="300"/>
    </row>
    <row r="70" spans="1:9" x14ac:dyDescent="0.2">
      <c r="A70" s="227"/>
      <c r="B70" s="111"/>
      <c r="C70" s="145"/>
      <c r="D70" s="228"/>
      <c r="E70" s="228"/>
      <c r="F70" s="228"/>
      <c r="G70" s="327"/>
      <c r="H70" s="228"/>
    </row>
    <row r="71" spans="1:9" ht="13.5" thickBot="1" x14ac:dyDescent="0.25">
      <c r="H71" s="10"/>
    </row>
    <row r="72" spans="1:9" ht="15" x14ac:dyDescent="0.25">
      <c r="A72" s="220" t="s">
        <v>655</v>
      </c>
      <c r="B72" s="328"/>
      <c r="C72" s="329"/>
      <c r="D72" s="14" t="s">
        <v>560</v>
      </c>
      <c r="E72" s="14" t="s">
        <v>561</v>
      </c>
      <c r="F72" s="14" t="s">
        <v>562</v>
      </c>
      <c r="G72" s="14" t="s">
        <v>563</v>
      </c>
      <c r="H72" s="15" t="s">
        <v>560</v>
      </c>
    </row>
    <row r="73" spans="1:9" ht="14.25" thickBot="1" x14ac:dyDescent="0.3">
      <c r="A73" s="255"/>
      <c r="B73" s="369"/>
      <c r="C73" s="118"/>
      <c r="D73" s="20">
        <v>2019</v>
      </c>
      <c r="E73" s="20">
        <v>2019</v>
      </c>
      <c r="F73" s="20" t="s">
        <v>1209</v>
      </c>
      <c r="G73" s="20" t="s">
        <v>565</v>
      </c>
      <c r="H73" s="123">
        <v>2020</v>
      </c>
    </row>
    <row r="74" spans="1:9" x14ac:dyDescent="0.2">
      <c r="A74" s="392">
        <v>3421</v>
      </c>
      <c r="B74" s="975">
        <v>6121</v>
      </c>
      <c r="C74" s="393" t="s">
        <v>694</v>
      </c>
      <c r="D74" s="197">
        <v>1880</v>
      </c>
      <c r="E74" s="197">
        <v>6880</v>
      </c>
      <c r="F74" s="197">
        <v>376</v>
      </c>
      <c r="G74" s="161">
        <f>F74/E74*100</f>
        <v>5.4651162790697674</v>
      </c>
      <c r="H74" s="198">
        <v>4000</v>
      </c>
    </row>
    <row r="75" spans="1:9" x14ac:dyDescent="0.2">
      <c r="A75" s="972">
        <v>3723</v>
      </c>
      <c r="B75" s="948">
        <v>6121</v>
      </c>
      <c r="C75" s="51" t="s">
        <v>694</v>
      </c>
      <c r="D75" s="357">
        <v>800</v>
      </c>
      <c r="E75" s="357">
        <v>800</v>
      </c>
      <c r="F75" s="357">
        <v>251</v>
      </c>
      <c r="G75" s="34">
        <f>F75/E75*100</f>
        <v>31.374999999999996</v>
      </c>
      <c r="H75" s="802">
        <v>150</v>
      </c>
    </row>
    <row r="76" spans="1:9" ht="13.5" hidden="1" x14ac:dyDescent="0.25">
      <c r="A76" s="255">
        <v>3729</v>
      </c>
      <c r="B76" s="948">
        <v>6121</v>
      </c>
      <c r="C76" s="51" t="s">
        <v>694</v>
      </c>
      <c r="D76" s="20"/>
      <c r="E76" s="20"/>
      <c r="F76" s="20"/>
      <c r="G76" s="20"/>
      <c r="H76" s="21"/>
    </row>
    <row r="77" spans="1:9" x14ac:dyDescent="0.2">
      <c r="A77" s="972">
        <v>3745</v>
      </c>
      <c r="B77" s="948">
        <v>6121</v>
      </c>
      <c r="C77" s="51" t="s">
        <v>694</v>
      </c>
      <c r="D77" s="33">
        <v>27980</v>
      </c>
      <c r="E77" s="33">
        <v>46027</v>
      </c>
      <c r="F77" s="33">
        <v>20914</v>
      </c>
      <c r="G77" s="34">
        <f>F77/E77*100</f>
        <v>45.438546939839661</v>
      </c>
      <c r="H77" s="202">
        <v>1500</v>
      </c>
    </row>
    <row r="78" spans="1:9" ht="13.5" thickBot="1" x14ac:dyDescent="0.25">
      <c r="A78" s="334">
        <v>2219</v>
      </c>
      <c r="B78" s="716">
        <v>6121</v>
      </c>
      <c r="C78" s="386" t="s">
        <v>694</v>
      </c>
      <c r="D78" s="47">
        <v>2000</v>
      </c>
      <c r="E78" s="47">
        <v>2000</v>
      </c>
      <c r="F78" s="47">
        <v>0</v>
      </c>
      <c r="G78" s="74">
        <f>F78/E78*100</f>
        <v>0</v>
      </c>
      <c r="H78" s="387">
        <v>700</v>
      </c>
    </row>
    <row r="79" spans="1:9" ht="15.75" thickBot="1" x14ac:dyDescent="0.3">
      <c r="A79" s="335" t="s">
        <v>696</v>
      </c>
      <c r="B79" s="973"/>
      <c r="C79" s="974"/>
      <c r="D79" s="296">
        <f>SUM(D74:D78)</f>
        <v>32660</v>
      </c>
      <c r="E79" s="296">
        <f>SUM(E74:E78)</f>
        <v>55707</v>
      </c>
      <c r="F79" s="296">
        <f>SUM(F74:F78)</f>
        <v>21541</v>
      </c>
      <c r="G79" s="318">
        <f>F79/E79*100</f>
        <v>38.668389968944652</v>
      </c>
      <c r="H79" s="299">
        <f>SUM(H74:H78)</f>
        <v>6350</v>
      </c>
    </row>
    <row r="81" spans="1:8" ht="15" thickBot="1" x14ac:dyDescent="0.25">
      <c r="A81" s="229" t="s">
        <v>697</v>
      </c>
      <c r="F81" s="8"/>
      <c r="G81" s="9"/>
      <c r="H81" s="8"/>
    </row>
    <row r="82" spans="1:8" ht="13.5" x14ac:dyDescent="0.25">
      <c r="A82" s="337" t="s">
        <v>698</v>
      </c>
      <c r="B82" s="338"/>
      <c r="C82" s="233" t="s">
        <v>699</v>
      </c>
      <c r="D82" s="14" t="s">
        <v>560</v>
      </c>
      <c r="E82" s="14" t="s">
        <v>561</v>
      </c>
      <c r="F82" s="14" t="s">
        <v>562</v>
      </c>
      <c r="G82" s="14" t="s">
        <v>563</v>
      </c>
      <c r="H82" s="15" t="s">
        <v>560</v>
      </c>
    </row>
    <row r="83" spans="1:8" ht="14.25" thickBot="1" x14ac:dyDescent="0.3">
      <c r="A83" s="234"/>
      <c r="B83" s="339" t="s">
        <v>700</v>
      </c>
      <c r="C83" s="236"/>
      <c r="D83" s="122">
        <v>2019</v>
      </c>
      <c r="E83" s="122">
        <v>2019</v>
      </c>
      <c r="F83" s="122" t="s">
        <v>1209</v>
      </c>
      <c r="G83" s="122" t="s">
        <v>565</v>
      </c>
      <c r="H83" s="123">
        <v>2020</v>
      </c>
    </row>
    <row r="84" spans="1:8" x14ac:dyDescent="0.2">
      <c r="A84" s="1347" t="s">
        <v>770</v>
      </c>
      <c r="B84" s="1348"/>
      <c r="C84" s="13" t="s">
        <v>771</v>
      </c>
      <c r="D84" s="332">
        <v>1500</v>
      </c>
      <c r="E84" s="332">
        <v>6500</v>
      </c>
      <c r="F84" s="332">
        <v>0</v>
      </c>
      <c r="G84" s="168">
        <f>F84/E84*100</f>
        <v>0</v>
      </c>
      <c r="H84" s="799">
        <v>4000</v>
      </c>
    </row>
    <row r="85" spans="1:8" hidden="1" x14ac:dyDescent="0.2">
      <c r="A85" s="1349" t="s">
        <v>765</v>
      </c>
      <c r="B85" s="1350"/>
      <c r="C85" s="195" t="s">
        <v>772</v>
      </c>
      <c r="D85" s="346">
        <v>0</v>
      </c>
      <c r="E85" s="346">
        <v>0</v>
      </c>
      <c r="F85" s="346">
        <v>0</v>
      </c>
      <c r="G85" s="43">
        <v>0</v>
      </c>
      <c r="H85" s="333">
        <v>0</v>
      </c>
    </row>
    <row r="86" spans="1:8" x14ac:dyDescent="0.2">
      <c r="A86" s="1349" t="s">
        <v>773</v>
      </c>
      <c r="B86" s="1350"/>
      <c r="C86" s="195" t="s">
        <v>774</v>
      </c>
      <c r="D86" s="357">
        <v>380</v>
      </c>
      <c r="E86" s="357">
        <v>380</v>
      </c>
      <c r="F86" s="357">
        <v>376</v>
      </c>
      <c r="G86" s="34">
        <f>F86/E86*100</f>
        <v>98.94736842105263</v>
      </c>
      <c r="H86" s="333">
        <v>0</v>
      </c>
    </row>
    <row r="87" spans="1:8" hidden="1" x14ac:dyDescent="0.2">
      <c r="A87" s="1349" t="s">
        <v>773</v>
      </c>
      <c r="B87" s="1350"/>
      <c r="C87" s="195" t="s">
        <v>775</v>
      </c>
      <c r="D87" s="357">
        <v>0</v>
      </c>
      <c r="E87" s="357">
        <v>0</v>
      </c>
      <c r="F87" s="357">
        <v>0</v>
      </c>
      <c r="G87" s="43">
        <v>0</v>
      </c>
      <c r="H87" s="333">
        <v>0</v>
      </c>
    </row>
    <row r="88" spans="1:8" hidden="1" x14ac:dyDescent="0.2">
      <c r="A88" s="1349" t="s">
        <v>776</v>
      </c>
      <c r="B88" s="1350"/>
      <c r="C88" s="195" t="s">
        <v>777</v>
      </c>
      <c r="D88" s="358">
        <v>0</v>
      </c>
      <c r="E88" s="358">
        <v>0</v>
      </c>
      <c r="F88" s="358">
        <v>0</v>
      </c>
      <c r="G88" s="43">
        <v>0</v>
      </c>
      <c r="H88" s="333">
        <v>0</v>
      </c>
    </row>
    <row r="89" spans="1:8" hidden="1" x14ac:dyDescent="0.2">
      <c r="A89" s="1349" t="s">
        <v>776</v>
      </c>
      <c r="B89" s="1350"/>
      <c r="C89" s="195" t="s">
        <v>778</v>
      </c>
      <c r="D89" s="358">
        <v>0</v>
      </c>
      <c r="E89" s="358">
        <v>0</v>
      </c>
      <c r="F89" s="358">
        <v>0</v>
      </c>
      <c r="G89" s="43">
        <v>0</v>
      </c>
      <c r="H89" s="333">
        <v>0</v>
      </c>
    </row>
    <row r="90" spans="1:8" ht="15" thickBot="1" x14ac:dyDescent="0.25">
      <c r="A90" s="180"/>
      <c r="B90" s="675"/>
      <c r="C90" s="1036" t="s">
        <v>779</v>
      </c>
      <c r="D90" s="250">
        <f>SUM(D84:D89)</f>
        <v>1880</v>
      </c>
      <c r="E90" s="250">
        <f>SUM(E84:E89)</f>
        <v>6880</v>
      </c>
      <c r="F90" s="250">
        <f>SUM(F84:F89)</f>
        <v>376</v>
      </c>
      <c r="G90" s="298">
        <f>F90/E90*100</f>
        <v>5.4651162790697674</v>
      </c>
      <c r="H90" s="308">
        <f>SUM(H84:H89)</f>
        <v>4000</v>
      </c>
    </row>
    <row r="91" spans="1:8" x14ac:dyDescent="0.2">
      <c r="A91" s="1352" t="s">
        <v>745</v>
      </c>
      <c r="B91" s="1353"/>
      <c r="C91" s="24" t="s">
        <v>746</v>
      </c>
      <c r="D91" s="340">
        <v>600</v>
      </c>
      <c r="E91" s="340">
        <v>600</v>
      </c>
      <c r="F91" s="341">
        <v>251</v>
      </c>
      <c r="G91" s="108">
        <f>F91/E91*100</f>
        <v>41.833333333333336</v>
      </c>
      <c r="H91" s="1031">
        <v>150</v>
      </c>
    </row>
    <row r="92" spans="1:8" x14ac:dyDescent="0.2">
      <c r="A92" s="1349" t="s">
        <v>747</v>
      </c>
      <c r="B92" s="1350"/>
      <c r="C92" s="343" t="s">
        <v>748</v>
      </c>
      <c r="D92" s="344">
        <v>200</v>
      </c>
      <c r="E92" s="344">
        <v>200</v>
      </c>
      <c r="F92" s="344">
        <v>0</v>
      </c>
      <c r="G92" s="34">
        <f>F92/E92*100</f>
        <v>0</v>
      </c>
      <c r="H92" s="345">
        <v>0</v>
      </c>
    </row>
    <row r="93" spans="1:8" ht="15" thickBot="1" x14ac:dyDescent="0.25">
      <c r="A93" s="180"/>
      <c r="B93" s="675"/>
      <c r="C93" s="1036" t="s">
        <v>749</v>
      </c>
      <c r="D93" s="250">
        <f>SUM(D91:D92)</f>
        <v>800</v>
      </c>
      <c r="E93" s="250">
        <f>SUM(E91:E92)</f>
        <v>800</v>
      </c>
      <c r="F93" s="250">
        <f>SUM(F91:F92)</f>
        <v>251</v>
      </c>
      <c r="G93" s="298">
        <f>F93/E93*100</f>
        <v>31.374999999999996</v>
      </c>
      <c r="H93" s="308">
        <f>SUM(H91:H92)</f>
        <v>150</v>
      </c>
    </row>
    <row r="94" spans="1:8" x14ac:dyDescent="0.2">
      <c r="A94" s="1352" t="s">
        <v>750</v>
      </c>
      <c r="B94" s="1353"/>
      <c r="C94" s="13" t="s">
        <v>751</v>
      </c>
      <c r="D94" s="332">
        <v>300</v>
      </c>
      <c r="E94" s="332">
        <v>300</v>
      </c>
      <c r="F94" s="332">
        <v>32</v>
      </c>
      <c r="G94" s="161">
        <f>F94/E94*100</f>
        <v>10.666666666666668</v>
      </c>
      <c r="H94" s="799">
        <v>0</v>
      </c>
    </row>
    <row r="95" spans="1:8" x14ac:dyDescent="0.2">
      <c r="A95" s="1349" t="s">
        <v>754</v>
      </c>
      <c r="B95" s="1350"/>
      <c r="C95" s="195" t="s">
        <v>755</v>
      </c>
      <c r="D95" s="346">
        <v>100</v>
      </c>
      <c r="E95" s="346">
        <v>100</v>
      </c>
      <c r="F95" s="347">
        <v>0</v>
      </c>
      <c r="G95" s="34">
        <v>0</v>
      </c>
      <c r="H95" s="333">
        <v>0</v>
      </c>
    </row>
    <row r="96" spans="1:8" x14ac:dyDescent="0.2">
      <c r="A96" s="1349" t="s">
        <v>756</v>
      </c>
      <c r="B96" s="1350"/>
      <c r="C96" s="195" t="s">
        <v>757</v>
      </c>
      <c r="D96" s="346">
        <v>26300</v>
      </c>
      <c r="E96" s="346">
        <v>0</v>
      </c>
      <c r="F96" s="344">
        <v>0</v>
      </c>
      <c r="G96" s="34">
        <v>0</v>
      </c>
      <c r="H96" s="333">
        <v>300</v>
      </c>
    </row>
    <row r="97" spans="1:8" x14ac:dyDescent="0.2">
      <c r="A97" s="1349" t="s">
        <v>758</v>
      </c>
      <c r="B97" s="1350"/>
      <c r="C97" s="195" t="s">
        <v>759</v>
      </c>
      <c r="D97" s="347">
        <v>830</v>
      </c>
      <c r="E97" s="347">
        <v>830</v>
      </c>
      <c r="F97" s="344">
        <v>279</v>
      </c>
      <c r="G97" s="34">
        <f>F97/E97*100</f>
        <v>33.614457831325304</v>
      </c>
      <c r="H97" s="95">
        <v>200</v>
      </c>
    </row>
    <row r="98" spans="1:8" x14ac:dyDescent="0.2">
      <c r="A98" s="1349" t="s">
        <v>760</v>
      </c>
      <c r="B98" s="1350"/>
      <c r="C98" s="195" t="s">
        <v>761</v>
      </c>
      <c r="D98" s="344">
        <v>0</v>
      </c>
      <c r="E98" s="347">
        <v>938</v>
      </c>
      <c r="F98" s="344">
        <v>0</v>
      </c>
      <c r="G98" s="34">
        <v>0</v>
      </c>
      <c r="H98" s="345">
        <v>0</v>
      </c>
    </row>
    <row r="99" spans="1:8" x14ac:dyDescent="0.2">
      <c r="A99" s="1349" t="s">
        <v>762</v>
      </c>
      <c r="B99" s="1350"/>
      <c r="C99" s="195" t="s">
        <v>761</v>
      </c>
      <c r="D99" s="347">
        <v>0</v>
      </c>
      <c r="E99" s="347">
        <v>1449</v>
      </c>
      <c r="F99" s="344">
        <v>197</v>
      </c>
      <c r="G99" s="34">
        <f>F99/E99*100</f>
        <v>13.595583160800553</v>
      </c>
      <c r="H99" s="95">
        <v>0</v>
      </c>
    </row>
    <row r="100" spans="1:8" ht="12.75" hidden="1" customHeight="1" x14ac:dyDescent="0.2">
      <c r="A100" s="1349" t="s">
        <v>752</v>
      </c>
      <c r="B100" s="1350"/>
      <c r="C100" s="195" t="s">
        <v>753</v>
      </c>
      <c r="D100" s="346">
        <v>0</v>
      </c>
      <c r="E100" s="346">
        <v>0</v>
      </c>
      <c r="F100" s="347">
        <v>0</v>
      </c>
      <c r="G100" s="34">
        <v>0</v>
      </c>
      <c r="H100" s="333">
        <v>0</v>
      </c>
    </row>
    <row r="101" spans="1:8" x14ac:dyDescent="0.2">
      <c r="A101" s="1349" t="s">
        <v>763</v>
      </c>
      <c r="B101" s="1350"/>
      <c r="C101" s="195" t="s">
        <v>1247</v>
      </c>
      <c r="D101" s="347">
        <v>450</v>
      </c>
      <c r="E101" s="347">
        <v>450</v>
      </c>
      <c r="F101" s="344">
        <v>0</v>
      </c>
      <c r="G101" s="34">
        <f t="shared" ref="G101:G109" si="5">F101/E101*100</f>
        <v>0</v>
      </c>
      <c r="H101" s="95">
        <v>1000</v>
      </c>
    </row>
    <row r="102" spans="1:8" x14ac:dyDescent="0.2">
      <c r="A102" s="1349" t="s">
        <v>764</v>
      </c>
      <c r="B102" s="1350"/>
      <c r="C102" s="195" t="s">
        <v>761</v>
      </c>
      <c r="D102" s="347">
        <v>0</v>
      </c>
      <c r="E102" s="347">
        <v>2820</v>
      </c>
      <c r="F102" s="344">
        <v>222</v>
      </c>
      <c r="G102" s="34">
        <f t="shared" si="5"/>
        <v>7.8723404255319149</v>
      </c>
      <c r="H102" s="95">
        <v>0</v>
      </c>
    </row>
    <row r="103" spans="1:8" x14ac:dyDescent="0.2">
      <c r="A103" s="1349" t="s">
        <v>1023</v>
      </c>
      <c r="B103" s="1350"/>
      <c r="C103" s="195" t="s">
        <v>761</v>
      </c>
      <c r="D103" s="347">
        <v>0</v>
      </c>
      <c r="E103" s="347">
        <v>4840</v>
      </c>
      <c r="F103" s="344">
        <v>473</v>
      </c>
      <c r="G103" s="34">
        <f t="shared" si="5"/>
        <v>9.7727272727272734</v>
      </c>
      <c r="H103" s="95">
        <v>0</v>
      </c>
    </row>
    <row r="104" spans="1:8" x14ac:dyDescent="0.2">
      <c r="A104" s="1349" t="s">
        <v>1024</v>
      </c>
      <c r="B104" s="1350"/>
      <c r="C104" s="195" t="s">
        <v>1025</v>
      </c>
      <c r="D104" s="346">
        <v>0</v>
      </c>
      <c r="E104" s="346">
        <v>21300</v>
      </c>
      <c r="F104" s="1064">
        <v>11710</v>
      </c>
      <c r="G104" s="34">
        <f t="shared" si="5"/>
        <v>54.976525821596248</v>
      </c>
      <c r="H104" s="333">
        <v>0</v>
      </c>
    </row>
    <row r="105" spans="1:8" x14ac:dyDescent="0.2">
      <c r="A105" s="1349" t="s">
        <v>1024</v>
      </c>
      <c r="B105" s="1350"/>
      <c r="C105" s="195" t="s">
        <v>1026</v>
      </c>
      <c r="D105" s="346">
        <v>0</v>
      </c>
      <c r="E105" s="346">
        <v>8000</v>
      </c>
      <c r="F105" s="1064">
        <v>8000</v>
      </c>
      <c r="G105" s="34">
        <f t="shared" si="5"/>
        <v>100</v>
      </c>
      <c r="H105" s="333">
        <v>0</v>
      </c>
    </row>
    <row r="106" spans="1:8" ht="14.25" x14ac:dyDescent="0.2">
      <c r="A106" s="348"/>
      <c r="B106" s="349"/>
      <c r="C106" s="350" t="s">
        <v>766</v>
      </c>
      <c r="D106" s="243">
        <f>SUM(D94:D105)</f>
        <v>27980</v>
      </c>
      <c r="E106" s="243">
        <f>SUM(E94:E105)</f>
        <v>41027</v>
      </c>
      <c r="F106" s="243">
        <f>SUM(F94:F105)</f>
        <v>20913</v>
      </c>
      <c r="G106" s="245">
        <f t="shared" si="5"/>
        <v>50.973748994564559</v>
      </c>
      <c r="H106" s="246">
        <f>SUM(H94:H105)</f>
        <v>1500</v>
      </c>
    </row>
    <row r="107" spans="1:8" x14ac:dyDescent="0.2">
      <c r="A107" s="1349" t="s">
        <v>767</v>
      </c>
      <c r="B107" s="1350"/>
      <c r="C107" s="351" t="s">
        <v>768</v>
      </c>
      <c r="D107" s="352">
        <v>2000</v>
      </c>
      <c r="E107" s="352">
        <v>2000</v>
      </c>
      <c r="F107" s="352">
        <v>0</v>
      </c>
      <c r="G107" s="43">
        <f t="shared" si="5"/>
        <v>0</v>
      </c>
      <c r="H107" s="353">
        <v>700</v>
      </c>
    </row>
    <row r="108" spans="1:8" ht="15" thickBot="1" x14ac:dyDescent="0.25">
      <c r="A108" s="354"/>
      <c r="B108" s="355"/>
      <c r="C108" s="356" t="s">
        <v>769</v>
      </c>
      <c r="D108" s="243">
        <f>SUM(D107:D107)</f>
        <v>2000</v>
      </c>
      <c r="E108" s="243">
        <f>SUM(E107:E107)</f>
        <v>2000</v>
      </c>
      <c r="F108" s="243">
        <f>SUM(F107:F107)</f>
        <v>0</v>
      </c>
      <c r="G108" s="245">
        <f t="shared" si="5"/>
        <v>0</v>
      </c>
      <c r="H108" s="246">
        <f>SUM(H107:H107)</f>
        <v>700</v>
      </c>
    </row>
    <row r="109" spans="1:8" ht="16.5" thickBot="1" x14ac:dyDescent="0.3">
      <c r="A109" s="359"/>
      <c r="B109" s="360"/>
      <c r="C109" s="361" t="s">
        <v>656</v>
      </c>
      <c r="D109" s="187">
        <f>D93+D106+D108+D90</f>
        <v>32660</v>
      </c>
      <c r="E109" s="187">
        <f>E90+E108+E106+E93</f>
        <v>50707</v>
      </c>
      <c r="F109" s="187">
        <f>F93+F106+F108+F90</f>
        <v>21540</v>
      </c>
      <c r="G109" s="218">
        <f t="shared" si="5"/>
        <v>42.479342102668269</v>
      </c>
      <c r="H109" s="188">
        <f>H93+H106+H108+H90</f>
        <v>6350</v>
      </c>
    </row>
    <row r="110" spans="1:8" ht="15.75" x14ac:dyDescent="0.25">
      <c r="A110" s="362"/>
      <c r="B110" s="363"/>
      <c r="C110" s="364"/>
      <c r="D110" s="276"/>
      <c r="E110" s="276"/>
      <c r="F110" s="276"/>
      <c r="G110" s="365"/>
      <c r="H110" s="276"/>
    </row>
    <row r="111" spans="1:8" x14ac:dyDescent="0.2">
      <c r="B111" s="4"/>
    </row>
    <row r="112" spans="1:8" x14ac:dyDescent="0.2">
      <c r="B112" s="4"/>
    </row>
    <row r="113" spans="1:8" x14ac:dyDescent="0.2">
      <c r="B113" s="4"/>
    </row>
    <row r="114" spans="1:8" ht="19.5" thickBot="1" x14ac:dyDescent="0.35">
      <c r="A114" s="6" t="s">
        <v>781</v>
      </c>
      <c r="B114" s="366"/>
      <c r="C114" s="367"/>
      <c r="D114" s="8"/>
      <c r="E114" s="8"/>
      <c r="F114" s="8"/>
      <c r="G114" s="9"/>
      <c r="H114" s="10" t="s">
        <v>558</v>
      </c>
    </row>
    <row r="115" spans="1:8" ht="13.5" x14ac:dyDescent="0.25">
      <c r="A115" s="368"/>
      <c r="B115" s="328"/>
      <c r="C115" s="329"/>
      <c r="D115" s="14" t="s">
        <v>560</v>
      </c>
      <c r="E115" s="14" t="s">
        <v>561</v>
      </c>
      <c r="F115" s="14" t="s">
        <v>562</v>
      </c>
      <c r="G115" s="14" t="s">
        <v>563</v>
      </c>
      <c r="H115" s="15" t="s">
        <v>560</v>
      </c>
    </row>
    <row r="116" spans="1:8" ht="14.25" thickBot="1" x14ac:dyDescent="0.3">
      <c r="A116" s="255"/>
      <c r="B116" s="369"/>
      <c r="C116" s="145"/>
      <c r="D116" s="122">
        <v>2019</v>
      </c>
      <c r="E116" s="122">
        <v>2019</v>
      </c>
      <c r="F116" s="122" t="s">
        <v>1209</v>
      </c>
      <c r="G116" s="122" t="s">
        <v>565</v>
      </c>
      <c r="H116" s="123">
        <v>2020</v>
      </c>
    </row>
    <row r="117" spans="1:8" x14ac:dyDescent="0.2">
      <c r="A117" s="370" t="s">
        <v>782</v>
      </c>
      <c r="B117" s="371"/>
      <c r="C117" s="13"/>
      <c r="D117" s="67">
        <f>D69</f>
        <v>94512</v>
      </c>
      <c r="E117" s="67">
        <f>E69</f>
        <v>107328</v>
      </c>
      <c r="F117" s="67">
        <f>F69</f>
        <v>60120</v>
      </c>
      <c r="G117" s="372">
        <f>F117/E117*100</f>
        <v>56.015205724508057</v>
      </c>
      <c r="H117" s="373">
        <f>H69</f>
        <v>86740</v>
      </c>
    </row>
    <row r="118" spans="1:8" ht="13.5" thickBot="1" x14ac:dyDescent="0.25">
      <c r="A118" s="330" t="s">
        <v>655</v>
      </c>
      <c r="B118" s="374"/>
      <c r="C118" s="375"/>
      <c r="D118" s="376">
        <f>D109</f>
        <v>32660</v>
      </c>
      <c r="E118" s="376">
        <f>E109</f>
        <v>50707</v>
      </c>
      <c r="F118" s="376">
        <f>F109</f>
        <v>21540</v>
      </c>
      <c r="G118" s="68">
        <f>F118/E118*100</f>
        <v>42.479342102668269</v>
      </c>
      <c r="H118" s="377">
        <f>H109</f>
        <v>6350</v>
      </c>
    </row>
    <row r="119" spans="1:8" ht="16.5" thickBot="1" x14ac:dyDescent="0.3">
      <c r="A119" s="215" t="s">
        <v>708</v>
      </c>
      <c r="B119" s="378"/>
      <c r="C119" s="253"/>
      <c r="D119" s="187">
        <f>SUM(D117:D118)</f>
        <v>127172</v>
      </c>
      <c r="E119" s="187">
        <f>SUM(E117:E118)</f>
        <v>158035</v>
      </c>
      <c r="F119" s="187">
        <f>SUM(F117:F118)</f>
        <v>81660</v>
      </c>
      <c r="G119" s="218">
        <f>F119/E119*100</f>
        <v>51.672097952985098</v>
      </c>
      <c r="H119" s="188">
        <f>SUM(H117:H118)</f>
        <v>93090</v>
      </c>
    </row>
    <row r="120" spans="1:8" x14ac:dyDescent="0.2">
      <c r="B120" s="4"/>
    </row>
    <row r="121" spans="1:8" x14ac:dyDescent="0.2">
      <c r="B121" s="4"/>
    </row>
    <row r="122" spans="1:8" x14ac:dyDescent="0.2">
      <c r="B122" s="4"/>
    </row>
    <row r="123" spans="1:8" ht="15" x14ac:dyDescent="0.2">
      <c r="A123" s="1351" t="s">
        <v>780</v>
      </c>
      <c r="B123" s="1351"/>
      <c r="C123" s="1351"/>
      <c r="D123" s="1351"/>
      <c r="E123" s="1351"/>
      <c r="F123" s="1351"/>
      <c r="G123" s="1351"/>
      <c r="H123" s="1351"/>
    </row>
    <row r="124" spans="1:8" x14ac:dyDescent="0.2">
      <c r="B124" s="4"/>
    </row>
    <row r="125" spans="1:8" x14ac:dyDescent="0.2">
      <c r="B125" s="4"/>
    </row>
    <row r="126" spans="1:8" x14ac:dyDescent="0.2">
      <c r="B126" s="4"/>
    </row>
    <row r="130" spans="2:2" x14ac:dyDescent="0.2">
      <c r="B130" s="4"/>
    </row>
    <row r="131" spans="2:2" x14ac:dyDescent="0.2">
      <c r="B131" s="4"/>
    </row>
    <row r="174" spans="2:2" x14ac:dyDescent="0.2">
      <c r="B174" s="4"/>
    </row>
  </sheetData>
  <mergeCells count="23">
    <mergeCell ref="A103:B103"/>
    <mergeCell ref="A104:B104"/>
    <mergeCell ref="A123:H123"/>
    <mergeCell ref="A107:B107"/>
    <mergeCell ref="A105:B105"/>
    <mergeCell ref="A102:B102"/>
    <mergeCell ref="A100:B100"/>
    <mergeCell ref="A95:B95"/>
    <mergeCell ref="A96:B96"/>
    <mergeCell ref="A97:B97"/>
    <mergeCell ref="A98:B98"/>
    <mergeCell ref="A99:B99"/>
    <mergeCell ref="A101:B101"/>
    <mergeCell ref="A65:H65"/>
    <mergeCell ref="A91:B91"/>
    <mergeCell ref="A92:B92"/>
    <mergeCell ref="A94:B94"/>
    <mergeCell ref="A84:B84"/>
    <mergeCell ref="A85:B85"/>
    <mergeCell ref="A86:B86"/>
    <mergeCell ref="A87:B87"/>
    <mergeCell ref="A88:B88"/>
    <mergeCell ref="A89:B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differentFirst="1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83"/>
  <sheetViews>
    <sheetView topLeftCell="A37" zoomScaleNormal="100" workbookViewId="0"/>
  </sheetViews>
  <sheetFormatPr defaultColWidth="9.28515625" defaultRowHeight="12.75" x14ac:dyDescent="0.2"/>
  <cols>
    <col min="1" max="1" width="4.7109375" style="4" customWidth="1"/>
    <col min="2" max="2" width="5.5703125" style="4" customWidth="1"/>
    <col min="3" max="3" width="29.42578125" style="4" customWidth="1"/>
    <col min="4" max="5" width="7.28515625" style="4" bestFit="1" customWidth="1"/>
    <col min="6" max="6" width="10.28515625" style="4" bestFit="1" customWidth="1"/>
    <col min="7" max="7" width="8.5703125" style="4" bestFit="1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5" x14ac:dyDescent="0.25">
      <c r="H1" s="189" t="s">
        <v>714</v>
      </c>
    </row>
    <row r="2" spans="1:8" ht="18.75" x14ac:dyDescent="0.3">
      <c r="A2" s="6" t="s">
        <v>784</v>
      </c>
      <c r="B2" s="190"/>
      <c r="C2" s="142"/>
      <c r="D2" s="142"/>
      <c r="E2" s="142"/>
      <c r="F2" s="142"/>
      <c r="G2" s="142"/>
      <c r="H2" s="142"/>
    </row>
    <row r="3" spans="1:8" x14ac:dyDescent="0.2">
      <c r="A3" s="7"/>
      <c r="B3" s="7"/>
    </row>
    <row r="4" spans="1:8" ht="15" thickBot="1" x14ac:dyDescent="0.25">
      <c r="A4" s="192" t="s">
        <v>670</v>
      </c>
      <c r="B4" s="7"/>
      <c r="F4" s="8"/>
      <c r="G4" s="9"/>
      <c r="H4" s="10" t="s">
        <v>558</v>
      </c>
    </row>
    <row r="5" spans="1:8" ht="13.5" x14ac:dyDescent="0.25">
      <c r="A5" s="193" t="s">
        <v>559</v>
      </c>
      <c r="B5" s="266"/>
      <c r="C5" s="379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050">
        <v>2212</v>
      </c>
      <c r="B6" s="109" t="s">
        <v>625</v>
      </c>
      <c r="C6" s="115"/>
      <c r="D6" s="19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1050">
        <v>2219</v>
      </c>
      <c r="B7" s="1047" t="s">
        <v>785</v>
      </c>
      <c r="C7" s="51"/>
      <c r="D7" s="19"/>
      <c r="E7" s="20"/>
      <c r="F7" s="20"/>
      <c r="G7" s="20"/>
      <c r="H7" s="21"/>
    </row>
    <row r="8" spans="1:8" ht="14.25" thickBot="1" x14ac:dyDescent="0.3">
      <c r="A8" s="334">
        <v>3631</v>
      </c>
      <c r="B8" s="385" t="s">
        <v>786</v>
      </c>
      <c r="C8" s="331"/>
      <c r="D8" s="121"/>
      <c r="E8" s="122"/>
      <c r="F8" s="122"/>
      <c r="G8" s="122"/>
      <c r="H8" s="123"/>
    </row>
    <row r="9" spans="1:8" ht="14.25" hidden="1" thickBot="1" x14ac:dyDescent="0.3">
      <c r="A9" s="194">
        <v>3635</v>
      </c>
      <c r="B9" s="125" t="s">
        <v>679</v>
      </c>
      <c r="C9" s="32"/>
      <c r="D9" s="19"/>
      <c r="E9" s="20"/>
      <c r="F9" s="20"/>
      <c r="G9" s="20"/>
      <c r="H9" s="21"/>
    </row>
    <row r="10" spans="1:8" ht="13.5" hidden="1" thickBot="1" x14ac:dyDescent="0.25">
      <c r="A10" s="199">
        <v>3636</v>
      </c>
      <c r="B10" s="52" t="s">
        <v>680</v>
      </c>
      <c r="C10" s="51"/>
      <c r="D10" s="55"/>
      <c r="E10" s="55"/>
      <c r="F10" s="55"/>
      <c r="G10" s="55"/>
      <c r="H10" s="117"/>
    </row>
    <row r="11" spans="1:8" ht="14.25" hidden="1" thickBot="1" x14ac:dyDescent="0.3">
      <c r="A11" s="334">
        <v>6330</v>
      </c>
      <c r="B11" s="380" t="s">
        <v>787</v>
      </c>
      <c r="C11" s="120"/>
      <c r="D11" s="121"/>
      <c r="E11" s="122"/>
      <c r="F11" s="122"/>
      <c r="G11" s="122"/>
      <c r="H11" s="123"/>
    </row>
    <row r="12" spans="1:8" ht="13.5" x14ac:dyDescent="0.25">
      <c r="A12" s="196"/>
      <c r="B12" s="266" t="s">
        <v>566</v>
      </c>
      <c r="C12" s="13"/>
      <c r="D12" s="197"/>
      <c r="E12" s="197"/>
      <c r="F12" s="197"/>
      <c r="G12" s="197"/>
      <c r="H12" s="198"/>
    </row>
    <row r="13" spans="1:8" x14ac:dyDescent="0.2">
      <c r="A13" s="972">
        <v>2212</v>
      </c>
      <c r="B13" s="971">
        <v>5169</v>
      </c>
      <c r="C13" s="212" t="s">
        <v>687</v>
      </c>
      <c r="D13" s="33">
        <v>200</v>
      </c>
      <c r="E13" s="33">
        <v>200</v>
      </c>
      <c r="F13" s="33">
        <v>0</v>
      </c>
      <c r="G13" s="34">
        <f>F13/E13*100</f>
        <v>0</v>
      </c>
      <c r="H13" s="202">
        <v>200</v>
      </c>
    </row>
    <row r="14" spans="1:8" x14ac:dyDescent="0.2">
      <c r="A14" s="972"/>
      <c r="B14" s="971">
        <v>5171</v>
      </c>
      <c r="C14" s="212" t="s">
        <v>788</v>
      </c>
      <c r="D14" s="33">
        <v>1500</v>
      </c>
      <c r="E14" s="33">
        <v>1500</v>
      </c>
      <c r="F14" s="33">
        <v>6</v>
      </c>
      <c r="G14" s="34">
        <f>F14/E14*100</f>
        <v>0.4</v>
      </c>
      <c r="H14" s="202">
        <v>1000</v>
      </c>
    </row>
    <row r="15" spans="1:8" ht="12.75" hidden="1" customHeight="1" x14ac:dyDescent="0.2">
      <c r="A15" s="972"/>
      <c r="B15" s="381">
        <v>5137</v>
      </c>
      <c r="C15" s="382" t="s">
        <v>789</v>
      </c>
      <c r="D15" s="126">
        <v>0</v>
      </c>
      <c r="E15" s="126">
        <v>0</v>
      </c>
      <c r="F15" s="126">
        <v>0</v>
      </c>
      <c r="G15" s="342">
        <v>0</v>
      </c>
      <c r="H15" s="383">
        <v>0</v>
      </c>
    </row>
    <row r="16" spans="1:8" x14ac:dyDescent="0.2">
      <c r="A16" s="972">
        <v>2219</v>
      </c>
      <c r="B16" s="381">
        <v>5139</v>
      </c>
      <c r="C16" s="382" t="s">
        <v>790</v>
      </c>
      <c r="D16" s="126">
        <v>50</v>
      </c>
      <c r="E16" s="126">
        <v>50</v>
      </c>
      <c r="F16" s="126">
        <v>0</v>
      </c>
      <c r="G16" s="342">
        <f>F16/E16*100</f>
        <v>0</v>
      </c>
      <c r="H16" s="383">
        <v>50</v>
      </c>
    </row>
    <row r="17" spans="1:8" x14ac:dyDescent="0.2">
      <c r="A17" s="1076"/>
      <c r="B17" s="381">
        <v>5166</v>
      </c>
      <c r="C17" s="382" t="s">
        <v>1249</v>
      </c>
      <c r="D17" s="1069">
        <v>0</v>
      </c>
      <c r="E17" s="1069">
        <v>20</v>
      </c>
      <c r="F17" s="1069">
        <v>0</v>
      </c>
      <c r="G17" s="342">
        <v>0</v>
      </c>
      <c r="H17" s="1070">
        <v>1</v>
      </c>
    </row>
    <row r="18" spans="1:8" x14ac:dyDescent="0.2">
      <c r="A18" s="209"/>
      <c r="B18" s="971">
        <v>5169</v>
      </c>
      <c r="C18" s="212" t="s">
        <v>687</v>
      </c>
      <c r="D18" s="33">
        <v>650</v>
      </c>
      <c r="E18" s="33">
        <v>650</v>
      </c>
      <c r="F18" s="33">
        <v>211</v>
      </c>
      <c r="G18" s="34">
        <f>F18/E18*100</f>
        <v>32.461538461538467</v>
      </c>
      <c r="H18" s="202">
        <v>399</v>
      </c>
    </row>
    <row r="19" spans="1:8" x14ac:dyDescent="0.2">
      <c r="A19" s="194"/>
      <c r="B19" s="381">
        <v>5171</v>
      </c>
      <c r="C19" s="382" t="s">
        <v>791</v>
      </c>
      <c r="D19" s="126">
        <v>1500</v>
      </c>
      <c r="E19" s="126">
        <v>1480</v>
      </c>
      <c r="F19" s="126">
        <v>60</v>
      </c>
      <c r="G19" s="342">
        <f>F19/E19*100</f>
        <v>4.0540540540540544</v>
      </c>
      <c r="H19" s="383">
        <v>1000</v>
      </c>
    </row>
    <row r="20" spans="1:8" ht="13.5" thickBot="1" x14ac:dyDescent="0.25">
      <c r="A20" s="334">
        <v>3631</v>
      </c>
      <c r="B20" s="45">
        <v>5169</v>
      </c>
      <c r="C20" s="635" t="s">
        <v>792</v>
      </c>
      <c r="D20" s="47">
        <v>700</v>
      </c>
      <c r="E20" s="47">
        <v>700</v>
      </c>
      <c r="F20" s="47">
        <v>0</v>
      </c>
      <c r="G20" s="74">
        <v>0</v>
      </c>
      <c r="H20" s="387">
        <v>700</v>
      </c>
    </row>
    <row r="21" spans="1:8" ht="13.5" hidden="1" thickBot="1" x14ac:dyDescent="0.25">
      <c r="A21" s="194">
        <v>6330</v>
      </c>
      <c r="B21" s="125">
        <v>5347</v>
      </c>
      <c r="C21" s="32" t="s">
        <v>793</v>
      </c>
      <c r="D21" s="72">
        <v>0</v>
      </c>
      <c r="E21" s="72">
        <v>0</v>
      </c>
      <c r="F21" s="72">
        <v>0</v>
      </c>
      <c r="G21" s="94">
        <v>0</v>
      </c>
      <c r="H21" s="226">
        <v>0</v>
      </c>
    </row>
    <row r="22" spans="1:8" ht="13.5" hidden="1" thickBot="1" x14ac:dyDescent="0.25">
      <c r="A22" s="255"/>
      <c r="B22" s="385">
        <v>5347</v>
      </c>
      <c r="C22" s="386" t="s">
        <v>794</v>
      </c>
      <c r="D22" s="47">
        <v>0</v>
      </c>
      <c r="E22" s="47">
        <v>0</v>
      </c>
      <c r="F22" s="47">
        <v>0</v>
      </c>
      <c r="G22" s="74">
        <v>0</v>
      </c>
      <c r="H22" s="387">
        <v>0</v>
      </c>
    </row>
    <row r="23" spans="1:8" ht="16.5" thickBot="1" x14ac:dyDescent="0.3">
      <c r="A23" s="215" t="s">
        <v>692</v>
      </c>
      <c r="B23" s="216"/>
      <c r="C23" s="217"/>
      <c r="D23" s="187">
        <f>SUM(D13:D22)</f>
        <v>4600</v>
      </c>
      <c r="E23" s="187">
        <f>SUM(E13:E22)</f>
        <v>4600</v>
      </c>
      <c r="F23" s="187">
        <f>SUM(F13:F22)</f>
        <v>277</v>
      </c>
      <c r="G23" s="218">
        <f>F23/E23*100</f>
        <v>6.0217391304347823</v>
      </c>
      <c r="H23" s="188">
        <f>SUM(H13:H22)</f>
        <v>3350</v>
      </c>
    </row>
    <row r="24" spans="1:8" x14ac:dyDescent="0.2">
      <c r="A24" s="227"/>
      <c r="B24" s="111"/>
      <c r="C24" s="145"/>
      <c r="D24" s="228"/>
      <c r="E24" s="228"/>
      <c r="F24" s="228"/>
      <c r="G24" s="327"/>
      <c r="H24" s="228"/>
    </row>
    <row r="25" spans="1:8" ht="15.75" thickBot="1" x14ac:dyDescent="0.3">
      <c r="A25" s="388"/>
      <c r="B25" s="388"/>
      <c r="C25" s="388"/>
      <c r="D25" s="388"/>
      <c r="E25" s="388"/>
      <c r="F25" s="388"/>
      <c r="G25" s="388"/>
      <c r="H25" s="10" t="s">
        <v>558</v>
      </c>
    </row>
    <row r="26" spans="1:8" ht="13.5" x14ac:dyDescent="0.25">
      <c r="A26" s="146" t="s">
        <v>655</v>
      </c>
      <c r="B26" s="389"/>
      <c r="C26" s="222"/>
      <c r="D26" s="14" t="s">
        <v>560</v>
      </c>
      <c r="E26" s="14" t="s">
        <v>561</v>
      </c>
      <c r="F26" s="14" t="s">
        <v>562</v>
      </c>
      <c r="G26" s="14" t="s">
        <v>563</v>
      </c>
      <c r="H26" s="15" t="s">
        <v>560</v>
      </c>
    </row>
    <row r="27" spans="1:8" ht="14.25" thickBot="1" x14ac:dyDescent="0.3">
      <c r="A27" s="390"/>
      <c r="B27" s="36"/>
      <c r="C27" s="391"/>
      <c r="D27" s="20">
        <v>2019</v>
      </c>
      <c r="E27" s="20">
        <v>2019</v>
      </c>
      <c r="F27" s="20" t="s">
        <v>1209</v>
      </c>
      <c r="G27" s="20" t="s">
        <v>565</v>
      </c>
      <c r="H27" s="123">
        <v>2020</v>
      </c>
    </row>
    <row r="28" spans="1:8" x14ac:dyDescent="0.2">
      <c r="A28" s="392">
        <v>2212</v>
      </c>
      <c r="B28" s="302">
        <v>6119</v>
      </c>
      <c r="C28" s="393" t="s">
        <v>1248</v>
      </c>
      <c r="D28" s="197">
        <v>650</v>
      </c>
      <c r="E28" s="197">
        <v>650</v>
      </c>
      <c r="F28" s="197">
        <v>143</v>
      </c>
      <c r="G28" s="161">
        <f t="shared" ref="G28:G33" si="0">F28/E28*100</f>
        <v>22</v>
      </c>
      <c r="H28" s="198">
        <v>0</v>
      </c>
    </row>
    <row r="29" spans="1:8" hidden="1" x14ac:dyDescent="0.2">
      <c r="A29" s="194">
        <v>2212</v>
      </c>
      <c r="B29" s="125">
        <v>6121</v>
      </c>
      <c r="C29" s="55" t="s">
        <v>694</v>
      </c>
      <c r="D29" s="72">
        <v>0</v>
      </c>
      <c r="E29" s="72">
        <v>0</v>
      </c>
      <c r="F29" s="72">
        <v>0</v>
      </c>
      <c r="G29" s="94">
        <v>0</v>
      </c>
      <c r="H29" s="226">
        <v>0</v>
      </c>
    </row>
    <row r="30" spans="1:8" x14ac:dyDescent="0.2">
      <c r="A30" s="194">
        <v>2219</v>
      </c>
      <c r="B30" s="125">
        <v>6119</v>
      </c>
      <c r="C30" s="1062" t="s">
        <v>1248</v>
      </c>
      <c r="D30" s="72">
        <v>1800</v>
      </c>
      <c r="E30" s="72">
        <v>1800</v>
      </c>
      <c r="F30" s="72">
        <v>0</v>
      </c>
      <c r="G30" s="94">
        <f t="shared" si="0"/>
        <v>0</v>
      </c>
      <c r="H30" s="226">
        <v>0</v>
      </c>
    </row>
    <row r="31" spans="1:8" x14ac:dyDescent="0.2">
      <c r="A31" s="199">
        <v>2219</v>
      </c>
      <c r="B31" s="52">
        <v>6121</v>
      </c>
      <c r="C31" s="51" t="s">
        <v>694</v>
      </c>
      <c r="D31" s="33">
        <v>1300</v>
      </c>
      <c r="E31" s="33">
        <v>1300</v>
      </c>
      <c r="F31" s="33">
        <v>0</v>
      </c>
      <c r="G31" s="34">
        <f t="shared" si="0"/>
        <v>0</v>
      </c>
      <c r="H31" s="202">
        <v>2000</v>
      </c>
    </row>
    <row r="32" spans="1:8" ht="13.5" thickBot="1" x14ac:dyDescent="0.25">
      <c r="A32" s="334">
        <v>2219</v>
      </c>
      <c r="B32" s="385">
        <v>6122</v>
      </c>
      <c r="C32" s="386" t="s">
        <v>796</v>
      </c>
      <c r="D32" s="47">
        <v>0</v>
      </c>
      <c r="E32" s="47">
        <v>62</v>
      </c>
      <c r="F32" s="47">
        <v>0</v>
      </c>
      <c r="G32" s="74">
        <v>0</v>
      </c>
      <c r="H32" s="387">
        <v>0</v>
      </c>
    </row>
    <row r="33" spans="1:8" ht="16.5" thickBot="1" x14ac:dyDescent="0.3">
      <c r="A33" s="215" t="s">
        <v>696</v>
      </c>
      <c r="B33" s="216"/>
      <c r="C33" s="217"/>
      <c r="D33" s="187">
        <f>SUM(D28:D31)</f>
        <v>3750</v>
      </c>
      <c r="E33" s="187">
        <f>SUM(E28:E32)</f>
        <v>3812</v>
      </c>
      <c r="F33" s="187">
        <f>SUM(F28:F32)</f>
        <v>143</v>
      </c>
      <c r="G33" s="218">
        <f t="shared" si="0"/>
        <v>3.751311647429171</v>
      </c>
      <c r="H33" s="188">
        <f>SUM(H28:H32)</f>
        <v>2000</v>
      </c>
    </row>
    <row r="34" spans="1:8" ht="12.75" customHeight="1" x14ac:dyDescent="0.2">
      <c r="A34" s="227"/>
      <c r="B34" s="111"/>
      <c r="C34" s="145"/>
      <c r="D34" s="228"/>
      <c r="E34" s="228"/>
      <c r="F34" s="228"/>
      <c r="G34" s="228"/>
      <c r="H34" s="228"/>
    </row>
    <row r="35" spans="1:8" ht="15" thickBot="1" x14ac:dyDescent="0.25">
      <c r="A35" s="229" t="s">
        <v>697</v>
      </c>
      <c r="B35" s="394"/>
      <c r="D35" s="8"/>
      <c r="E35" s="8"/>
      <c r="F35" s="8"/>
      <c r="G35" s="9"/>
      <c r="H35" s="8"/>
    </row>
    <row r="36" spans="1:8" ht="13.5" x14ac:dyDescent="0.25">
      <c r="A36" s="231" t="s">
        <v>698</v>
      </c>
      <c r="B36" s="395"/>
      <c r="C36" s="233" t="s">
        <v>699</v>
      </c>
      <c r="D36" s="14" t="s">
        <v>560</v>
      </c>
      <c r="E36" s="14" t="s">
        <v>561</v>
      </c>
      <c r="F36" s="14" t="s">
        <v>562</v>
      </c>
      <c r="G36" s="14" t="s">
        <v>563</v>
      </c>
      <c r="H36" s="15" t="s">
        <v>560</v>
      </c>
    </row>
    <row r="37" spans="1:8" ht="14.25" thickBot="1" x14ac:dyDescent="0.3">
      <c r="A37" s="234"/>
      <c r="B37" s="396" t="s">
        <v>700</v>
      </c>
      <c r="C37" s="236"/>
      <c r="D37" s="122">
        <v>2019</v>
      </c>
      <c r="E37" s="122">
        <v>2019</v>
      </c>
      <c r="F37" s="122" t="s">
        <v>1209</v>
      </c>
      <c r="G37" s="122" t="s">
        <v>565</v>
      </c>
      <c r="H37" s="123">
        <v>2020</v>
      </c>
    </row>
    <row r="38" spans="1:8" hidden="1" x14ac:dyDescent="0.2">
      <c r="A38" s="1347" t="s">
        <v>797</v>
      </c>
      <c r="B38" s="1348"/>
      <c r="C38" s="397" t="s">
        <v>798</v>
      </c>
      <c r="D38" s="170">
        <v>0</v>
      </c>
      <c r="E38" s="170">
        <v>0</v>
      </c>
      <c r="F38" s="170">
        <v>0</v>
      </c>
      <c r="G38" s="168">
        <v>0</v>
      </c>
      <c r="H38" s="171">
        <v>0</v>
      </c>
    </row>
    <row r="39" spans="1:8" hidden="1" x14ac:dyDescent="0.2">
      <c r="A39" s="1349" t="s">
        <v>799</v>
      </c>
      <c r="B39" s="1350"/>
      <c r="C39" s="398" t="s">
        <v>800</v>
      </c>
      <c r="D39" s="70">
        <v>0</v>
      </c>
      <c r="E39" s="70">
        <v>0</v>
      </c>
      <c r="F39" s="70">
        <v>0</v>
      </c>
      <c r="G39" s="399">
        <v>0</v>
      </c>
      <c r="H39" s="237">
        <v>0</v>
      </c>
    </row>
    <row r="40" spans="1:8" x14ac:dyDescent="0.2">
      <c r="A40" s="1349" t="s">
        <v>801</v>
      </c>
      <c r="B40" s="1350"/>
      <c r="C40" s="398" t="s">
        <v>802</v>
      </c>
      <c r="D40" s="70">
        <v>150</v>
      </c>
      <c r="E40" s="70">
        <v>150</v>
      </c>
      <c r="F40" s="70">
        <v>144</v>
      </c>
      <c r="G40" s="399">
        <f>F40/E40*100</f>
        <v>96</v>
      </c>
      <c r="H40" s="237">
        <v>0</v>
      </c>
    </row>
    <row r="41" spans="1:8" x14ac:dyDescent="0.2">
      <c r="A41" s="1349" t="s">
        <v>994</v>
      </c>
      <c r="B41" s="1350"/>
      <c r="C41" s="398" t="s">
        <v>803</v>
      </c>
      <c r="D41" s="70">
        <v>500</v>
      </c>
      <c r="E41" s="70">
        <v>500</v>
      </c>
      <c r="F41" s="70">
        <v>0</v>
      </c>
      <c r="G41" s="399">
        <v>0</v>
      </c>
      <c r="H41" s="237">
        <v>0</v>
      </c>
    </row>
    <row r="42" spans="1:8" ht="15" customHeight="1" x14ac:dyDescent="0.2">
      <c r="A42" s="1354"/>
      <c r="B42" s="1355"/>
      <c r="C42" s="400" t="s">
        <v>804</v>
      </c>
      <c r="D42" s="243">
        <f>SUM(D38:D41)</f>
        <v>650</v>
      </c>
      <c r="E42" s="243">
        <f>SUM(E38:E41)</f>
        <v>650</v>
      </c>
      <c r="F42" s="243">
        <f>SUM(F40:F41)</f>
        <v>144</v>
      </c>
      <c r="G42" s="401">
        <f>F42/E42*100</f>
        <v>22.153846153846153</v>
      </c>
      <c r="H42" s="246">
        <f>SUM(H40:H41)</f>
        <v>0</v>
      </c>
    </row>
    <row r="43" spans="1:8" s="239" customFormat="1" hidden="1" x14ac:dyDescent="0.2">
      <c r="A43" s="1349" t="s">
        <v>805</v>
      </c>
      <c r="B43" s="1350"/>
      <c r="C43" s="343" t="s">
        <v>806</v>
      </c>
      <c r="D43" s="76">
        <v>0</v>
      </c>
      <c r="E43" s="76">
        <v>0</v>
      </c>
      <c r="F43" s="76">
        <v>0</v>
      </c>
      <c r="G43" s="43">
        <v>0</v>
      </c>
      <c r="H43" s="151">
        <v>0</v>
      </c>
    </row>
    <row r="44" spans="1:8" s="239" customFormat="1" hidden="1" x14ac:dyDescent="0.2">
      <c r="A44" s="1349" t="s">
        <v>807</v>
      </c>
      <c r="B44" s="1350"/>
      <c r="C44" s="343" t="s">
        <v>808</v>
      </c>
      <c r="D44" s="76">
        <v>0</v>
      </c>
      <c r="E44" s="76">
        <v>0</v>
      </c>
      <c r="F44" s="76">
        <v>0</v>
      </c>
      <c r="G44" s="43">
        <v>0</v>
      </c>
      <c r="H44" s="151">
        <v>0</v>
      </c>
    </row>
    <row r="45" spans="1:8" s="239" customFormat="1" hidden="1" x14ac:dyDescent="0.2">
      <c r="A45" s="1349"/>
      <c r="B45" s="1350"/>
      <c r="C45" s="343"/>
      <c r="D45" s="76"/>
      <c r="E45" s="76"/>
      <c r="F45" s="76"/>
      <c r="G45" s="43"/>
      <c r="H45" s="151"/>
    </row>
    <row r="46" spans="1:8" s="239" customFormat="1" hidden="1" x14ac:dyDescent="0.2">
      <c r="A46" s="1349" t="s">
        <v>809</v>
      </c>
      <c r="B46" s="1350"/>
      <c r="C46" s="343" t="s">
        <v>810</v>
      </c>
      <c r="D46" s="76">
        <v>0</v>
      </c>
      <c r="E46" s="76">
        <v>0</v>
      </c>
      <c r="F46" s="76">
        <v>0</v>
      </c>
      <c r="G46" s="43">
        <v>0</v>
      </c>
      <c r="H46" s="151">
        <v>0</v>
      </c>
    </row>
    <row r="47" spans="1:8" s="239" customFormat="1" hidden="1" x14ac:dyDescent="0.2">
      <c r="A47" s="1349" t="s">
        <v>811</v>
      </c>
      <c r="B47" s="1350"/>
      <c r="C47" s="343" t="s">
        <v>812</v>
      </c>
      <c r="D47" s="76">
        <v>0</v>
      </c>
      <c r="E47" s="76">
        <v>0</v>
      </c>
      <c r="F47" s="76">
        <v>0</v>
      </c>
      <c r="G47" s="43">
        <v>0</v>
      </c>
      <c r="H47" s="151">
        <v>0</v>
      </c>
    </row>
    <row r="48" spans="1:8" ht="14.25" hidden="1" x14ac:dyDescent="0.2">
      <c r="A48" s="1358"/>
      <c r="B48" s="1359"/>
      <c r="C48" s="400" t="s">
        <v>813</v>
      </c>
      <c r="D48" s="243">
        <f>SUM(D43:D47)</f>
        <v>0</v>
      </c>
      <c r="E48" s="243">
        <f>SUM(E43:E47)</f>
        <v>0</v>
      </c>
      <c r="F48" s="243">
        <f>SUM(F43:F46)</f>
        <v>0</v>
      </c>
      <c r="G48" s="401">
        <v>0</v>
      </c>
      <c r="H48" s="246">
        <f>SUM(H43:H47)</f>
        <v>0</v>
      </c>
    </row>
    <row r="49" spans="1:8" hidden="1" x14ac:dyDescent="0.2">
      <c r="A49" s="1349" t="s">
        <v>814</v>
      </c>
      <c r="B49" s="1350"/>
      <c r="C49" s="343" t="s">
        <v>815</v>
      </c>
      <c r="D49" s="76">
        <v>0</v>
      </c>
      <c r="E49" s="76">
        <v>0</v>
      </c>
      <c r="F49" s="76">
        <v>0</v>
      </c>
      <c r="G49" s="43">
        <v>0</v>
      </c>
      <c r="H49" s="151">
        <v>0</v>
      </c>
    </row>
    <row r="50" spans="1:8" x14ac:dyDescent="0.2">
      <c r="A50" s="480"/>
      <c r="B50" s="481" t="s">
        <v>995</v>
      </c>
      <c r="C50" s="343" t="s">
        <v>972</v>
      </c>
      <c r="D50" s="76">
        <v>1800</v>
      </c>
      <c r="E50" s="76">
        <v>1800</v>
      </c>
      <c r="F50" s="76">
        <v>0</v>
      </c>
      <c r="G50" s="43">
        <v>0</v>
      </c>
      <c r="H50" s="151">
        <v>0</v>
      </c>
    </row>
    <row r="51" spans="1:8" ht="14.25" x14ac:dyDescent="0.2">
      <c r="A51" s="1358"/>
      <c r="B51" s="1359"/>
      <c r="C51" s="400" t="s">
        <v>816</v>
      </c>
      <c r="D51" s="243">
        <f>SUM(D49:D50)</f>
        <v>1800</v>
      </c>
      <c r="E51" s="243">
        <f>SUM(E49:E50)</f>
        <v>1800</v>
      </c>
      <c r="F51" s="243">
        <f>SUM(F49:F50)</f>
        <v>0</v>
      </c>
      <c r="G51" s="401">
        <f>F51/E51*100</f>
        <v>0</v>
      </c>
      <c r="H51" s="246">
        <f>SUM(H49:H50)</f>
        <v>0</v>
      </c>
    </row>
    <row r="52" spans="1:8" s="239" customFormat="1" x14ac:dyDescent="0.2">
      <c r="A52" s="1349" t="s">
        <v>817</v>
      </c>
      <c r="B52" s="1350"/>
      <c r="C52" s="343" t="s">
        <v>818</v>
      </c>
      <c r="D52" s="402">
        <v>400</v>
      </c>
      <c r="E52" s="402">
        <v>400</v>
      </c>
      <c r="F52" s="402">
        <v>0</v>
      </c>
      <c r="G52" s="43">
        <f>F52/E52*100</f>
        <v>0</v>
      </c>
      <c r="H52" s="403">
        <v>0</v>
      </c>
    </row>
    <row r="53" spans="1:8" s="239" customFormat="1" x14ac:dyDescent="0.2">
      <c r="A53" s="1349" t="s">
        <v>819</v>
      </c>
      <c r="B53" s="1350"/>
      <c r="C53" s="343" t="s">
        <v>820</v>
      </c>
      <c r="D53" s="402">
        <v>400</v>
      </c>
      <c r="E53" s="402">
        <v>400</v>
      </c>
      <c r="F53" s="402">
        <v>0</v>
      </c>
      <c r="G53" s="43">
        <v>0</v>
      </c>
      <c r="H53" s="403">
        <v>0</v>
      </c>
    </row>
    <row r="54" spans="1:8" s="239" customFormat="1" hidden="1" x14ac:dyDescent="0.2">
      <c r="A54" s="1349" t="s">
        <v>821</v>
      </c>
      <c r="B54" s="1350"/>
      <c r="C54" s="404" t="s">
        <v>822</v>
      </c>
      <c r="D54" s="159">
        <v>0</v>
      </c>
      <c r="E54" s="159">
        <v>0</v>
      </c>
      <c r="F54" s="159">
        <v>0</v>
      </c>
      <c r="G54" s="405">
        <v>0</v>
      </c>
      <c r="H54" s="160">
        <v>0</v>
      </c>
    </row>
    <row r="55" spans="1:8" s="239" customFormat="1" hidden="1" x14ac:dyDescent="0.2">
      <c r="A55" s="1349" t="s">
        <v>823</v>
      </c>
      <c r="B55" s="1350"/>
      <c r="C55" s="404" t="s">
        <v>761</v>
      </c>
      <c r="D55" s="76">
        <v>0</v>
      </c>
      <c r="E55" s="76">
        <v>0</v>
      </c>
      <c r="F55" s="76">
        <v>0</v>
      </c>
      <c r="G55" s="405">
        <v>0</v>
      </c>
      <c r="H55" s="160">
        <v>0</v>
      </c>
    </row>
    <row r="56" spans="1:8" s="239" customFormat="1" hidden="1" x14ac:dyDescent="0.2">
      <c r="A56" s="1349" t="s">
        <v>824</v>
      </c>
      <c r="B56" s="1350"/>
      <c r="C56" s="404" t="s">
        <v>825</v>
      </c>
      <c r="D56" s="159">
        <v>0</v>
      </c>
      <c r="E56" s="159">
        <v>0</v>
      </c>
      <c r="F56" s="159">
        <v>0</v>
      </c>
      <c r="G56" s="405">
        <v>0</v>
      </c>
      <c r="H56" s="160">
        <v>0</v>
      </c>
    </row>
    <row r="57" spans="1:8" s="239" customFormat="1" x14ac:dyDescent="0.2">
      <c r="A57" s="1349" t="s">
        <v>996</v>
      </c>
      <c r="B57" s="1350"/>
      <c r="C57" s="404" t="s">
        <v>826</v>
      </c>
      <c r="D57" s="159">
        <v>500</v>
      </c>
      <c r="E57" s="159">
        <v>500</v>
      </c>
      <c r="F57" s="159">
        <v>0</v>
      </c>
      <c r="G57" s="405">
        <v>0</v>
      </c>
      <c r="H57" s="160">
        <v>0</v>
      </c>
    </row>
    <row r="58" spans="1:8" s="239" customFormat="1" x14ac:dyDescent="0.2">
      <c r="A58" s="1349" t="s">
        <v>765</v>
      </c>
      <c r="B58" s="1350" t="s">
        <v>1093</v>
      </c>
      <c r="C58" s="404" t="s">
        <v>1096</v>
      </c>
      <c r="D58" s="159">
        <v>0</v>
      </c>
      <c r="E58" s="159">
        <v>0</v>
      </c>
      <c r="F58" s="159">
        <v>0</v>
      </c>
      <c r="G58" s="405">
        <v>0</v>
      </c>
      <c r="H58" s="160">
        <v>2000</v>
      </c>
    </row>
    <row r="59" spans="1:8" ht="14.25" x14ac:dyDescent="0.2">
      <c r="A59" s="1358"/>
      <c r="B59" s="1359"/>
      <c r="C59" s="400" t="s">
        <v>769</v>
      </c>
      <c r="D59" s="243">
        <f>SUM(D52:D58)</f>
        <v>1300</v>
      </c>
      <c r="E59" s="243">
        <f>SUM(E52:E58)</f>
        <v>1300</v>
      </c>
      <c r="F59" s="243">
        <f>SUM(F52:F58)</f>
        <v>0</v>
      </c>
      <c r="G59" s="401">
        <f>F59/E59*100</f>
        <v>0</v>
      </c>
      <c r="H59" s="246">
        <f>SUM(H52:H58)</f>
        <v>2000</v>
      </c>
    </row>
    <row r="60" spans="1:8" x14ac:dyDescent="0.2">
      <c r="A60" s="1349" t="s">
        <v>827</v>
      </c>
      <c r="B60" s="1350"/>
      <c r="C60" s="343" t="s">
        <v>761</v>
      </c>
      <c r="D60" s="76">
        <v>0</v>
      </c>
      <c r="E60" s="76">
        <v>62</v>
      </c>
      <c r="F60" s="76">
        <v>0</v>
      </c>
      <c r="G60" s="43">
        <v>0</v>
      </c>
      <c r="H60" s="151">
        <v>0</v>
      </c>
    </row>
    <row r="61" spans="1:8" ht="15" thickBot="1" x14ac:dyDescent="0.25">
      <c r="A61" s="1356"/>
      <c r="B61" s="1357"/>
      <c r="C61" s="406" t="s">
        <v>828</v>
      </c>
      <c r="D61" s="250">
        <f>SUM(D60)</f>
        <v>0</v>
      </c>
      <c r="E61" s="250">
        <f>SUM(E60)</f>
        <v>62</v>
      </c>
      <c r="F61" s="250">
        <f>SUM(F60)</f>
        <v>0</v>
      </c>
      <c r="G61" s="154">
        <v>0</v>
      </c>
      <c r="H61" s="308">
        <f>SUM(H60)</f>
        <v>0</v>
      </c>
    </row>
    <row r="62" spans="1:8" ht="16.5" thickBot="1" x14ac:dyDescent="0.3">
      <c r="A62" s="251"/>
      <c r="B62" s="407"/>
      <c r="C62" s="253" t="s">
        <v>656</v>
      </c>
      <c r="D62" s="187">
        <f>D59+D48+D51+D42+D61</f>
        <v>3750</v>
      </c>
      <c r="E62" s="187">
        <f>E59+E48+E42+E61+E51</f>
        <v>3812</v>
      </c>
      <c r="F62" s="187">
        <f>F42+F48+F59+F61+F51</f>
        <v>144</v>
      </c>
      <c r="G62" s="218">
        <f>F62/E62*100</f>
        <v>3.777544596012592</v>
      </c>
      <c r="H62" s="188">
        <f>H42+H48+H59+H61+H51</f>
        <v>2000</v>
      </c>
    </row>
    <row r="63" spans="1:8" ht="12.75" customHeight="1" x14ac:dyDescent="0.25">
      <c r="A63" s="145"/>
      <c r="B63" s="408"/>
      <c r="C63" s="364"/>
      <c r="D63" s="276"/>
      <c r="E63" s="276"/>
      <c r="F63" s="276"/>
      <c r="G63" s="365"/>
      <c r="H63" s="276"/>
    </row>
    <row r="64" spans="1:8" ht="19.5" thickBot="1" x14ac:dyDescent="0.35">
      <c r="A64" s="6" t="s">
        <v>829</v>
      </c>
      <c r="D64" s="8"/>
      <c r="E64" s="8"/>
      <c r="F64" s="8"/>
      <c r="G64" s="9"/>
      <c r="H64" s="8"/>
    </row>
    <row r="65" spans="1:8" ht="13.5" x14ac:dyDescent="0.25">
      <c r="A65" s="254"/>
      <c r="B65" s="409"/>
      <c r="C65" s="24"/>
      <c r="D65" s="14" t="s">
        <v>560</v>
      </c>
      <c r="E65" s="14" t="s">
        <v>561</v>
      </c>
      <c r="F65" s="14" t="s">
        <v>562</v>
      </c>
      <c r="G65" s="14" t="s">
        <v>563</v>
      </c>
      <c r="H65" s="15" t="s">
        <v>560</v>
      </c>
    </row>
    <row r="66" spans="1:8" ht="14.25" thickBot="1" x14ac:dyDescent="0.3">
      <c r="A66" s="255"/>
      <c r="B66" s="410"/>
      <c r="C66" s="256"/>
      <c r="D66" s="20">
        <v>2019</v>
      </c>
      <c r="E66" s="20">
        <v>2019</v>
      </c>
      <c r="F66" s="20" t="s">
        <v>1209</v>
      </c>
      <c r="G66" s="20" t="s">
        <v>565</v>
      </c>
      <c r="H66" s="123">
        <v>2020</v>
      </c>
    </row>
    <row r="67" spans="1:8" x14ac:dyDescent="0.2">
      <c r="A67" s="257" t="s">
        <v>654</v>
      </c>
      <c r="B67" s="411"/>
      <c r="C67" s="195"/>
      <c r="D67" s="67">
        <f>'31 10'!D23</f>
        <v>4600</v>
      </c>
      <c r="E67" s="67">
        <f>'31 10'!E23</f>
        <v>4600</v>
      </c>
      <c r="F67" s="67">
        <f>'31 10'!F23</f>
        <v>277</v>
      </c>
      <c r="G67" s="372">
        <f>F67/E67*100</f>
        <v>6.0217391304347823</v>
      </c>
      <c r="H67" s="373">
        <f>'31 10'!H23</f>
        <v>3350</v>
      </c>
    </row>
    <row r="68" spans="1:8" ht="13.5" thickBot="1" x14ac:dyDescent="0.25">
      <c r="A68" s="261" t="s">
        <v>655</v>
      </c>
      <c r="B68" s="410"/>
      <c r="C68" s="256"/>
      <c r="D68" s="376">
        <f>'31 10'!D62</f>
        <v>3750</v>
      </c>
      <c r="E68" s="376">
        <f>'31 10'!E62</f>
        <v>3812</v>
      </c>
      <c r="F68" s="376">
        <f>'31 10'!F62</f>
        <v>144</v>
      </c>
      <c r="G68" s="412">
        <f>F68/E68*100</f>
        <v>3.777544596012592</v>
      </c>
      <c r="H68" s="377">
        <f>'31 10'!H62</f>
        <v>2000</v>
      </c>
    </row>
    <row r="69" spans="1:8" ht="16.5" thickBot="1" x14ac:dyDescent="0.3">
      <c r="A69" s="265" t="s">
        <v>708</v>
      </c>
      <c r="B69" s="410"/>
      <c r="C69" s="256"/>
      <c r="D69" s="187">
        <f>SUM(D67:D68)</f>
        <v>8350</v>
      </c>
      <c r="E69" s="187">
        <f>SUM(E67:E68)</f>
        <v>8412</v>
      </c>
      <c r="F69" s="187">
        <f>SUM(F67:F68)</f>
        <v>421</v>
      </c>
      <c r="G69" s="218">
        <f>F69/E69*100</f>
        <v>5.0047551117451263</v>
      </c>
      <c r="H69" s="188">
        <f>SUM(H67:H68)</f>
        <v>5350</v>
      </c>
    </row>
    <row r="70" spans="1:8" ht="15" x14ac:dyDescent="0.25">
      <c r="A70" s="1336" t="s">
        <v>1304</v>
      </c>
      <c r="B70" s="1336"/>
      <c r="C70" s="1336"/>
      <c r="D70" s="1336"/>
      <c r="E70" s="1336"/>
      <c r="F70" s="1336"/>
      <c r="G70" s="1336"/>
      <c r="H70" s="1336"/>
    </row>
    <row r="73" spans="1:8" x14ac:dyDescent="0.2">
      <c r="A73" s="7"/>
      <c r="B73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  <row r="93" spans="1:2" x14ac:dyDescent="0.2">
      <c r="A93" s="7"/>
      <c r="B93" s="7"/>
    </row>
    <row r="94" spans="1:2" x14ac:dyDescent="0.2">
      <c r="A94" s="7"/>
      <c r="B94" s="7"/>
    </row>
    <row r="95" spans="1:2" x14ac:dyDescent="0.2">
      <c r="A95" s="7"/>
      <c r="B95" s="7"/>
    </row>
    <row r="96" spans="1:2" x14ac:dyDescent="0.2">
      <c r="A96" s="7"/>
      <c r="B96" s="7"/>
    </row>
    <row r="97" spans="1:2" x14ac:dyDescent="0.2">
      <c r="A97" s="7"/>
      <c r="B97" s="7"/>
    </row>
    <row r="98" spans="1:2" x14ac:dyDescent="0.2">
      <c r="A98" s="7"/>
      <c r="B98" s="7"/>
    </row>
    <row r="99" spans="1:2" x14ac:dyDescent="0.2">
      <c r="A99" s="7"/>
      <c r="B99" s="7"/>
    </row>
    <row r="100" spans="1:2" x14ac:dyDescent="0.2">
      <c r="A100" s="7"/>
      <c r="B100" s="7"/>
    </row>
    <row r="101" spans="1:2" x14ac:dyDescent="0.2">
      <c r="A101" s="7"/>
      <c r="B101" s="7"/>
    </row>
    <row r="102" spans="1:2" x14ac:dyDescent="0.2">
      <c r="A102" s="7"/>
      <c r="B102" s="7"/>
    </row>
    <row r="103" spans="1:2" x14ac:dyDescent="0.2">
      <c r="A103" s="7"/>
      <c r="B103" s="7"/>
    </row>
    <row r="104" spans="1:2" x14ac:dyDescent="0.2">
      <c r="A104" s="7"/>
      <c r="B104" s="7"/>
    </row>
    <row r="105" spans="1:2" x14ac:dyDescent="0.2">
      <c r="A105" s="7"/>
      <c r="B105" s="7"/>
    </row>
    <row r="106" spans="1:2" x14ac:dyDescent="0.2">
      <c r="A106" s="7"/>
      <c r="B106" s="7"/>
    </row>
    <row r="107" spans="1:2" x14ac:dyDescent="0.2">
      <c r="A107" s="7"/>
      <c r="B107" s="7"/>
    </row>
    <row r="108" spans="1:2" x14ac:dyDescent="0.2">
      <c r="A108" s="7"/>
      <c r="B108" s="7"/>
    </row>
    <row r="109" spans="1:2" x14ac:dyDescent="0.2">
      <c r="A109" s="7"/>
      <c r="B109" s="7"/>
    </row>
    <row r="110" spans="1:2" x14ac:dyDescent="0.2">
      <c r="A110" s="7"/>
      <c r="B110" s="7"/>
    </row>
    <row r="111" spans="1:2" x14ac:dyDescent="0.2">
      <c r="A111" s="7"/>
      <c r="B111" s="7"/>
    </row>
    <row r="112" spans="1:2" x14ac:dyDescent="0.2">
      <c r="A112" s="7"/>
      <c r="B112" s="7"/>
    </row>
    <row r="113" spans="1:2" x14ac:dyDescent="0.2">
      <c r="A113" s="7"/>
      <c r="B113" s="7"/>
    </row>
    <row r="114" spans="1:2" x14ac:dyDescent="0.2">
      <c r="A114" s="7"/>
      <c r="B114" s="7"/>
    </row>
    <row r="115" spans="1:2" x14ac:dyDescent="0.2">
      <c r="A115" s="7"/>
      <c r="B115" s="7"/>
    </row>
    <row r="116" spans="1:2" x14ac:dyDescent="0.2">
      <c r="A116" s="7"/>
      <c r="B116" s="7"/>
    </row>
    <row r="117" spans="1:2" x14ac:dyDescent="0.2">
      <c r="A117" s="7"/>
      <c r="B117" s="7"/>
    </row>
    <row r="118" spans="1:2" x14ac:dyDescent="0.2">
      <c r="A118" s="7"/>
      <c r="B118" s="7"/>
    </row>
    <row r="119" spans="1:2" x14ac:dyDescent="0.2">
      <c r="A119" s="7"/>
      <c r="B119" s="7"/>
    </row>
    <row r="120" spans="1:2" x14ac:dyDescent="0.2">
      <c r="A120" s="7"/>
      <c r="B120" s="7"/>
    </row>
    <row r="121" spans="1:2" x14ac:dyDescent="0.2">
      <c r="A121" s="7"/>
      <c r="B121" s="7"/>
    </row>
    <row r="122" spans="1:2" x14ac:dyDescent="0.2">
      <c r="A122" s="7"/>
      <c r="B122" s="7"/>
    </row>
    <row r="123" spans="1:2" x14ac:dyDescent="0.2">
      <c r="A123" s="7"/>
      <c r="B123" s="7"/>
    </row>
    <row r="124" spans="1:2" x14ac:dyDescent="0.2">
      <c r="A124" s="7"/>
      <c r="B124" s="7"/>
    </row>
    <row r="125" spans="1:2" x14ac:dyDescent="0.2">
      <c r="A125" s="7"/>
      <c r="B125" s="7"/>
    </row>
    <row r="126" spans="1:2" x14ac:dyDescent="0.2">
      <c r="A126" s="7"/>
      <c r="B126" s="7"/>
    </row>
    <row r="127" spans="1:2" x14ac:dyDescent="0.2">
      <c r="A127" s="7"/>
      <c r="B127" s="7"/>
    </row>
    <row r="128" spans="1:2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</sheetData>
  <mergeCells count="24">
    <mergeCell ref="A59:B59"/>
    <mergeCell ref="A60:B60"/>
    <mergeCell ref="A49:B49"/>
    <mergeCell ref="A51:B51"/>
    <mergeCell ref="A55:B55"/>
    <mergeCell ref="A56:B56"/>
    <mergeCell ref="A57:B57"/>
    <mergeCell ref="A58:B58"/>
    <mergeCell ref="A70:H70"/>
    <mergeCell ref="A52:B52"/>
    <mergeCell ref="A53:B53"/>
    <mergeCell ref="A42:B42"/>
    <mergeCell ref="A38:B38"/>
    <mergeCell ref="A39:B39"/>
    <mergeCell ref="A40:B40"/>
    <mergeCell ref="A41:B41"/>
    <mergeCell ref="A61:B61"/>
    <mergeCell ref="A54:B54"/>
    <mergeCell ref="A43:B43"/>
    <mergeCell ref="A44:B44"/>
    <mergeCell ref="A45:B45"/>
    <mergeCell ref="A46:B46"/>
    <mergeCell ref="A47:B47"/>
    <mergeCell ref="A48:B4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3"/>
  <sheetViews>
    <sheetView showWhiteSpace="0" zoomScaleNormal="100" workbookViewId="0"/>
  </sheetViews>
  <sheetFormatPr defaultColWidth="9.28515625" defaultRowHeight="12.75" x14ac:dyDescent="0.2"/>
  <cols>
    <col min="1" max="1" width="4.7109375" style="4" customWidth="1"/>
    <col min="2" max="2" width="6.28515625" style="4" customWidth="1"/>
    <col min="3" max="3" width="31.7109375" style="4" customWidth="1"/>
    <col min="4" max="4" width="6.140625" style="4" bestFit="1" customWidth="1"/>
    <col min="5" max="5" width="7.140625" style="4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16384" width="9.28515625" style="4"/>
  </cols>
  <sheetData>
    <row r="1" spans="1:8" ht="15" x14ac:dyDescent="0.25">
      <c r="H1" s="189" t="s">
        <v>783</v>
      </c>
    </row>
    <row r="2" spans="1:8" ht="18.75" x14ac:dyDescent="0.3">
      <c r="A2" s="6" t="s">
        <v>831</v>
      </c>
      <c r="C2" s="142"/>
      <c r="D2" s="413"/>
      <c r="E2" s="413"/>
      <c r="F2" s="413"/>
      <c r="G2" s="142"/>
      <c r="H2" s="413"/>
    </row>
    <row r="3" spans="1:8" x14ac:dyDescent="0.2">
      <c r="A3" s="191"/>
      <c r="D3" s="413"/>
      <c r="E3" s="413"/>
      <c r="F3" s="413"/>
      <c r="H3" s="413"/>
    </row>
    <row r="4" spans="1:8" ht="15" thickBot="1" x14ac:dyDescent="0.25">
      <c r="A4" s="219" t="s">
        <v>670</v>
      </c>
      <c r="B4" s="7"/>
      <c r="F4" s="316"/>
      <c r="G4" s="317"/>
      <c r="H4" s="10" t="s">
        <v>558</v>
      </c>
    </row>
    <row r="5" spans="1:8" ht="13.5" x14ac:dyDescent="0.25">
      <c r="A5" s="193" t="s">
        <v>559</v>
      </c>
      <c r="B5" s="414"/>
      <c r="C5" s="13"/>
      <c r="D5" s="14" t="s">
        <v>560</v>
      </c>
      <c r="E5" s="14" t="s">
        <v>561</v>
      </c>
      <c r="F5" s="14" t="s">
        <v>562</v>
      </c>
      <c r="G5" s="14" t="s">
        <v>563</v>
      </c>
      <c r="H5" s="15" t="s">
        <v>560</v>
      </c>
    </row>
    <row r="6" spans="1:8" ht="13.5" x14ac:dyDescent="0.25">
      <c r="A6" s="199">
        <v>3699</v>
      </c>
      <c r="B6" s="51" t="s">
        <v>832</v>
      </c>
      <c r="C6" s="51"/>
      <c r="D6" s="20">
        <v>2019</v>
      </c>
      <c r="E6" s="20">
        <v>2019</v>
      </c>
      <c r="F6" s="20" t="s">
        <v>1209</v>
      </c>
      <c r="G6" s="20" t="s">
        <v>565</v>
      </c>
      <c r="H6" s="21">
        <v>2020</v>
      </c>
    </row>
    <row r="7" spans="1:8" ht="13.5" x14ac:dyDescent="0.25">
      <c r="A7" s="199">
        <v>3111</v>
      </c>
      <c r="B7" s="52" t="s">
        <v>626</v>
      </c>
      <c r="C7" s="51"/>
      <c r="D7" s="20"/>
      <c r="E7" s="20"/>
      <c r="F7" s="20"/>
      <c r="G7" s="20"/>
      <c r="H7" s="21"/>
    </row>
    <row r="8" spans="1:8" ht="13.5" x14ac:dyDescent="0.25">
      <c r="A8" s="199">
        <v>3113</v>
      </c>
      <c r="B8" s="52" t="s">
        <v>627</v>
      </c>
      <c r="C8" s="51"/>
      <c r="D8" s="20"/>
      <c r="E8" s="20"/>
      <c r="F8" s="20"/>
      <c r="G8" s="20"/>
      <c r="H8" s="21"/>
    </row>
    <row r="9" spans="1:8" ht="13.5" hidden="1" x14ac:dyDescent="0.25">
      <c r="A9" s="199">
        <v>3141</v>
      </c>
      <c r="B9" s="52" t="s">
        <v>833</v>
      </c>
      <c r="C9" s="51"/>
      <c r="D9" s="20"/>
      <c r="E9" s="20"/>
      <c r="F9" s="20"/>
      <c r="G9" s="20"/>
      <c r="H9" s="21"/>
    </row>
    <row r="10" spans="1:8" ht="13.5" hidden="1" x14ac:dyDescent="0.25">
      <c r="A10" s="199">
        <v>3144</v>
      </c>
      <c r="B10" s="52" t="s">
        <v>834</v>
      </c>
      <c r="C10" s="51"/>
      <c r="D10" s="20"/>
      <c r="E10" s="20"/>
      <c r="F10" s="20"/>
      <c r="G10" s="20"/>
      <c r="H10" s="21"/>
    </row>
    <row r="11" spans="1:8" ht="13.5" x14ac:dyDescent="0.25">
      <c r="A11" s="199">
        <v>3299</v>
      </c>
      <c r="B11" s="52" t="s">
        <v>835</v>
      </c>
      <c r="C11" s="51"/>
      <c r="D11" s="20"/>
      <c r="E11" s="20"/>
      <c r="F11" s="20"/>
      <c r="G11" s="20"/>
      <c r="H11" s="21"/>
    </row>
    <row r="12" spans="1:8" ht="13.5" x14ac:dyDescent="0.25">
      <c r="A12" s="199">
        <v>3314</v>
      </c>
      <c r="B12" s="52" t="s">
        <v>836</v>
      </c>
      <c r="C12" s="51"/>
      <c r="D12" s="20"/>
      <c r="E12" s="20"/>
      <c r="F12" s="20"/>
      <c r="G12" s="20"/>
      <c r="H12" s="21"/>
    </row>
    <row r="13" spans="1:8" ht="13.5" x14ac:dyDescent="0.25">
      <c r="A13" s="199">
        <v>3319</v>
      </c>
      <c r="B13" s="52" t="s">
        <v>837</v>
      </c>
      <c r="C13" s="51"/>
      <c r="D13" s="20"/>
      <c r="E13" s="20"/>
      <c r="F13" s="20"/>
      <c r="G13" s="20"/>
      <c r="H13" s="21"/>
    </row>
    <row r="14" spans="1:8" ht="14.25" thickBot="1" x14ac:dyDescent="0.3">
      <c r="A14" s="194">
        <v>6330</v>
      </c>
      <c r="B14" s="17" t="s">
        <v>979</v>
      </c>
      <c r="C14" s="195"/>
      <c r="D14" s="20"/>
      <c r="E14" s="20"/>
      <c r="F14" s="20"/>
      <c r="G14" s="20"/>
      <c r="H14" s="21"/>
    </row>
    <row r="15" spans="1:8" ht="14.25" hidden="1" thickBot="1" x14ac:dyDescent="0.3">
      <c r="A15" s="194">
        <v>3141</v>
      </c>
      <c r="B15" s="17" t="s">
        <v>1250</v>
      </c>
      <c r="C15" s="195"/>
      <c r="D15" s="20"/>
      <c r="E15" s="20"/>
      <c r="F15" s="20"/>
      <c r="G15" s="20"/>
      <c r="H15" s="21"/>
    </row>
    <row r="16" spans="1:8" ht="14.25" customHeight="1" x14ac:dyDescent="0.25">
      <c r="A16" s="196"/>
      <c r="B16" s="266" t="s">
        <v>566</v>
      </c>
      <c r="C16" s="13"/>
      <c r="D16" s="415"/>
      <c r="E16" s="415"/>
      <c r="F16" s="415"/>
      <c r="G16" s="415"/>
      <c r="H16" s="416"/>
    </row>
    <row r="17" spans="1:8" x14ac:dyDescent="0.2">
      <c r="A17" s="417">
        <v>3699</v>
      </c>
      <c r="B17" s="50">
        <v>5169</v>
      </c>
      <c r="C17" s="195" t="s">
        <v>839</v>
      </c>
      <c r="D17" s="72">
        <v>120</v>
      </c>
      <c r="E17" s="72">
        <v>120</v>
      </c>
      <c r="F17" s="72">
        <v>24</v>
      </c>
      <c r="G17" s="34">
        <f>F17/E17*100</f>
        <v>20</v>
      </c>
      <c r="H17" s="226">
        <v>0</v>
      </c>
    </row>
    <row r="18" spans="1:8" ht="15" thickBot="1" x14ac:dyDescent="0.25">
      <c r="A18" s="418"/>
      <c r="B18" s="375" t="s">
        <v>656</v>
      </c>
      <c r="C18" s="256"/>
      <c r="D18" s="296">
        <f>SUM(D17:D17)</f>
        <v>120</v>
      </c>
      <c r="E18" s="296">
        <f>SUM(E17:E17)</f>
        <v>120</v>
      </c>
      <c r="F18" s="376">
        <f>SUM(F17:F17)</f>
        <v>24</v>
      </c>
      <c r="G18" s="412">
        <f>F18/E18*100</f>
        <v>20</v>
      </c>
      <c r="H18" s="377">
        <f>SUM(H17:H17)</f>
        <v>0</v>
      </c>
    </row>
    <row r="19" spans="1:8" x14ac:dyDescent="0.2">
      <c r="A19" s="199">
        <v>3111</v>
      </c>
      <c r="B19" s="954">
        <v>5139</v>
      </c>
      <c r="C19" s="212" t="s">
        <v>682</v>
      </c>
      <c r="D19" s="197">
        <v>1</v>
      </c>
      <c r="E19" s="197">
        <v>1</v>
      </c>
      <c r="F19" s="197">
        <v>0</v>
      </c>
      <c r="G19" s="34">
        <f t="shared" ref="G19:G32" si="0">F19/E19*100</f>
        <v>0</v>
      </c>
      <c r="H19" s="226">
        <v>1</v>
      </c>
    </row>
    <row r="20" spans="1:8" x14ac:dyDescent="0.2">
      <c r="A20" s="209"/>
      <c r="B20" s="1048">
        <v>5166</v>
      </c>
      <c r="C20" s="195" t="s">
        <v>40</v>
      </c>
      <c r="D20" s="72">
        <v>0</v>
      </c>
      <c r="E20" s="72">
        <v>0</v>
      </c>
      <c r="F20" s="72">
        <v>0</v>
      </c>
      <c r="G20" s="34">
        <v>0</v>
      </c>
      <c r="H20" s="226">
        <v>100</v>
      </c>
    </row>
    <row r="21" spans="1:8" x14ac:dyDescent="0.2">
      <c r="A21" s="209"/>
      <c r="B21" s="1048">
        <v>5168</v>
      </c>
      <c r="C21" s="195" t="s">
        <v>1097</v>
      </c>
      <c r="D21" s="72">
        <v>0</v>
      </c>
      <c r="E21" s="72">
        <v>5</v>
      </c>
      <c r="F21" s="72">
        <v>2</v>
      </c>
      <c r="G21" s="34">
        <f>F21/E21*100</f>
        <v>40</v>
      </c>
      <c r="H21" s="226">
        <v>8</v>
      </c>
    </row>
    <row r="22" spans="1:8" x14ac:dyDescent="0.2">
      <c r="A22" s="209"/>
      <c r="B22" s="954">
        <v>5169</v>
      </c>
      <c r="C22" s="195" t="s">
        <v>840</v>
      </c>
      <c r="D22" s="72">
        <v>2376</v>
      </c>
      <c r="E22" s="72">
        <v>1211</v>
      </c>
      <c r="F22" s="72">
        <v>1190</v>
      </c>
      <c r="G22" s="34">
        <f t="shared" si="0"/>
        <v>98.265895953757223</v>
      </c>
      <c r="H22" s="226">
        <v>161</v>
      </c>
    </row>
    <row r="23" spans="1:8" x14ac:dyDescent="0.2">
      <c r="A23" s="209"/>
      <c r="B23" s="50">
        <v>5175</v>
      </c>
      <c r="C23" s="195" t="s">
        <v>841</v>
      </c>
      <c r="D23" s="72">
        <v>7</v>
      </c>
      <c r="E23" s="72">
        <v>7</v>
      </c>
      <c r="F23" s="72">
        <v>2</v>
      </c>
      <c r="G23" s="34">
        <f t="shared" si="0"/>
        <v>28.571428571428569</v>
      </c>
      <c r="H23" s="226">
        <v>10</v>
      </c>
    </row>
    <row r="24" spans="1:8" hidden="1" x14ac:dyDescent="0.2">
      <c r="A24" s="209"/>
      <c r="B24" s="50">
        <v>5189</v>
      </c>
      <c r="C24" s="195" t="s">
        <v>842</v>
      </c>
      <c r="D24" s="72">
        <v>0</v>
      </c>
      <c r="E24" s="72">
        <v>0</v>
      </c>
      <c r="F24" s="72">
        <v>0</v>
      </c>
      <c r="G24" s="34">
        <v>0</v>
      </c>
      <c r="H24" s="226">
        <v>0</v>
      </c>
    </row>
    <row r="25" spans="1:8" x14ac:dyDescent="0.2">
      <c r="A25" s="209"/>
      <c r="B25" s="954">
        <v>5194</v>
      </c>
      <c r="C25" s="195" t="s">
        <v>843</v>
      </c>
      <c r="D25" s="72">
        <v>50</v>
      </c>
      <c r="E25" s="72">
        <v>50</v>
      </c>
      <c r="F25" s="72">
        <v>0</v>
      </c>
      <c r="G25" s="34">
        <f t="shared" si="0"/>
        <v>0</v>
      </c>
      <c r="H25" s="226">
        <v>15</v>
      </c>
    </row>
    <row r="26" spans="1:8" ht="15" thickBot="1" x14ac:dyDescent="0.25">
      <c r="A26" s="335"/>
      <c r="B26" s="419"/>
      <c r="C26" s="420" t="s">
        <v>844</v>
      </c>
      <c r="D26" s="250">
        <f>SUM(D19:D25)</f>
        <v>2434</v>
      </c>
      <c r="E26" s="250">
        <f>SUM(E19:E25)</f>
        <v>1274</v>
      </c>
      <c r="F26" s="250">
        <f>SUM(F19:F25)</f>
        <v>1194</v>
      </c>
      <c r="G26" s="298">
        <f t="shared" si="0"/>
        <v>93.720565149136576</v>
      </c>
      <c r="H26" s="308">
        <f>SUM(H19:H25)</f>
        <v>295</v>
      </c>
    </row>
    <row r="27" spans="1:8" x14ac:dyDescent="0.2">
      <c r="A27" s="199">
        <v>3113</v>
      </c>
      <c r="B27" s="954">
        <v>5139</v>
      </c>
      <c r="C27" s="212" t="s">
        <v>682</v>
      </c>
      <c r="D27" s="197">
        <v>152</v>
      </c>
      <c r="E27" s="197">
        <v>138</v>
      </c>
      <c r="F27" s="197">
        <v>0</v>
      </c>
      <c r="G27" s="34">
        <f t="shared" si="0"/>
        <v>0</v>
      </c>
      <c r="H27" s="226">
        <v>52</v>
      </c>
    </row>
    <row r="28" spans="1:8" x14ac:dyDescent="0.2">
      <c r="A28" s="209"/>
      <c r="B28" s="954">
        <v>5166</v>
      </c>
      <c r="C28" s="195" t="s">
        <v>845</v>
      </c>
      <c r="D28" s="72">
        <v>100</v>
      </c>
      <c r="E28" s="72">
        <v>100</v>
      </c>
      <c r="F28" s="72">
        <v>0</v>
      </c>
      <c r="G28" s="34">
        <f>F28/E28*100</f>
        <v>0</v>
      </c>
      <c r="H28" s="226">
        <v>100</v>
      </c>
    </row>
    <row r="29" spans="1:8" x14ac:dyDescent="0.2">
      <c r="A29" s="209"/>
      <c r="B29" s="954">
        <v>5169</v>
      </c>
      <c r="C29" s="195" t="s">
        <v>840</v>
      </c>
      <c r="D29" s="72">
        <v>1683</v>
      </c>
      <c r="E29" s="72">
        <v>2190</v>
      </c>
      <c r="F29" s="72">
        <v>1842</v>
      </c>
      <c r="G29" s="34">
        <f t="shared" si="0"/>
        <v>84.109589041095887</v>
      </c>
      <c r="H29" s="226">
        <v>2616</v>
      </c>
    </row>
    <row r="30" spans="1:8" x14ac:dyDescent="0.2">
      <c r="A30" s="209"/>
      <c r="B30" s="50">
        <v>5175</v>
      </c>
      <c r="C30" s="195" t="s">
        <v>846</v>
      </c>
      <c r="D30" s="72">
        <v>5</v>
      </c>
      <c r="E30" s="72">
        <v>19</v>
      </c>
      <c r="F30" s="72">
        <v>2</v>
      </c>
      <c r="G30" s="34">
        <f t="shared" si="0"/>
        <v>10.526315789473683</v>
      </c>
      <c r="H30" s="226">
        <v>57</v>
      </c>
    </row>
    <row r="31" spans="1:8" x14ac:dyDescent="0.2">
      <c r="A31" s="421"/>
      <c r="B31" s="954">
        <v>5194</v>
      </c>
      <c r="C31" s="195" t="s">
        <v>843</v>
      </c>
      <c r="D31" s="72">
        <v>45</v>
      </c>
      <c r="E31" s="72">
        <v>45</v>
      </c>
      <c r="F31" s="72">
        <v>1</v>
      </c>
      <c r="G31" s="34">
        <f t="shared" si="0"/>
        <v>2.2222222222222223</v>
      </c>
      <c r="H31" s="226">
        <v>15</v>
      </c>
    </row>
    <row r="32" spans="1:8" ht="15" thickBot="1" x14ac:dyDescent="0.25">
      <c r="A32" s="335"/>
      <c r="B32" s="419"/>
      <c r="C32" s="420" t="s">
        <v>847</v>
      </c>
      <c r="D32" s="250">
        <f>SUM(D27:D31)</f>
        <v>1985</v>
      </c>
      <c r="E32" s="250">
        <f>SUM(E27:E31)</f>
        <v>2492</v>
      </c>
      <c r="F32" s="250">
        <f>SUM(F27:F31)</f>
        <v>1845</v>
      </c>
      <c r="G32" s="298">
        <f t="shared" si="0"/>
        <v>74.036918138041727</v>
      </c>
      <c r="H32" s="308">
        <f>SUM(H27:H31)</f>
        <v>2840</v>
      </c>
    </row>
    <row r="33" spans="1:8" ht="13.5" hidden="1" thickBot="1" x14ac:dyDescent="0.25">
      <c r="A33" s="199">
        <v>3141</v>
      </c>
      <c r="B33" s="954">
        <v>5169</v>
      </c>
      <c r="C33" s="212" t="s">
        <v>840</v>
      </c>
      <c r="D33" s="197">
        <v>0</v>
      </c>
      <c r="E33" s="197">
        <v>0</v>
      </c>
      <c r="F33" s="197">
        <v>0</v>
      </c>
      <c r="G33" s="34">
        <v>0</v>
      </c>
      <c r="H33" s="226">
        <v>0</v>
      </c>
    </row>
    <row r="34" spans="1:8" ht="15" hidden="1" thickBot="1" x14ac:dyDescent="0.25">
      <c r="A34" s="422"/>
      <c r="B34" s="305"/>
      <c r="C34" s="420" t="s">
        <v>656</v>
      </c>
      <c r="D34" s="250">
        <f>SUM(D33)</f>
        <v>0</v>
      </c>
      <c r="E34" s="250">
        <f>SUM(E33)</f>
        <v>0</v>
      </c>
      <c r="F34" s="250">
        <f>SUM(F33)</f>
        <v>0</v>
      </c>
      <c r="G34" s="298">
        <v>0</v>
      </c>
      <c r="H34" s="308">
        <f>SUM(H33)</f>
        <v>0</v>
      </c>
    </row>
    <row r="35" spans="1:8" ht="13.5" hidden="1" thickBot="1" x14ac:dyDescent="0.25">
      <c r="A35" s="392">
        <v>3144</v>
      </c>
      <c r="B35" s="954">
        <v>5137</v>
      </c>
      <c r="C35" s="212" t="s">
        <v>789</v>
      </c>
      <c r="D35" s="33">
        <v>0</v>
      </c>
      <c r="E35" s="33">
        <v>0</v>
      </c>
      <c r="F35" s="33">
        <v>0</v>
      </c>
      <c r="G35" s="34">
        <v>0</v>
      </c>
      <c r="H35" s="202">
        <v>0</v>
      </c>
    </row>
    <row r="36" spans="1:8" ht="13.5" hidden="1" thickBot="1" x14ac:dyDescent="0.25">
      <c r="A36" s="423"/>
      <c r="B36" s="954">
        <v>5139</v>
      </c>
      <c r="C36" s="212" t="s">
        <v>682</v>
      </c>
      <c r="D36" s="33">
        <v>0</v>
      </c>
      <c r="E36" s="33">
        <v>0</v>
      </c>
      <c r="F36" s="33">
        <v>0</v>
      </c>
      <c r="G36" s="34">
        <v>0</v>
      </c>
      <c r="H36" s="202">
        <v>0</v>
      </c>
    </row>
    <row r="37" spans="1:8" ht="15" hidden="1" thickBot="1" x14ac:dyDescent="0.25">
      <c r="A37" s="424"/>
      <c r="B37" s="45"/>
      <c r="C37" s="420" t="s">
        <v>656</v>
      </c>
      <c r="D37" s="250">
        <f>SUM(D36)</f>
        <v>0</v>
      </c>
      <c r="E37" s="250">
        <f>SUM(E35:E36)</f>
        <v>0</v>
      </c>
      <c r="F37" s="250">
        <f>SUM(F36)</f>
        <v>0</v>
      </c>
      <c r="G37" s="298">
        <v>0</v>
      </c>
      <c r="H37" s="308">
        <f>SUM(H36)</f>
        <v>0</v>
      </c>
    </row>
    <row r="38" spans="1:8" ht="12.75" customHeight="1" x14ac:dyDescent="0.2">
      <c r="A38" s="392">
        <v>3299</v>
      </c>
      <c r="B38" s="381">
        <v>5166</v>
      </c>
      <c r="C38" s="382" t="s">
        <v>845</v>
      </c>
      <c r="D38" s="33">
        <v>300</v>
      </c>
      <c r="E38" s="33">
        <v>300</v>
      </c>
      <c r="F38" s="33">
        <v>0</v>
      </c>
      <c r="G38" s="34">
        <f>F38/E38*100</f>
        <v>0</v>
      </c>
      <c r="H38" s="202">
        <v>100</v>
      </c>
    </row>
    <row r="39" spans="1:8" hidden="1" x14ac:dyDescent="0.2">
      <c r="A39" s="423"/>
      <c r="B39" s="954">
        <v>5169</v>
      </c>
      <c r="C39" s="212" t="s">
        <v>840</v>
      </c>
      <c r="D39" s="33">
        <v>0</v>
      </c>
      <c r="E39" s="33">
        <v>0</v>
      </c>
      <c r="F39" s="33">
        <v>0</v>
      </c>
      <c r="G39" s="34">
        <v>0</v>
      </c>
      <c r="H39" s="202">
        <v>0</v>
      </c>
    </row>
    <row r="40" spans="1:8" x14ac:dyDescent="0.2">
      <c r="A40" s="425"/>
      <c r="B40" s="954">
        <v>5492</v>
      </c>
      <c r="C40" s="212" t="s">
        <v>848</v>
      </c>
      <c r="D40" s="126">
        <v>255</v>
      </c>
      <c r="E40" s="126">
        <v>255</v>
      </c>
      <c r="F40" s="126">
        <v>58</v>
      </c>
      <c r="G40" s="34">
        <f>F40/E40*100</f>
        <v>22.745098039215687</v>
      </c>
      <c r="H40" s="383">
        <v>190</v>
      </c>
    </row>
    <row r="41" spans="1:8" ht="15" thickBot="1" x14ac:dyDescent="0.25">
      <c r="A41" s="424"/>
      <c r="B41" s="45"/>
      <c r="C41" s="420" t="s">
        <v>656</v>
      </c>
      <c r="D41" s="250">
        <f>SUM(D38:D40)</f>
        <v>555</v>
      </c>
      <c r="E41" s="250">
        <f>SUM(E38:E40)</f>
        <v>555</v>
      </c>
      <c r="F41" s="250">
        <f>SUM(F38:F40)</f>
        <v>58</v>
      </c>
      <c r="G41" s="298">
        <f>F41/E41*100</f>
        <v>10.45045045045045</v>
      </c>
      <c r="H41" s="308">
        <f>SUM(H38:H40)</f>
        <v>290</v>
      </c>
    </row>
    <row r="42" spans="1:8" x14ac:dyDescent="0.2">
      <c r="A42" s="392">
        <v>3314</v>
      </c>
      <c r="B42" s="978">
        <v>5175</v>
      </c>
      <c r="C42" s="212" t="s">
        <v>849</v>
      </c>
      <c r="D42" s="33">
        <v>0</v>
      </c>
      <c r="E42" s="33">
        <v>0</v>
      </c>
      <c r="F42" s="33">
        <v>0</v>
      </c>
      <c r="G42" s="34">
        <v>0</v>
      </c>
      <c r="H42" s="202">
        <v>0</v>
      </c>
    </row>
    <row r="43" spans="1:8" x14ac:dyDescent="0.2">
      <c r="A43" s="423"/>
      <c r="B43" s="954">
        <v>5339</v>
      </c>
      <c r="C43" s="212" t="s">
        <v>1098</v>
      </c>
      <c r="D43" s="33">
        <v>0</v>
      </c>
      <c r="E43" s="33">
        <v>0</v>
      </c>
      <c r="F43" s="33">
        <v>0</v>
      </c>
      <c r="G43" s="34">
        <v>0</v>
      </c>
      <c r="H43" s="202">
        <v>0</v>
      </c>
    </row>
    <row r="44" spans="1:8" ht="15" thickBot="1" x14ac:dyDescent="0.25">
      <c r="A44" s="425"/>
      <c r="B44" s="305"/>
      <c r="C44" s="406" t="s">
        <v>656</v>
      </c>
      <c r="D44" s="250">
        <v>0</v>
      </c>
      <c r="E44" s="250">
        <f>SUM(E43:E43)</f>
        <v>0</v>
      </c>
      <c r="F44" s="250">
        <f>SUM(F43:F43)</f>
        <v>0</v>
      </c>
      <c r="G44" s="298">
        <v>0</v>
      </c>
      <c r="H44" s="308">
        <f>SUM(H42:H43)</f>
        <v>0</v>
      </c>
    </row>
    <row r="45" spans="1:8" x14ac:dyDescent="0.2">
      <c r="A45" s="392">
        <v>3319</v>
      </c>
      <c r="B45" s="302">
        <v>5139</v>
      </c>
      <c r="C45" s="393" t="s">
        <v>850</v>
      </c>
      <c r="D45" s="197">
        <v>0</v>
      </c>
      <c r="E45" s="197">
        <v>0</v>
      </c>
      <c r="F45" s="197">
        <v>0</v>
      </c>
      <c r="G45" s="161">
        <v>0</v>
      </c>
      <c r="H45" s="198">
        <v>0</v>
      </c>
    </row>
    <row r="46" spans="1:8" ht="12.75" hidden="1" customHeight="1" x14ac:dyDescent="0.2">
      <c r="A46" s="423"/>
      <c r="B46" s="956">
        <v>5164</v>
      </c>
      <c r="C46" s="51" t="s">
        <v>851</v>
      </c>
      <c r="D46" s="33">
        <v>0</v>
      </c>
      <c r="E46" s="33">
        <v>0</v>
      </c>
      <c r="F46" s="33">
        <v>0</v>
      </c>
      <c r="G46" s="34">
        <v>0</v>
      </c>
      <c r="H46" s="202">
        <v>0</v>
      </c>
    </row>
    <row r="47" spans="1:8" ht="12.75" customHeight="1" x14ac:dyDescent="0.2">
      <c r="A47" s="209"/>
      <c r="B47" s="956">
        <v>5169</v>
      </c>
      <c r="C47" s="51" t="s">
        <v>840</v>
      </c>
      <c r="D47" s="33">
        <v>5</v>
      </c>
      <c r="E47" s="33">
        <v>5</v>
      </c>
      <c r="F47" s="33">
        <v>0</v>
      </c>
      <c r="G47" s="34">
        <f>F47/E47*100</f>
        <v>0</v>
      </c>
      <c r="H47" s="202">
        <v>5</v>
      </c>
    </row>
    <row r="48" spans="1:8" ht="12.75" hidden="1" customHeight="1" x14ac:dyDescent="0.2">
      <c r="A48" s="209"/>
      <c r="B48" s="956">
        <v>5192</v>
      </c>
      <c r="C48" s="51" t="s">
        <v>852</v>
      </c>
      <c r="D48" s="33">
        <v>0</v>
      </c>
      <c r="E48" s="33">
        <v>0</v>
      </c>
      <c r="F48" s="33">
        <v>0</v>
      </c>
      <c r="G48" s="34">
        <v>0</v>
      </c>
      <c r="H48" s="202">
        <v>0</v>
      </c>
    </row>
    <row r="49" spans="1:8" ht="15" customHeight="1" thickBot="1" x14ac:dyDescent="0.25">
      <c r="A49" s="335"/>
      <c r="B49" s="305"/>
      <c r="C49" s="406" t="s">
        <v>656</v>
      </c>
      <c r="D49" s="250">
        <f>SUM(D45:D48)</f>
        <v>5</v>
      </c>
      <c r="E49" s="250">
        <f>SUM(E45:E48)</f>
        <v>5</v>
      </c>
      <c r="F49" s="250">
        <f>SUM(F45:F48)</f>
        <v>0</v>
      </c>
      <c r="G49" s="298">
        <f>F49/E49*100</f>
        <v>0</v>
      </c>
      <c r="H49" s="308">
        <f>SUM(H46:H48)</f>
        <v>5</v>
      </c>
    </row>
    <row r="50" spans="1:8" ht="15" customHeight="1" x14ac:dyDescent="0.2">
      <c r="A50" s="392">
        <v>6330</v>
      </c>
      <c r="B50" s="428">
        <v>5347</v>
      </c>
      <c r="C50" s="13" t="s">
        <v>1251</v>
      </c>
      <c r="D50" s="197">
        <v>0</v>
      </c>
      <c r="E50" s="197">
        <v>0</v>
      </c>
      <c r="F50" s="197">
        <v>0</v>
      </c>
      <c r="G50" s="161">
        <v>0</v>
      </c>
      <c r="H50" s="198">
        <v>0</v>
      </c>
    </row>
    <row r="51" spans="1:8" ht="15" customHeight="1" x14ac:dyDescent="0.2">
      <c r="A51" s="1360" t="s">
        <v>854</v>
      </c>
      <c r="B51" s="1361"/>
      <c r="C51" s="214" t="s">
        <v>855</v>
      </c>
      <c r="D51" s="70">
        <v>0</v>
      </c>
      <c r="E51" s="70">
        <v>0</v>
      </c>
      <c r="F51" s="70">
        <v>0</v>
      </c>
      <c r="G51" s="34">
        <v>0</v>
      </c>
      <c r="H51" s="237">
        <v>0</v>
      </c>
    </row>
    <row r="52" spans="1:8" ht="15" customHeight="1" x14ac:dyDescent="0.2">
      <c r="A52" s="1360" t="s">
        <v>856</v>
      </c>
      <c r="B52" s="1361"/>
      <c r="C52" s="51" t="s">
        <v>857</v>
      </c>
      <c r="D52" s="33">
        <v>0</v>
      </c>
      <c r="E52" s="33">
        <v>0</v>
      </c>
      <c r="F52" s="33">
        <v>0</v>
      </c>
      <c r="G52" s="34">
        <v>0</v>
      </c>
      <c r="H52" s="202">
        <v>0</v>
      </c>
    </row>
    <row r="53" spans="1:8" ht="15" customHeight="1" thickBot="1" x14ac:dyDescent="0.25">
      <c r="A53" s="335"/>
      <c r="B53" s="305"/>
      <c r="C53" s="406" t="s">
        <v>656</v>
      </c>
      <c r="D53" s="250">
        <f>SUM(D50:D52)</f>
        <v>0</v>
      </c>
      <c r="E53" s="250">
        <f>SUM(E50:E52)</f>
        <v>0</v>
      </c>
      <c r="F53" s="250">
        <f>SUM(F50:F52)</f>
        <v>0</v>
      </c>
      <c r="G53" s="298">
        <v>0</v>
      </c>
      <c r="H53" s="308">
        <f>SUM(H52)</f>
        <v>0</v>
      </c>
    </row>
    <row r="54" spans="1:8" x14ac:dyDescent="0.2">
      <c r="A54" s="1316">
        <v>6330</v>
      </c>
      <c r="B54" s="436">
        <v>5347</v>
      </c>
      <c r="C54" s="1062" t="s">
        <v>1233</v>
      </c>
      <c r="D54" s="72"/>
      <c r="E54" s="72">
        <v>78</v>
      </c>
      <c r="F54" s="72">
        <v>78</v>
      </c>
      <c r="G54" s="1073">
        <f>F54/E54*100</f>
        <v>100</v>
      </c>
      <c r="H54" s="226">
        <v>0</v>
      </c>
    </row>
    <row r="55" spans="1:8" x14ac:dyDescent="0.2">
      <c r="A55" s="1316">
        <v>6409</v>
      </c>
      <c r="B55" s="436">
        <v>5901</v>
      </c>
      <c r="C55" s="1062" t="s">
        <v>1234</v>
      </c>
      <c r="D55" s="72">
        <v>0</v>
      </c>
      <c r="E55" s="72">
        <v>2113</v>
      </c>
      <c r="F55" s="72">
        <v>0</v>
      </c>
      <c r="G55" s="1073">
        <f>F55/E55*100</f>
        <v>0</v>
      </c>
      <c r="H55" s="226">
        <v>0</v>
      </c>
    </row>
    <row r="56" spans="1:8" ht="15" customHeight="1" thickBot="1" x14ac:dyDescent="0.25">
      <c r="A56" s="335"/>
      <c r="B56" s="305"/>
      <c r="C56" s="406" t="s">
        <v>656</v>
      </c>
      <c r="D56" s="250">
        <f>SUM(D53:D55)</f>
        <v>0</v>
      </c>
      <c r="E56" s="250">
        <f>SUM(E53:E55)</f>
        <v>2191</v>
      </c>
      <c r="F56" s="250">
        <f>SUM(F53:F55)</f>
        <v>78</v>
      </c>
      <c r="G56" s="298">
        <v>0</v>
      </c>
      <c r="H56" s="308">
        <f>SUM(H55)</f>
        <v>0</v>
      </c>
    </row>
    <row r="57" spans="1:8" ht="15" customHeight="1" thickBot="1" x14ac:dyDescent="0.3">
      <c r="A57" s="429" t="s">
        <v>692</v>
      </c>
      <c r="B57" s="216"/>
      <c r="C57" s="253"/>
      <c r="D57" s="187">
        <f>SUM(D32,D26,D18,D49,D34,D41,D53+D56)</f>
        <v>5099</v>
      </c>
      <c r="E57" s="187">
        <f t="shared" ref="E57:F57" si="1">SUM(E32,E26,E18,E49,E34,E41,E53+E56)</f>
        <v>6637</v>
      </c>
      <c r="F57" s="187">
        <f t="shared" si="1"/>
        <v>3199</v>
      </c>
      <c r="G57" s="218">
        <f>F57/E57*100</f>
        <v>48.199487720355584</v>
      </c>
      <c r="H57" s="188">
        <f>H18+H26+H32+H49+H41+H44</f>
        <v>3430</v>
      </c>
    </row>
    <row r="58" spans="1:8" ht="15" customHeight="1" x14ac:dyDescent="0.2"/>
    <row r="59" spans="1:8" ht="15" customHeight="1" x14ac:dyDescent="0.2"/>
    <row r="60" spans="1:8" ht="15" customHeight="1" x14ac:dyDescent="0.2"/>
    <row r="61" spans="1:8" ht="15" customHeight="1" x14ac:dyDescent="0.2"/>
    <row r="62" spans="1:8" ht="15" customHeight="1" x14ac:dyDescent="0.2"/>
    <row r="63" spans="1:8" ht="15" customHeight="1" x14ac:dyDescent="0.25">
      <c r="A63" s="1336" t="s">
        <v>795</v>
      </c>
      <c r="B63" s="1336"/>
      <c r="C63" s="1336"/>
      <c r="D63" s="1336"/>
      <c r="E63" s="1336"/>
      <c r="F63" s="1336"/>
      <c r="G63" s="1336"/>
      <c r="H63" s="1336"/>
    </row>
  </sheetData>
  <mergeCells count="3">
    <mergeCell ref="A63:H63"/>
    <mergeCell ref="A51:B51"/>
    <mergeCell ref="A52:B5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9</vt:i4>
      </vt:variant>
    </vt:vector>
  </HeadingPairs>
  <TitlesOfParts>
    <vt:vector size="37" baseType="lpstr">
      <vt:lpstr>Bilance 1</vt:lpstr>
      <vt:lpstr>RNP 2</vt:lpstr>
      <vt:lpstr>Dotace 3</vt:lpstr>
      <vt:lpstr>Výdaje 4-5</vt:lpstr>
      <vt:lpstr>11 6</vt:lpstr>
      <vt:lpstr>12 7</vt:lpstr>
      <vt:lpstr>21 8-9</vt:lpstr>
      <vt:lpstr>31 10</vt:lpstr>
      <vt:lpstr>41 11</vt:lpstr>
      <vt:lpstr>41 12-13</vt:lpstr>
      <vt:lpstr>41 14</vt:lpstr>
      <vt:lpstr>42 15</vt:lpstr>
      <vt:lpstr>43 16</vt:lpstr>
      <vt:lpstr>51 17-19</vt:lpstr>
      <vt:lpstr>53 20</vt:lpstr>
      <vt:lpstr>61 21-22</vt:lpstr>
      <vt:lpstr>62 23</vt:lpstr>
      <vt:lpstr>63 24-25</vt:lpstr>
      <vt:lpstr>64 26-29</vt:lpstr>
      <vt:lpstr>65 30</vt:lpstr>
      <vt:lpstr>81 31-32</vt:lpstr>
      <vt:lpstr>82 33-34</vt:lpstr>
      <vt:lpstr>82 35-37</vt:lpstr>
      <vt:lpstr>83 38-39</vt:lpstr>
      <vt:lpstr>91 40-43</vt:lpstr>
      <vt:lpstr>10 44</vt:lpstr>
      <vt:lpstr>Rezerva 45</vt:lpstr>
      <vt:lpstr>Výhled 46</vt:lpstr>
      <vt:lpstr>'11 6'!Oblast_tisku</vt:lpstr>
      <vt:lpstr>'12 7'!Oblast_tisku</vt:lpstr>
      <vt:lpstr>'31 10'!Oblast_tisku</vt:lpstr>
      <vt:lpstr>'41 14'!Oblast_tisku</vt:lpstr>
      <vt:lpstr>'42 15'!Oblast_tisku</vt:lpstr>
      <vt:lpstr>'43 16'!Oblast_tisku</vt:lpstr>
      <vt:lpstr>'53 20'!Oblast_tisku</vt:lpstr>
      <vt:lpstr>'Bilance 1'!Oblast_tisku</vt:lpstr>
      <vt:lpstr>'RNP 2'!Oblast_tisku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2020-01-02T08:38:12Z</cp:lastPrinted>
  <dcterms:created xsi:type="dcterms:W3CDTF">2018-12-13T08:43:46Z</dcterms:created>
  <dcterms:modified xsi:type="dcterms:W3CDTF">2020-01-02T08:38:17Z</dcterms:modified>
</cp:coreProperties>
</file>