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730" windowHeight="11745" tabRatio="892" activeTab="0"/>
  </bookViews>
  <sheets>
    <sheet name="Plán ZČ" sheetId="1" r:id="rId1"/>
    <sheet name="Nadlimitky OMP" sheetId="2" r:id="rId2"/>
    <sheet name="Nadlimitky OBN" sheetId="3" r:id="rId3"/>
    <sheet name="Hospodaření SF platné" sheetId="4" r:id="rId4"/>
    <sheet name="Hospodaření ÚMČ " sheetId="5" r:id="rId5"/>
    <sheet name="Porovnání plánu ZČ " sheetId="6" r:id="rId6"/>
    <sheet name="Rozvaha ZČ " sheetId="7" r:id="rId7"/>
    <sheet name="součtově" sheetId="8" r:id="rId8"/>
    <sheet name="Majetek a závazky SF a ZČ  (2)" sheetId="9" state="hidden" r:id="rId9"/>
    <sheet name="List1" sheetId="10" state="hidden" r:id="rId10"/>
    <sheet name="Majetek a závazky SF a ZČ " sheetId="11" state="hidden" r:id="rId11"/>
  </sheets>
  <definedNames>
    <definedName name="_xlnm.Print_Area" localSheetId="7">'součtově'!$A$1:$H$58</definedName>
  </definedNames>
  <calcPr fullCalcOnLoad="1"/>
</workbook>
</file>

<file path=xl/comments1.xml><?xml version="1.0" encoding="utf-8"?>
<comments xmlns="http://schemas.openxmlformats.org/spreadsheetml/2006/main">
  <authors>
    <author>Pecharová Slabihoudk Lenka (ÚMČ Praha 10)</author>
  </authors>
  <commentList>
    <comment ref="P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12.9.2014</t>
        </r>
      </text>
    </comment>
    <comment ref="R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8.9.2014</t>
        </r>
      </text>
    </comment>
  </commentList>
</comments>
</file>

<file path=xl/sharedStrings.xml><?xml version="1.0" encoding="utf-8"?>
<sst xmlns="http://schemas.openxmlformats.org/spreadsheetml/2006/main" count="774" uniqueCount="325">
  <si>
    <t>v tis. Kč</t>
  </si>
  <si>
    <t>CELKEM</t>
  </si>
  <si>
    <t xml:space="preserve"> </t>
  </si>
  <si>
    <t>Opravy tepelného hospodářství</t>
  </si>
  <si>
    <t>Opravy při haváriích</t>
  </si>
  <si>
    <t>Opravy celkem</t>
  </si>
  <si>
    <t xml:space="preserve">Úklid chodníků a prostranství </t>
  </si>
  <si>
    <t>Ostatní náklady</t>
  </si>
  <si>
    <t>NÁKLADY CELKEM</t>
  </si>
  <si>
    <t>Výnosy z pronájmu za byty</t>
  </si>
  <si>
    <t>Výnosy z pronájmu nebyt.prostor</t>
  </si>
  <si>
    <t>Přijaté bankovní úroky</t>
  </si>
  <si>
    <t>Výnosy z prodeje cenných papírů</t>
  </si>
  <si>
    <t>Ostatní výnosy</t>
  </si>
  <si>
    <t>Okna</t>
  </si>
  <si>
    <t>Střechy</t>
  </si>
  <si>
    <t>Fasády</t>
  </si>
  <si>
    <t>ZŠ - výměna oken</t>
  </si>
  <si>
    <t>PMC Facility a. s.</t>
  </si>
  <si>
    <t>Spotřeba materiálu</t>
  </si>
  <si>
    <t>Spotřeba energie</t>
  </si>
  <si>
    <t>Bankovní služby</t>
  </si>
  <si>
    <t>Provoz recepce</t>
  </si>
  <si>
    <t>Správní poplatky</t>
  </si>
  <si>
    <t>Výnosy z prodeje služeb</t>
  </si>
  <si>
    <t>Výnosy z ubytovacích služeb</t>
  </si>
  <si>
    <t>Přijaté pokuty a penále</t>
  </si>
  <si>
    <t>Předepsané pokuty a penále</t>
  </si>
  <si>
    <t>VÝNOSY CELKEM</t>
  </si>
  <si>
    <t>Výsledek hospodaření</t>
  </si>
  <si>
    <t xml:space="preserve">Rozdíl </t>
  </si>
  <si>
    <t xml:space="preserve">Finanční prostředky </t>
  </si>
  <si>
    <t>Závazky</t>
  </si>
  <si>
    <t xml:space="preserve">    - z toho dodavatelé</t>
  </si>
  <si>
    <t>v tis.Kč</t>
  </si>
  <si>
    <t>Opravy ostatní</t>
  </si>
  <si>
    <t>Výnosy z prodeje majetku</t>
  </si>
  <si>
    <t>%</t>
  </si>
  <si>
    <t>Opravy a udržování nadlimitní</t>
  </si>
  <si>
    <t>Opravné položky k pohledávkám</t>
  </si>
  <si>
    <t>Výnosy z pronájmu pozemků</t>
  </si>
  <si>
    <t xml:space="preserve">Výnosy z pronájmu celkem </t>
  </si>
  <si>
    <t>Skutečnost</t>
  </si>
  <si>
    <t>Rozdíl</t>
  </si>
  <si>
    <t xml:space="preserve">Finanční prostředky na bankovních účtech </t>
  </si>
  <si>
    <t>Dluhové cenné papíry a akcie</t>
  </si>
  <si>
    <t>Pokladní hotovost a ostatní finanční prostředky</t>
  </si>
  <si>
    <t>Finan. prostředky a dluh.cenné papíry celkem</t>
  </si>
  <si>
    <t>Odběratelé - krátkodobé pohledávky</t>
  </si>
  <si>
    <t>Opravná položka k pohledávkám</t>
  </si>
  <si>
    <t>Krátkodobé poskytnuté zálohy</t>
  </si>
  <si>
    <t>Ostatní pohledávky</t>
  </si>
  <si>
    <t>Pohledávky celkem</t>
  </si>
  <si>
    <t>Náklady příštích období</t>
  </si>
  <si>
    <t>AKTIVA CELKEM</t>
  </si>
  <si>
    <t>Dodavatelé</t>
  </si>
  <si>
    <t>Krátkodobé přijaté zálohy</t>
  </si>
  <si>
    <t>Ostatní krátkodobé závazky</t>
  </si>
  <si>
    <t>Dohadné účty pasivní a výdaje, výnosy příštích období</t>
  </si>
  <si>
    <t>Daň z přidané hodnoty</t>
  </si>
  <si>
    <t>Závazky k vybraným místním vládním institucím</t>
  </si>
  <si>
    <t>Závazky celkem</t>
  </si>
  <si>
    <t>Jmění účetní jednotky</t>
  </si>
  <si>
    <t>Oceňovací rozdíly při změně metody</t>
  </si>
  <si>
    <t>Výsledek hospodaření běžného účetního období</t>
  </si>
  <si>
    <t>Vlastní kapitál celkem</t>
  </si>
  <si>
    <t>PASIVA CELKEM</t>
  </si>
  <si>
    <t>Finanční prostředky a cenné papíry</t>
  </si>
  <si>
    <t>Pohledávky</t>
  </si>
  <si>
    <t>rozdíl</t>
  </si>
  <si>
    <t>SF TOMMI-Holding s. r. o.</t>
  </si>
  <si>
    <t>SF PMC Facility a. s.</t>
  </si>
  <si>
    <t xml:space="preserve">SF CENTRA a. s. </t>
  </si>
  <si>
    <t>SF PRAHA 10-Majetková a. s.</t>
  </si>
  <si>
    <t>SF Ikon spol. s r. o.</t>
  </si>
  <si>
    <t>Zahradní kolonie</t>
  </si>
  <si>
    <t>Prodej privatizovaných domů</t>
  </si>
  <si>
    <t>Nájem za pozemky</t>
  </si>
  <si>
    <t>Prodej byt. a nebyt.jednotek RB</t>
  </si>
  <si>
    <t>Společenství vlastníků</t>
  </si>
  <si>
    <t xml:space="preserve">Ostatní </t>
  </si>
  <si>
    <t>Mezisoučet (OMP+SF)</t>
  </si>
  <si>
    <t>Odbor hospodářské správy</t>
  </si>
  <si>
    <t>Odbor sociální</t>
  </si>
  <si>
    <t>ODŽ</t>
  </si>
  <si>
    <t>celkem</t>
  </si>
  <si>
    <t>Opravné pol. k pohledávkám</t>
  </si>
  <si>
    <t>Cenné papíry</t>
  </si>
  <si>
    <t>Příjmy příštích období</t>
  </si>
  <si>
    <t>CENTRA 
a. s.</t>
  </si>
  <si>
    <t>TOMMI-Holding 
s. r. o.</t>
  </si>
  <si>
    <t>Ikon 
spol. s. r. o.</t>
  </si>
  <si>
    <t>OŠK</t>
  </si>
  <si>
    <t>OŽD</t>
  </si>
  <si>
    <t>OSO</t>
  </si>
  <si>
    <t>OHS</t>
  </si>
  <si>
    <t>OEK</t>
  </si>
  <si>
    <t>náklad, výnos/středisko</t>
  </si>
  <si>
    <t>správní firmy</t>
  </si>
  <si>
    <t>8144
nájmy za reklamy</t>
  </si>
  <si>
    <t>8200 
OMP</t>
  </si>
  <si>
    <t>8258
školy, školky</t>
  </si>
  <si>
    <t>4100 
Odbor školství</t>
  </si>
  <si>
    <t>2100
Odbor žívotní prostředí doprava a rozvoj</t>
  </si>
  <si>
    <t>5100
Odbor sociální</t>
  </si>
  <si>
    <t>9100
Odbor hospodářské správy</t>
  </si>
  <si>
    <t>9159
Závodní jídelna</t>
  </si>
  <si>
    <t>1000
Odbor ekonomický</t>
  </si>
  <si>
    <t>Spotřeba jiných neskl. dodávek (spotřeba vody)</t>
  </si>
  <si>
    <t xml:space="preserve">Obstaravatelská odměna </t>
  </si>
  <si>
    <t>Refund. oprav v byty  a nebyty</t>
  </si>
  <si>
    <t>Osobní náklady + pojištění</t>
  </si>
  <si>
    <t xml:space="preserve">Výnosy z pronájmu podílových domů </t>
  </si>
  <si>
    <t xml:space="preserve">Výnosy z pronájmu ostatní </t>
  </si>
  <si>
    <t>ZC prodávaného majetku</t>
  </si>
  <si>
    <t>139 objektů</t>
  </si>
  <si>
    <t>pozemky</t>
  </si>
  <si>
    <t xml:space="preserve"> celkem </t>
  </si>
  <si>
    <t>předpoklad po odpisech k 31. 12. 2012</t>
  </si>
  <si>
    <t>ORJ 8200 Bytové domy</t>
  </si>
  <si>
    <t>specifikace nadlimitních oprav</t>
  </si>
  <si>
    <t xml:space="preserve">návrh plánu </t>
  </si>
  <si>
    <t>ZTI*</t>
  </si>
  <si>
    <t>HDV*</t>
  </si>
  <si>
    <t>ORJ 8258  Školy a školky</t>
  </si>
  <si>
    <t>MŠ - výměna oken</t>
  </si>
  <si>
    <t>* HDV - hlavní domovní vedení</t>
  </si>
  <si>
    <t>* ZTI - zdravotně technická instalace</t>
  </si>
  <si>
    <t>Plán ZČ</t>
  </si>
  <si>
    <t xml:space="preserve">PRAHA 10-Majetková a. s. </t>
  </si>
  <si>
    <t>Výsledek hospodaření ve schvalovacím řízení</t>
  </si>
  <si>
    <t xml:space="preserve">Ostatní fin. prostředky VHČ </t>
  </si>
  <si>
    <t>Odbor školství + EDEN</t>
  </si>
  <si>
    <t>závazky</t>
  </si>
  <si>
    <t>377/15,31</t>
  </si>
  <si>
    <t>Závazky účtová skupina 32</t>
  </si>
  <si>
    <t>Zdaňovaná činnost odbory</t>
  </si>
  <si>
    <t>Pohledávky účt. skupina 31</t>
  </si>
  <si>
    <t xml:space="preserve"> - z toho pohledávky ostatní</t>
  </si>
  <si>
    <t xml:space="preserve">PRAHA 10-Majetková a. s.  </t>
  </si>
  <si>
    <t>správní firmy/středisko</t>
  </si>
  <si>
    <t xml:space="preserve">pohledávky </t>
  </si>
  <si>
    <t>finanční prostředky/ pohledávky/závazky</t>
  </si>
  <si>
    <t>Opravy a udržování limit. mimo havárie</t>
  </si>
  <si>
    <t>Ostatní služby</t>
  </si>
  <si>
    <t>8244, 8272</t>
  </si>
  <si>
    <t>Prodaný majetek + přecenění</t>
  </si>
  <si>
    <t>Odpisy dlouhodob majetku</t>
  </si>
  <si>
    <t xml:space="preserve"> 1.1.2014</t>
  </si>
  <si>
    <t>Jiné oceňovací rozdíly</t>
  </si>
  <si>
    <t>Dlouhodobé závazky</t>
  </si>
  <si>
    <t xml:space="preserve">zúčtování se SF (378/0310) </t>
  </si>
  <si>
    <r>
      <t xml:space="preserve">pohledávky </t>
    </r>
    <r>
      <rPr>
        <b/>
        <sz val="8"/>
        <rFont val="Times New Roman"/>
        <family val="1"/>
      </rPr>
      <t>bez zúčtování se SF (377/11,15,30)</t>
    </r>
  </si>
  <si>
    <t>zúčtování se SF  (377/11,15,30)</t>
  </si>
  <si>
    <t>Tvorba a zúčtování opravných položek</t>
  </si>
  <si>
    <t>Náklady z vyřazených pohledávek</t>
  </si>
  <si>
    <t>Výnosy z prodeje majetku+přecenění</t>
  </si>
  <si>
    <t>Tvorba a zúčtování opr položek</t>
  </si>
  <si>
    <t xml:space="preserve">   - z toho krátkodobé přijaté zálohy</t>
  </si>
  <si>
    <t xml:space="preserve"> - z toho krátkodobé poskytnuté zálohy</t>
  </si>
  <si>
    <t>Dlouhodobé pohledávky</t>
  </si>
  <si>
    <t>Náklady z vyř. pohledávek  př. odpis</t>
  </si>
  <si>
    <t>SF AUSTIS a. s. (od 1. 6. AUSTIS správa s.r.o.)</t>
  </si>
  <si>
    <t>0,8100,8144,8244,8200,8216,8258,8272,8141</t>
  </si>
  <si>
    <t>9100,9159,9500</t>
  </si>
  <si>
    <t>5xx</t>
  </si>
  <si>
    <t>2xx</t>
  </si>
  <si>
    <t>4xx+8243</t>
  </si>
  <si>
    <t>311 24,34,30,20(26)</t>
  </si>
  <si>
    <t>311 20,24,34,30, 26</t>
  </si>
  <si>
    <t>310051-6X</t>
  </si>
  <si>
    <t>311 25,50,10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</si>
  <si>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</si>
  <si>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</si>
  <si>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</si>
  <si>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</si>
  <si>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</si>
  <si>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</si>
  <si>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</si>
  <si>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</si>
  <si>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</si>
  <si>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311/24,30,34</t>
  </si>
  <si>
    <t>kontrola</t>
  </si>
  <si>
    <t>strana MD 8231-8234</t>
  </si>
  <si>
    <t>nebyty 24</t>
  </si>
  <si>
    <t>byty 34</t>
  </si>
  <si>
    <t>inkaso 30</t>
  </si>
  <si>
    <t>byty 603/21</t>
  </si>
  <si>
    <t>nebyty 603/22</t>
  </si>
  <si>
    <t>celkem 603/21/22</t>
  </si>
  <si>
    <t>tommi MD 311</t>
  </si>
  <si>
    <t>centra MD 311</t>
  </si>
  <si>
    <t>Austis  MD 311</t>
  </si>
  <si>
    <t>PMC MD 311</t>
  </si>
  <si>
    <t>PS</t>
  </si>
  <si>
    <t>311/24</t>
  </si>
  <si>
    <t>311/34</t>
  </si>
  <si>
    <t>311/30</t>
  </si>
  <si>
    <t>stav obraty</t>
  </si>
  <si>
    <t>stavy</t>
  </si>
  <si>
    <t>říjen</t>
  </si>
  <si>
    <t>listopad</t>
  </si>
  <si>
    <t>prosinec</t>
  </si>
  <si>
    <t>průměr</t>
  </si>
  <si>
    <t xml:space="preserve">stavy k </t>
  </si>
  <si>
    <t>Majetek a závazky zdaňované činnosti včetně správních firem celkem k 31. 12. 2014</t>
  </si>
  <si>
    <t>Výsledek hospodaření předch. účetních období</t>
  </si>
  <si>
    <t xml:space="preserve"> - z toho nájemné vč. SIPO</t>
  </si>
  <si>
    <t xml:space="preserve"> - z toho za prodlení,vymáhání,exekuce</t>
  </si>
  <si>
    <t>pohledávky IKON</t>
  </si>
  <si>
    <t>ORJ</t>
  </si>
  <si>
    <t>odmínusování</t>
  </si>
  <si>
    <t>4xxx</t>
  </si>
  <si>
    <t>Vývoj pohledávek u neuhrazeného nájemného k 31. 3. 2015</t>
  </si>
  <si>
    <t>Finanční prostředky, pohledávky a závazky v evidenci správních firem k 31. 3.2015</t>
  </si>
  <si>
    <t>nájemné vč SIPO k 1.1.2015</t>
  </si>
  <si>
    <t>nájemné vč SIPO k 31. 3. 2015</t>
  </si>
  <si>
    <r>
      <t xml:space="preserve">AUSTIS </t>
    </r>
    <r>
      <rPr>
        <b/>
        <sz val="11"/>
        <rFont val="Times New Roman"/>
        <family val="1"/>
      </rPr>
      <t xml:space="preserve"> správa s.r.o.</t>
    </r>
  </si>
  <si>
    <r>
      <t xml:space="preserve">AUSTIS </t>
    </r>
    <r>
      <rPr>
        <b/>
        <sz val="11"/>
        <rFont val="Times New Roman"/>
        <family val="1"/>
      </rPr>
      <t>správa s.r.o.</t>
    </r>
  </si>
  <si>
    <t>Daň z nabytí nemov. věcí</t>
  </si>
  <si>
    <t>Opravy předcházejících účetních období</t>
  </si>
  <si>
    <r>
      <t xml:space="preserve">1.1.2015
</t>
    </r>
    <r>
      <rPr>
        <b/>
        <sz val="8"/>
        <rFont val="Times New Roman "/>
        <family val="0"/>
      </rPr>
      <t>bez zúčtování se SF (378/0310)</t>
    </r>
  </si>
  <si>
    <t>SF AUSTIS správa s.r.o.</t>
  </si>
  <si>
    <t>Odpisy dlouhodobého majetku</t>
  </si>
  <si>
    <t>všechny závazky z rozvahy - (krátkodobé i dlouhodobé)</t>
  </si>
  <si>
    <t xml:space="preserve">Výnosy z prodeje služeb </t>
  </si>
  <si>
    <t>OKP</t>
  </si>
  <si>
    <t>9136 Praha 10 - Majetková a.s. pro OHS</t>
  </si>
  <si>
    <t>Praha 10 - Majetková a.s.  ORJ 9136</t>
  </si>
  <si>
    <t>9136
 Majetková pro OHS</t>
  </si>
  <si>
    <t>Refund. Oprav - byty, NP</t>
  </si>
  <si>
    <t>Odpis pohledávek</t>
  </si>
  <si>
    <t xml:space="preserve">
PMC Facility, a.s. 8232</t>
  </si>
  <si>
    <t xml:space="preserve">
Austis  správa s.r.o. 8233</t>
  </si>
  <si>
    <t>Centra a. s. 8234</t>
  </si>
  <si>
    <t xml:space="preserve">
Praha 10 - Majetková a.s. 8260</t>
  </si>
  <si>
    <t>OMP</t>
  </si>
  <si>
    <t xml:space="preserve">OBN + správní firmy </t>
  </si>
  <si>
    <t>8230 SVJ</t>
  </si>
  <si>
    <t>8100
OBN</t>
  </si>
  <si>
    <t xml:space="preserve">Opravy a udržování limitní  </t>
  </si>
  <si>
    <t>ÚZ</t>
  </si>
  <si>
    <t>Ostatní neodkladné opravy</t>
  </si>
  <si>
    <t>Celkem</t>
  </si>
  <si>
    <t>4100  
Odbor školství</t>
  </si>
  <si>
    <t>Náklady na projekty a revize</t>
  </si>
  <si>
    <t>8282 OMP</t>
  </si>
  <si>
    <t>Posudky a konzultace</t>
  </si>
  <si>
    <t>Právní služby</t>
  </si>
  <si>
    <t>828121
prodeje domů</t>
  </si>
  <si>
    <t>828122
zahrádkářské kolonie</t>
  </si>
  <si>
    <t>828150
nájemné za pozemky</t>
  </si>
  <si>
    <t>828156
prodej byty a nebyty</t>
  </si>
  <si>
    <t>828157
prodej pozemků</t>
  </si>
  <si>
    <t>818216
tepelné hospodářství</t>
  </si>
  <si>
    <t>815140
poliklinika Malešice</t>
  </si>
  <si>
    <t>OBN</t>
  </si>
  <si>
    <t>Náklady na posudky a konzultace</t>
  </si>
  <si>
    <t xml:space="preserve">Návrh plánu zdaňované činnosti na rok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</si>
  <si>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6100    Odbor kultury a projektů</t>
  </si>
  <si>
    <t>Opravy a udržování nadlimitní (včetně oprav bytů + NP)</t>
  </si>
  <si>
    <t xml:space="preserve">Správní poplatky   </t>
  </si>
  <si>
    <t xml:space="preserve">Přijaté pokuty a penále </t>
  </si>
  <si>
    <t>Plán nadlimitních oprav hrazených z prostředků zdaňované činnosti r. 2019 (OMP)</t>
  </si>
  <si>
    <t>MŠ - ostatní opravy</t>
  </si>
  <si>
    <t>ZŠ - ostatní opravy</t>
  </si>
  <si>
    <t>Plán nadlimitních oprav hrazených z prostředků zdaňované činnosti r. 2019 (OBN)</t>
  </si>
  <si>
    <t>volné byty + NP</t>
  </si>
  <si>
    <t>PRIORITNÍ</t>
  </si>
  <si>
    <t>ÚZ 810000 - Opravy volných bytů dle zpracované PD</t>
  </si>
  <si>
    <t>ÚZ 818260 - Opravy v objektech BD Malešice, Sedmidomky a ubytovna Brigádníků</t>
  </si>
  <si>
    <t>k  1. 1. 2019</t>
  </si>
  <si>
    <t>nájemné vč SIPO k 1. 1. 2019</t>
  </si>
  <si>
    <t>6100             Odbor kultury</t>
  </si>
  <si>
    <t>829136
 Majetková pro
 OMP</t>
  </si>
  <si>
    <t>818232
PMC Facility, a.s.</t>
  </si>
  <si>
    <t>818233
Austis  správa s.r.o.</t>
  </si>
  <si>
    <t>818234     CENTRA a.s.</t>
  </si>
  <si>
    <t>818260
Praha 10 - Majetková a.s.</t>
  </si>
  <si>
    <t>829136 Praha 10 - Majetková a.s. pro OMP</t>
  </si>
  <si>
    <t>Mimořádné výnosy</t>
  </si>
  <si>
    <t>čerpání k 31. 12. 2019</t>
  </si>
  <si>
    <t xml:space="preserve">Výsledky hospodaření správních firem k 31. 12.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</si>
  <si>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Vývoj pohledávek u neuhrazeného nájemného k 31. 12.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</si>
  <si>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nájemné vč SIPO k 31. 12. 2019</t>
  </si>
  <si>
    <t>Finanční prostředky, pohledávky a závazky v evidenci správních firem k 31. 12. 2019</t>
  </si>
  <si>
    <t>Výsledky zdaňované činnosti realizované přímo na Úřadu městské části Praha 10 k 31. 12. 2019</t>
  </si>
  <si>
    <t xml:space="preserve">Porovnání  plánu zdaňované činnosti se skutečnými výsledky k 31. 12. 2019          </t>
  </si>
  <si>
    <t>Vývoj pohybu aktiv a pasiv zdaňované činnosti k 31. 12. 2019</t>
  </si>
  <si>
    <t>k  31. 12. 2019</t>
  </si>
  <si>
    <t>tis. Kč</t>
  </si>
  <si>
    <t>energie celkem</t>
  </si>
  <si>
    <t>opravy celkem</t>
  </si>
  <si>
    <t>náklady celkem</t>
  </si>
  <si>
    <t>Výnosy celkem</t>
  </si>
  <si>
    <t>Hospodářský výsledek</t>
  </si>
  <si>
    <t>prodeje domů</t>
  </si>
  <si>
    <t>zahrádkářské kolonie</t>
  </si>
  <si>
    <t>nájemné za pozemky</t>
  </si>
  <si>
    <t>prodej byty a nebyty</t>
  </si>
  <si>
    <t>prodej pozemků</t>
  </si>
  <si>
    <t>SVJ</t>
  </si>
  <si>
    <t>školy, školky</t>
  </si>
  <si>
    <t>Majetková pro OMP</t>
  </si>
  <si>
    <t>plán</t>
  </si>
  <si>
    <t>OMP celkem</t>
  </si>
  <si>
    <t>Plán OMP</t>
  </si>
  <si>
    <t>OBN +SF</t>
  </si>
  <si>
    <t>nájmy z reklam</t>
  </si>
  <si>
    <t>tepelné hospodářství</t>
  </si>
  <si>
    <t>poliklinika Malešice</t>
  </si>
  <si>
    <t>OBN celkem</t>
  </si>
  <si>
    <t>Plán OBN</t>
  </si>
  <si>
    <t>Odbor školství</t>
  </si>
  <si>
    <t>Odbor životního prostředí doprava a rozvoj</t>
  </si>
  <si>
    <t>Závodní jídelna</t>
  </si>
  <si>
    <t>Majetková pro OHS</t>
  </si>
  <si>
    <t>Odbor ekonomický</t>
  </si>
  <si>
    <t>Odbor kultury a projektů</t>
  </si>
  <si>
    <t>SF</t>
  </si>
  <si>
    <t>818232 - 818260</t>
  </si>
  <si>
    <t>Rozbory k 31. 12. 2019</t>
  </si>
  <si>
    <r>
      <t xml:space="preserve">9136 Praha 10 - Majetková a.s. pro OHS </t>
    </r>
    <r>
      <rPr>
        <b/>
        <u val="single"/>
        <sz val="11"/>
        <rFont val="Times New Roman"/>
        <family val="1"/>
      </rPr>
      <t>ORG 0</t>
    </r>
  </si>
  <si>
    <r>
      <t xml:space="preserve">829136 Praha 10 - Majetková a.s. pro OMP ORG </t>
    </r>
    <r>
      <rPr>
        <b/>
        <u val="single"/>
        <sz val="11"/>
        <rFont val="Times New Roman"/>
        <family val="1"/>
      </rPr>
      <t>1-999</t>
    </r>
  </si>
  <si>
    <t>Výnosy z pronájmu ostatní (min.období)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</si>
</sst>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_-* #,##0.0\ _K_č_-;\-* #,##0.0\ _K_č_-;_-* &quot;-&quot;??\ _K_č_-;_-@_-"/>
    <numFmt numFmtId="167" formatCode="#,##0_ ;[Red]\-#,##0\ "/>
    <numFmt numFmtId="168" formatCode="0.0"/>
    <numFmt numFmtId="169" formatCode="#,##0.0"/>
    <numFmt numFmtId="170" formatCode="#,##0;[Red]#,##0"/>
    <numFmt numFmtId="171" formatCode="[&lt;=9999999]###\ ##\ ##;##\ ##\ ##\ ##"/>
    <numFmt numFmtId="172" formatCode="d/m\."/>
    <numFmt numFmtId="173" formatCode="#,##0_ ;\-#,##0\ "/>
    <numFmt numFmtId="174" formatCode="#,##0.0\ &quot;Kč&quot;"/>
    <numFmt numFmtId="175" formatCode="0_ ;\-0\ "/>
    <numFmt numFmtId="176" formatCode="#,##0.00_ ;\-#,##0.00\ "/>
    <numFmt numFmtId="177" formatCode="#,##0.00\ _K_č"/>
    <numFmt numFmtId="178" formatCode="d/m/yy"/>
    <numFmt numFmtId="179" formatCode="mmmm\ 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  <numFmt numFmtId="184" formatCode="0.0_ ;\-0.0\ "/>
    <numFmt numFmtId="185" formatCode="#,##0.0_ ;\-#,##0.0\ "/>
    <numFmt numFmtId="186" formatCode="d/m/yyyy;@"/>
    <numFmt numFmtId="187" formatCode="#,##0.00\ &quot;Kč&quot;"/>
    <numFmt numFmtId="188" formatCode="[$-405]d\.\ mmmm\ yyyy"/>
    <numFmt numFmtId="189" formatCode="[$-405]dddd\ d\.\ mmmm\ yyyy"/>
  </numFmts>
  <fonts count="1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Times New Roman CE"/>
      <family val="1"/>
    </font>
    <font>
      <b/>
      <sz val="13"/>
      <name val="Times New Roman"/>
      <family val="1"/>
    </font>
    <font>
      <b/>
      <sz val="13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b/>
      <u val="single"/>
      <sz val="13"/>
      <name val="Times New Roman "/>
      <family val="0"/>
    </font>
    <font>
      <sz val="13"/>
      <name val="Times New Roman "/>
      <family val="0"/>
    </font>
    <font>
      <b/>
      <sz val="13"/>
      <name val="Times New Roman "/>
      <family val="0"/>
    </font>
    <font>
      <sz val="13"/>
      <color indexed="10"/>
      <name val="Times New Roman "/>
      <family val="0"/>
    </font>
    <font>
      <sz val="12"/>
      <name val="Times New Roman "/>
      <family val="0"/>
    </font>
    <font>
      <b/>
      <sz val="18"/>
      <name val="Times New Roman "/>
      <family val="0"/>
    </font>
    <font>
      <b/>
      <sz val="18"/>
      <name val="Arial CE"/>
      <family val="0"/>
    </font>
    <font>
      <sz val="10"/>
      <name val="Times New Roman "/>
      <family val="0"/>
    </font>
    <font>
      <b/>
      <sz val="11"/>
      <name val="Times New Roman "/>
      <family val="0"/>
    </font>
    <font>
      <sz val="9"/>
      <name val="Times New Roman "/>
      <family val="0"/>
    </font>
    <font>
      <b/>
      <sz val="13"/>
      <name val="Arial CE"/>
      <family val="0"/>
    </font>
    <font>
      <sz val="12"/>
      <name val="Times New Roman"/>
      <family val="1"/>
    </font>
    <font>
      <b/>
      <sz val="8"/>
      <name val="Times New Roman 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1"/>
      <name val="Times New Roman "/>
      <family val="0"/>
    </font>
    <font>
      <b/>
      <sz val="9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26"/>
      <color indexed="10"/>
      <name val="Times New Roman CE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26"/>
      <color rgb="FFFF0000"/>
      <name val="Times New Roman CE"/>
      <family val="1"/>
    </font>
    <font>
      <sz val="13"/>
      <color rgb="FFFF0000"/>
      <name val="Times New Roman "/>
      <family val="0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/>
      <bottom/>
    </border>
    <border>
      <left>
        <color indexed="63"/>
      </left>
      <right style="thin"/>
      <top/>
      <bottom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vertical="center"/>
      <protection/>
    </xf>
    <xf numFmtId="3" fontId="31" fillId="0" borderId="0" xfId="52" applyNumberFormat="1" applyFont="1" applyFill="1" applyBorder="1" applyAlignment="1">
      <alignment horizontal="right" vertical="center"/>
      <protection/>
    </xf>
    <xf numFmtId="169" fontId="31" fillId="0" borderId="0" xfId="52" applyNumberFormat="1" applyFont="1" applyFill="1" applyBorder="1" applyAlignment="1">
      <alignment horizontal="right" vertical="center"/>
      <protection/>
    </xf>
    <xf numFmtId="0" fontId="17" fillId="0" borderId="0" xfId="52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vertical="center"/>
      <protection/>
    </xf>
    <xf numFmtId="0" fontId="16" fillId="0" borderId="0" xfId="52" applyFont="1" applyFill="1" applyBorder="1">
      <alignment/>
      <protection/>
    </xf>
    <xf numFmtId="169" fontId="7" fillId="0" borderId="0" xfId="52" applyNumberFormat="1" applyFont="1" applyFill="1" applyBorder="1">
      <alignment/>
      <protection/>
    </xf>
    <xf numFmtId="3" fontId="7" fillId="0" borderId="10" xfId="52" applyNumberFormat="1" applyFont="1" applyFill="1" applyBorder="1">
      <alignment/>
      <protection/>
    </xf>
    <xf numFmtId="0" fontId="7" fillId="0" borderId="11" xfId="52" applyFont="1" applyFill="1" applyBorder="1">
      <alignment/>
      <protection/>
    </xf>
    <xf numFmtId="3" fontId="7" fillId="0" borderId="12" xfId="52" applyNumberFormat="1" applyFont="1" applyFill="1" applyBorder="1">
      <alignment/>
      <protection/>
    </xf>
    <xf numFmtId="0" fontId="7" fillId="0" borderId="13" xfId="52" applyFont="1" applyFill="1" applyBorder="1">
      <alignment/>
      <protection/>
    </xf>
    <xf numFmtId="0" fontId="7" fillId="0" borderId="14" xfId="52" applyFont="1" applyFill="1" applyBorder="1">
      <alignment/>
      <protection/>
    </xf>
    <xf numFmtId="0" fontId="7" fillId="0" borderId="15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3" fillId="0" borderId="0" xfId="0" applyFont="1" applyFill="1" applyAlignment="1">
      <alignment vertical="center" wrapText="1"/>
    </xf>
    <xf numFmtId="4" fontId="7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 wrapText="1"/>
    </xf>
    <xf numFmtId="177" fontId="35" fillId="0" borderId="0" xfId="0" applyNumberFormat="1" applyFont="1" applyFill="1" applyBorder="1" applyAlignment="1">
      <alignment vertical="center"/>
    </xf>
    <xf numFmtId="169" fontId="35" fillId="0" borderId="0" xfId="0" applyNumberFormat="1" applyFont="1" applyFill="1" applyBorder="1" applyAlignment="1">
      <alignment horizontal="right" vertical="center"/>
    </xf>
    <xf numFmtId="169" fontId="34" fillId="0" borderId="0" xfId="0" applyNumberFormat="1" applyFont="1" applyFill="1" applyBorder="1" applyAlignment="1">
      <alignment horizontal="right" vertical="center"/>
    </xf>
    <xf numFmtId="169" fontId="12" fillId="0" borderId="0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vertical="center"/>
    </xf>
    <xf numFmtId="169" fontId="35" fillId="0" borderId="0" xfId="0" applyNumberFormat="1" applyFont="1" applyFill="1" applyBorder="1" applyAlignment="1">
      <alignment vertical="center"/>
    </xf>
    <xf numFmtId="169" fontId="34" fillId="0" borderId="0" xfId="0" applyNumberFormat="1" applyFont="1" applyFill="1" applyBorder="1" applyAlignment="1">
      <alignment vertical="center"/>
    </xf>
    <xf numFmtId="4" fontId="7" fillId="0" borderId="0" xfId="52" applyNumberFormat="1" applyFont="1" applyFill="1" applyBorder="1" applyAlignment="1">
      <alignment vertical="center"/>
      <protection/>
    </xf>
    <xf numFmtId="4" fontId="17" fillId="0" borderId="0" xfId="52" applyNumberFormat="1" applyFont="1" applyFill="1" applyBorder="1" applyAlignment="1">
      <alignment vertical="center"/>
      <protection/>
    </xf>
    <xf numFmtId="4" fontId="7" fillId="0" borderId="0" xfId="52" applyNumberFormat="1" applyFont="1" applyFill="1" applyBorder="1">
      <alignment/>
      <protection/>
    </xf>
    <xf numFmtId="0" fontId="2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vertical="center"/>
    </xf>
    <xf numFmtId="169" fontId="27" fillId="0" borderId="18" xfId="0" applyNumberFormat="1" applyFont="1" applyFill="1" applyBorder="1" applyAlignment="1">
      <alignment horizontal="right" vertical="center"/>
    </xf>
    <xf numFmtId="169" fontId="27" fillId="0" borderId="19" xfId="0" applyNumberFormat="1" applyFont="1" applyFill="1" applyBorder="1" applyAlignment="1">
      <alignment horizontal="right" vertical="center"/>
    </xf>
    <xf numFmtId="169" fontId="27" fillId="0" borderId="20" xfId="0" applyNumberFormat="1" applyFont="1" applyFill="1" applyBorder="1" applyAlignment="1">
      <alignment horizontal="right" vertical="center"/>
    </xf>
    <xf numFmtId="169" fontId="27" fillId="0" borderId="21" xfId="0" applyNumberFormat="1" applyFont="1" applyFill="1" applyBorder="1" applyAlignment="1">
      <alignment horizontal="right" vertical="center"/>
    </xf>
    <xf numFmtId="169" fontId="27" fillId="0" borderId="22" xfId="0" applyNumberFormat="1" applyFont="1" applyFill="1" applyBorder="1" applyAlignment="1">
      <alignment horizontal="right" vertical="center"/>
    </xf>
    <xf numFmtId="169" fontId="27" fillId="0" borderId="23" xfId="0" applyNumberFormat="1" applyFont="1" applyFill="1" applyBorder="1" applyAlignment="1">
      <alignment horizontal="right" vertical="center"/>
    </xf>
    <xf numFmtId="169" fontId="29" fillId="0" borderId="24" xfId="0" applyNumberFormat="1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vertical="center"/>
    </xf>
    <xf numFmtId="169" fontId="27" fillId="0" borderId="26" xfId="0" applyNumberFormat="1" applyFont="1" applyFill="1" applyBorder="1" applyAlignment="1">
      <alignment horizontal="right" vertical="center"/>
    </xf>
    <xf numFmtId="169" fontId="27" fillId="0" borderId="27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169" fontId="29" fillId="0" borderId="29" xfId="0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vertical="center"/>
    </xf>
    <xf numFmtId="169" fontId="27" fillId="0" borderId="31" xfId="0" applyNumberFormat="1" applyFont="1" applyFill="1" applyBorder="1" applyAlignment="1">
      <alignment horizontal="right" vertical="center"/>
    </xf>
    <xf numFmtId="169" fontId="27" fillId="0" borderId="32" xfId="0" applyNumberFormat="1" applyFont="1" applyFill="1" applyBorder="1" applyAlignment="1">
      <alignment horizontal="right" vertical="center"/>
    </xf>
    <xf numFmtId="0" fontId="29" fillId="0" borderId="33" xfId="0" applyFont="1" applyFill="1" applyBorder="1" applyAlignment="1">
      <alignment vertical="center"/>
    </xf>
    <xf numFmtId="169" fontId="29" fillId="0" borderId="34" xfId="0" applyNumberFormat="1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169" fontId="29" fillId="0" borderId="0" xfId="0" applyNumberFormat="1" applyFont="1" applyFill="1" applyBorder="1" applyAlignment="1">
      <alignment horizontal="right" vertical="center"/>
    </xf>
    <xf numFmtId="169" fontId="29" fillId="0" borderId="0" xfId="0" applyNumberFormat="1" applyFont="1" applyFill="1" applyBorder="1" applyAlignment="1">
      <alignment vertical="center"/>
    </xf>
    <xf numFmtId="169" fontId="27" fillId="0" borderId="22" xfId="0" applyNumberFormat="1" applyFont="1" applyFill="1" applyBorder="1" applyAlignment="1">
      <alignment vertical="center"/>
    </xf>
    <xf numFmtId="0" fontId="16" fillId="0" borderId="37" xfId="52" applyFont="1" applyFill="1" applyBorder="1">
      <alignment/>
      <protection/>
    </xf>
    <xf numFmtId="0" fontId="16" fillId="0" borderId="11" xfId="52" applyFont="1" applyFill="1" applyBorder="1">
      <alignment/>
      <protection/>
    </xf>
    <xf numFmtId="0" fontId="7" fillId="0" borderId="38" xfId="52" applyFont="1" applyFill="1" applyBorder="1">
      <alignment/>
      <protection/>
    </xf>
    <xf numFmtId="0" fontId="7" fillId="0" borderId="39" xfId="52" applyFont="1" applyFill="1" applyBorder="1">
      <alignment/>
      <protection/>
    </xf>
    <xf numFmtId="0" fontId="7" fillId="0" borderId="40" xfId="52" applyFont="1" applyFill="1" applyBorder="1">
      <alignment/>
      <protection/>
    </xf>
    <xf numFmtId="0" fontId="9" fillId="0" borderId="41" xfId="0" applyFont="1" applyFill="1" applyBorder="1" applyAlignment="1">
      <alignment horizontal="center" vertical="center" wrapText="1"/>
    </xf>
    <xf numFmtId="169" fontId="27" fillId="0" borderId="41" xfId="0" applyNumberFormat="1" applyFont="1" applyFill="1" applyBorder="1" applyAlignment="1">
      <alignment vertical="center"/>
    </xf>
    <xf numFmtId="169" fontId="28" fillId="0" borderId="18" xfId="0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26" fillId="0" borderId="18" xfId="52" applyFont="1" applyFill="1" applyBorder="1" applyAlignment="1">
      <alignment horizontal="center" vertical="center"/>
      <protection/>
    </xf>
    <xf numFmtId="0" fontId="26" fillId="0" borderId="18" xfId="52" applyFont="1" applyFill="1" applyBorder="1" applyAlignment="1">
      <alignment horizontal="center" vertical="center" wrapText="1"/>
      <protection/>
    </xf>
    <xf numFmtId="169" fontId="27" fillId="0" borderId="17" xfId="52" applyNumberFormat="1" applyFont="1" applyFill="1" applyBorder="1" applyAlignment="1">
      <alignment vertical="center"/>
      <protection/>
    </xf>
    <xf numFmtId="169" fontId="27" fillId="0" borderId="18" xfId="52" applyNumberFormat="1" applyFont="1" applyFill="1" applyBorder="1" applyAlignment="1">
      <alignment horizontal="right" vertical="center"/>
      <protection/>
    </xf>
    <xf numFmtId="169" fontId="28" fillId="0" borderId="43" xfId="52" applyNumberFormat="1" applyFont="1" applyFill="1" applyBorder="1" applyAlignment="1">
      <alignment vertical="center"/>
      <protection/>
    </xf>
    <xf numFmtId="0" fontId="27" fillId="0" borderId="25" xfId="52" applyFont="1" applyFill="1" applyBorder="1" applyAlignment="1">
      <alignment vertical="center"/>
      <protection/>
    </xf>
    <xf numFmtId="169" fontId="27" fillId="0" borderId="26" xfId="52" applyNumberFormat="1" applyFont="1" applyFill="1" applyBorder="1" applyAlignment="1">
      <alignment horizontal="right" vertical="center"/>
      <protection/>
    </xf>
    <xf numFmtId="169" fontId="27" fillId="0" borderId="27" xfId="52" applyNumberFormat="1" applyFont="1" applyFill="1" applyBorder="1" applyAlignment="1">
      <alignment horizontal="right" vertical="center"/>
      <protection/>
    </xf>
    <xf numFmtId="169" fontId="28" fillId="0" borderId="44" xfId="52" applyNumberFormat="1" applyFont="1" applyFill="1" applyBorder="1" applyAlignment="1">
      <alignment vertical="center"/>
      <protection/>
    </xf>
    <xf numFmtId="0" fontId="27" fillId="0" borderId="17" xfId="52" applyFont="1" applyFill="1" applyBorder="1" applyAlignment="1">
      <alignment vertical="center"/>
      <protection/>
    </xf>
    <xf numFmtId="169" fontId="27" fillId="0" borderId="19" xfId="52" applyNumberFormat="1" applyFont="1" applyFill="1" applyBorder="1" applyAlignment="1">
      <alignment horizontal="right" vertical="center"/>
      <protection/>
    </xf>
    <xf numFmtId="0" fontId="27" fillId="0" borderId="42" xfId="52" applyFont="1" applyFill="1" applyBorder="1" applyAlignment="1">
      <alignment vertical="center"/>
      <protection/>
    </xf>
    <xf numFmtId="0" fontId="29" fillId="0" borderId="28" xfId="52" applyFont="1" applyFill="1" applyBorder="1" applyAlignment="1">
      <alignment vertical="center"/>
      <protection/>
    </xf>
    <xf numFmtId="169" fontId="29" fillId="0" borderId="29" xfId="52" applyNumberFormat="1" applyFont="1" applyFill="1" applyBorder="1" applyAlignment="1">
      <alignment horizontal="right" vertical="center"/>
      <protection/>
    </xf>
    <xf numFmtId="0" fontId="27" fillId="0" borderId="30" xfId="52" applyFont="1" applyFill="1" applyBorder="1" applyAlignment="1">
      <alignment vertical="center"/>
      <protection/>
    </xf>
    <xf numFmtId="169" fontId="27" fillId="0" borderId="32" xfId="52" applyNumberFormat="1" applyFont="1" applyFill="1" applyBorder="1" applyAlignment="1">
      <alignment horizontal="right" vertical="center"/>
      <protection/>
    </xf>
    <xf numFmtId="0" fontId="29" fillId="0" borderId="33" xfId="52" applyFont="1" applyFill="1" applyBorder="1" applyAlignment="1">
      <alignment vertical="center"/>
      <protection/>
    </xf>
    <xf numFmtId="0" fontId="27" fillId="0" borderId="25" xfId="52" applyFont="1" applyFill="1" applyBorder="1" applyAlignment="1">
      <alignment vertical="center" wrapText="1"/>
      <protection/>
    </xf>
    <xf numFmtId="0" fontId="27" fillId="0" borderId="17" xfId="52" applyFont="1" applyFill="1" applyBorder="1" applyAlignment="1">
      <alignment vertical="center" wrapText="1"/>
      <protection/>
    </xf>
    <xf numFmtId="0" fontId="29" fillId="0" borderId="35" xfId="52" applyFont="1" applyFill="1" applyBorder="1" applyAlignment="1">
      <alignment vertical="center"/>
      <protection/>
    </xf>
    <xf numFmtId="0" fontId="29" fillId="0" borderId="36" xfId="52" applyFont="1" applyFill="1" applyBorder="1" applyAlignment="1">
      <alignment vertical="center"/>
      <protection/>
    </xf>
    <xf numFmtId="169" fontId="34" fillId="0" borderId="18" xfId="0" applyNumberFormat="1" applyFont="1" applyFill="1" applyBorder="1" applyAlignment="1">
      <alignment horizontal="right" vertical="center"/>
    </xf>
    <xf numFmtId="0" fontId="25" fillId="0" borderId="16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169" fontId="27" fillId="0" borderId="21" xfId="52" applyNumberFormat="1" applyFont="1" applyFill="1" applyBorder="1" applyAlignment="1">
      <alignment horizontal="right" vertical="center"/>
      <protection/>
    </xf>
    <xf numFmtId="169" fontId="28" fillId="0" borderId="45" xfId="52" applyNumberFormat="1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 wrapText="1"/>
      <protection/>
    </xf>
    <xf numFmtId="3" fontId="7" fillId="0" borderId="0" xfId="0" applyNumberFormat="1" applyFont="1" applyFill="1" applyAlignment="1">
      <alignment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4" fontId="7" fillId="0" borderId="0" xfId="52" applyNumberFormat="1" applyFont="1" applyFill="1" applyBorder="1" applyAlignment="1">
      <alignment vertical="center"/>
      <protection/>
    </xf>
    <xf numFmtId="169" fontId="18" fillId="0" borderId="0" xfId="52" applyNumberFormat="1" applyFont="1" applyFill="1" applyBorder="1" applyAlignment="1">
      <alignment vertical="center"/>
      <protection/>
    </xf>
    <xf numFmtId="14" fontId="41" fillId="0" borderId="46" xfId="0" applyNumberFormat="1" applyFont="1" applyFill="1" applyBorder="1" applyAlignment="1">
      <alignment horizontal="center" vertical="center"/>
    </xf>
    <xf numFmtId="177" fontId="40" fillId="0" borderId="22" xfId="0" applyNumberFormat="1" applyFont="1" applyFill="1" applyBorder="1" applyAlignment="1">
      <alignment horizontal="center" vertical="center" wrapText="1"/>
    </xf>
    <xf numFmtId="177" fontId="40" fillId="0" borderId="22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vertical="center"/>
    </xf>
    <xf numFmtId="169" fontId="34" fillId="0" borderId="48" xfId="0" applyNumberFormat="1" applyFont="1" applyFill="1" applyBorder="1" applyAlignment="1">
      <alignment horizontal="right" vertical="center"/>
    </xf>
    <xf numFmtId="169" fontId="34" fillId="0" borderId="49" xfId="0" applyNumberFormat="1" applyFont="1" applyFill="1" applyBorder="1" applyAlignment="1">
      <alignment horizontal="right" vertical="center"/>
    </xf>
    <xf numFmtId="169" fontId="34" fillId="0" borderId="47" xfId="0" applyNumberFormat="1" applyFont="1" applyFill="1" applyBorder="1" applyAlignment="1">
      <alignment horizontal="right" vertical="center"/>
    </xf>
    <xf numFmtId="177" fontId="34" fillId="0" borderId="45" xfId="0" applyNumberFormat="1" applyFont="1" applyFill="1" applyBorder="1" applyAlignment="1">
      <alignment vertical="center"/>
    </xf>
    <xf numFmtId="169" fontId="34" fillId="0" borderId="43" xfId="0" applyNumberFormat="1" applyFont="1" applyFill="1" applyBorder="1" applyAlignment="1">
      <alignment horizontal="right" vertical="center"/>
    </xf>
    <xf numFmtId="169" fontId="34" fillId="0" borderId="45" xfId="0" applyNumberFormat="1" applyFont="1" applyFill="1" applyBorder="1" applyAlignment="1">
      <alignment horizontal="right" vertical="center"/>
    </xf>
    <xf numFmtId="177" fontId="34" fillId="0" borderId="50" xfId="0" applyNumberFormat="1" applyFont="1" applyFill="1" applyBorder="1" applyAlignment="1">
      <alignment vertical="center"/>
    </xf>
    <xf numFmtId="169" fontId="34" fillId="0" borderId="20" xfId="0" applyNumberFormat="1" applyFont="1" applyFill="1" applyBorder="1" applyAlignment="1">
      <alignment horizontal="right" vertical="center"/>
    </xf>
    <xf numFmtId="169" fontId="34" fillId="0" borderId="51" xfId="0" applyNumberFormat="1" applyFont="1" applyFill="1" applyBorder="1" applyAlignment="1">
      <alignment horizontal="right" vertical="center"/>
    </xf>
    <xf numFmtId="169" fontId="34" fillId="0" borderId="50" xfId="0" applyNumberFormat="1" applyFont="1" applyFill="1" applyBorder="1" applyAlignment="1">
      <alignment horizontal="right" vertical="center"/>
    </xf>
    <xf numFmtId="0" fontId="35" fillId="0" borderId="52" xfId="0" applyFont="1" applyFill="1" applyBorder="1" applyAlignment="1">
      <alignment vertical="center"/>
    </xf>
    <xf numFmtId="169" fontId="35" fillId="0" borderId="29" xfId="0" applyNumberFormat="1" applyFont="1" applyFill="1" applyBorder="1" applyAlignment="1">
      <alignment vertical="center"/>
    </xf>
    <xf numFmtId="169" fontId="34" fillId="0" borderId="53" xfId="0" applyNumberFormat="1" applyFont="1" applyFill="1" applyBorder="1" applyAlignment="1">
      <alignment vertical="center"/>
    </xf>
    <xf numFmtId="169" fontId="35" fillId="0" borderId="52" xfId="0" applyNumberFormat="1" applyFont="1" applyFill="1" applyBorder="1" applyAlignment="1">
      <alignment horizontal="right" vertical="center"/>
    </xf>
    <xf numFmtId="0" fontId="34" fillId="0" borderId="54" xfId="0" applyFont="1" applyFill="1" applyBorder="1" applyAlignment="1">
      <alignment vertical="center"/>
    </xf>
    <xf numFmtId="169" fontId="34" fillId="0" borderId="26" xfId="0" applyNumberFormat="1" applyFont="1" applyFill="1" applyBorder="1" applyAlignment="1">
      <alignment vertical="center"/>
    </xf>
    <xf numFmtId="169" fontId="34" fillId="0" borderId="44" xfId="0" applyNumberFormat="1" applyFont="1" applyFill="1" applyBorder="1" applyAlignment="1">
      <alignment vertical="center"/>
    </xf>
    <xf numFmtId="169" fontId="34" fillId="0" borderId="44" xfId="0" applyNumberFormat="1" applyFont="1" applyFill="1" applyBorder="1" applyAlignment="1">
      <alignment horizontal="right" vertical="center"/>
    </xf>
    <xf numFmtId="0" fontId="35" fillId="0" borderId="50" xfId="0" applyFont="1" applyFill="1" applyBorder="1" applyAlignment="1">
      <alignment vertical="center"/>
    </xf>
    <xf numFmtId="169" fontId="35" fillId="0" borderId="22" xfId="0" applyNumberFormat="1" applyFont="1" applyFill="1" applyBorder="1" applyAlignment="1">
      <alignment vertical="center"/>
    </xf>
    <xf numFmtId="169" fontId="34" fillId="0" borderId="55" xfId="0" applyNumberFormat="1" applyFont="1" applyFill="1" applyBorder="1" applyAlignment="1">
      <alignment vertical="center"/>
    </xf>
    <xf numFmtId="169" fontId="35" fillId="0" borderId="50" xfId="0" applyNumberFormat="1" applyFont="1" applyFill="1" applyBorder="1" applyAlignment="1">
      <alignment horizontal="right" vertical="center"/>
    </xf>
    <xf numFmtId="0" fontId="8" fillId="0" borderId="19" xfId="52" applyFont="1" applyFill="1" applyBorder="1" applyAlignment="1">
      <alignment horizontal="center" vertical="center" wrapText="1"/>
      <protection/>
    </xf>
    <xf numFmtId="3" fontId="27" fillId="0" borderId="19" xfId="52" applyNumberFormat="1" applyFont="1" applyFill="1" applyBorder="1" applyAlignment="1">
      <alignment horizontal="right" vertical="center"/>
      <protection/>
    </xf>
    <xf numFmtId="177" fontId="34" fillId="0" borderId="45" xfId="0" applyNumberFormat="1" applyFont="1" applyFill="1" applyBorder="1" applyAlignment="1">
      <alignment vertical="center" wrapText="1"/>
    </xf>
    <xf numFmtId="3" fontId="7" fillId="0" borderId="0" xfId="52" applyNumberFormat="1" applyFont="1" applyFill="1" applyBorder="1" applyAlignment="1">
      <alignment horizontal="left" vertical="center" wrapText="1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/>
      <protection/>
    </xf>
    <xf numFmtId="0" fontId="47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0" fontId="4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10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4" fontId="42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102" fillId="0" borderId="0" xfId="52" applyNumberFormat="1" applyFont="1" applyFill="1" applyBorder="1">
      <alignment/>
      <protection/>
    </xf>
    <xf numFmtId="0" fontId="1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177" fontId="34" fillId="33" borderId="47" xfId="0" applyNumberFormat="1" applyFont="1" applyFill="1" applyBorder="1" applyAlignment="1">
      <alignment vertical="center"/>
    </xf>
    <xf numFmtId="169" fontId="34" fillId="33" borderId="48" xfId="0" applyNumberFormat="1" applyFont="1" applyFill="1" applyBorder="1" applyAlignment="1">
      <alignment horizontal="right" vertical="center"/>
    </xf>
    <xf numFmtId="169" fontId="34" fillId="33" borderId="49" xfId="0" applyNumberFormat="1" applyFont="1" applyFill="1" applyBorder="1" applyAlignment="1">
      <alignment horizontal="right" vertical="center"/>
    </xf>
    <xf numFmtId="169" fontId="34" fillId="33" borderId="56" xfId="0" applyNumberFormat="1" applyFont="1" applyFill="1" applyBorder="1" applyAlignment="1">
      <alignment horizontal="right" vertical="center"/>
    </xf>
    <xf numFmtId="169" fontId="34" fillId="33" borderId="18" xfId="0" applyNumberFormat="1" applyFont="1" applyFill="1" applyBorder="1" applyAlignment="1">
      <alignment horizontal="right" vertical="center"/>
    </xf>
    <xf numFmtId="177" fontId="34" fillId="33" borderId="45" xfId="0" applyNumberFormat="1" applyFont="1" applyFill="1" applyBorder="1" applyAlignment="1">
      <alignment vertical="center"/>
    </xf>
    <xf numFmtId="169" fontId="34" fillId="33" borderId="43" xfId="0" applyNumberFormat="1" applyFont="1" applyFill="1" applyBorder="1" applyAlignment="1">
      <alignment horizontal="right" vertical="center"/>
    </xf>
    <xf numFmtId="169" fontId="34" fillId="33" borderId="41" xfId="0" applyNumberFormat="1" applyFont="1" applyFill="1" applyBorder="1" applyAlignment="1">
      <alignment horizontal="right" vertical="center"/>
    </xf>
    <xf numFmtId="49" fontId="49" fillId="33" borderId="45" xfId="0" applyNumberFormat="1" applyFont="1" applyFill="1" applyBorder="1" applyAlignment="1">
      <alignment vertical="center" wrapText="1"/>
    </xf>
    <xf numFmtId="169" fontId="103" fillId="33" borderId="18" xfId="0" applyNumberFormat="1" applyFont="1" applyFill="1" applyBorder="1" applyAlignment="1">
      <alignment horizontal="right" vertical="center"/>
    </xf>
    <xf numFmtId="169" fontId="103" fillId="33" borderId="41" xfId="0" applyNumberFormat="1" applyFont="1" applyFill="1" applyBorder="1" applyAlignment="1">
      <alignment horizontal="right" vertical="center"/>
    </xf>
    <xf numFmtId="169" fontId="36" fillId="33" borderId="18" xfId="0" applyNumberFormat="1" applyFont="1" applyFill="1" applyBorder="1" applyAlignment="1">
      <alignment horizontal="right" vertical="center"/>
    </xf>
    <xf numFmtId="169" fontId="36" fillId="33" borderId="43" xfId="0" applyNumberFormat="1" applyFont="1" applyFill="1" applyBorder="1" applyAlignment="1">
      <alignment horizontal="right" vertical="center"/>
    </xf>
    <xf numFmtId="169" fontId="34" fillId="33" borderId="17" xfId="0" applyNumberFormat="1" applyFont="1" applyFill="1" applyBorder="1" applyAlignment="1">
      <alignment horizontal="right" vertical="center"/>
    </xf>
    <xf numFmtId="169" fontId="34" fillId="33" borderId="57" xfId="0" applyNumberFormat="1" applyFont="1" applyFill="1" applyBorder="1" applyAlignment="1">
      <alignment horizontal="right" vertical="center"/>
    </xf>
    <xf numFmtId="177" fontId="34" fillId="33" borderId="50" xfId="0" applyNumberFormat="1" applyFont="1" applyFill="1" applyBorder="1" applyAlignment="1">
      <alignment vertical="center"/>
    </xf>
    <xf numFmtId="169" fontId="34" fillId="33" borderId="22" xfId="0" applyNumberFormat="1" applyFont="1" applyFill="1" applyBorder="1" applyAlignment="1">
      <alignment horizontal="right" vertical="center"/>
    </xf>
    <xf numFmtId="169" fontId="34" fillId="33" borderId="55" xfId="0" applyNumberFormat="1" applyFont="1" applyFill="1" applyBorder="1" applyAlignment="1">
      <alignment horizontal="right" vertical="center"/>
    </xf>
    <xf numFmtId="169" fontId="35" fillId="33" borderId="22" xfId="0" applyNumberFormat="1" applyFont="1" applyFill="1" applyBorder="1" applyAlignment="1">
      <alignment horizontal="right" vertical="center"/>
    </xf>
    <xf numFmtId="177" fontId="34" fillId="33" borderId="54" xfId="0" applyNumberFormat="1" applyFont="1" applyFill="1" applyBorder="1" applyAlignment="1">
      <alignment vertical="center"/>
    </xf>
    <xf numFmtId="169" fontId="36" fillId="33" borderId="26" xfId="0" applyNumberFormat="1" applyFont="1" applyFill="1" applyBorder="1" applyAlignment="1">
      <alignment horizontal="right" vertical="center"/>
    </xf>
    <xf numFmtId="169" fontId="36" fillId="33" borderId="44" xfId="0" applyNumberFormat="1" applyFont="1" applyFill="1" applyBorder="1" applyAlignment="1">
      <alignment horizontal="right" vertical="center"/>
    </xf>
    <xf numFmtId="169" fontId="34" fillId="33" borderId="26" xfId="0" applyNumberFormat="1" applyFont="1" applyFill="1" applyBorder="1" applyAlignment="1">
      <alignment horizontal="right" vertical="center"/>
    </xf>
    <xf numFmtId="169" fontId="34" fillId="33" borderId="58" xfId="0" applyNumberFormat="1" applyFont="1" applyFill="1" applyBorder="1" applyAlignment="1">
      <alignment horizontal="right" vertical="center"/>
    </xf>
    <xf numFmtId="169" fontId="34" fillId="33" borderId="20" xfId="0" applyNumberFormat="1" applyFont="1" applyFill="1" applyBorder="1" applyAlignment="1">
      <alignment horizontal="right" vertical="center"/>
    </xf>
    <xf numFmtId="169" fontId="34" fillId="33" borderId="44" xfId="0" applyNumberFormat="1" applyFont="1" applyFill="1" applyBorder="1" applyAlignment="1">
      <alignment horizontal="right" vertical="center"/>
    </xf>
    <xf numFmtId="177" fontId="34" fillId="33" borderId="59" xfId="0" applyNumberFormat="1" applyFont="1" applyFill="1" applyBorder="1" applyAlignment="1">
      <alignment vertical="center"/>
    </xf>
    <xf numFmtId="169" fontId="34" fillId="33" borderId="60" xfId="0" applyNumberFormat="1" applyFont="1" applyFill="1" applyBorder="1" applyAlignment="1">
      <alignment horizontal="right" vertical="center"/>
    </xf>
    <xf numFmtId="177" fontId="34" fillId="33" borderId="61" xfId="0" applyNumberFormat="1" applyFont="1" applyFill="1" applyBorder="1" applyAlignment="1">
      <alignment vertical="center"/>
    </xf>
    <xf numFmtId="177" fontId="34" fillId="33" borderId="61" xfId="0" applyNumberFormat="1" applyFont="1" applyFill="1" applyBorder="1" applyAlignment="1">
      <alignment vertical="center" wrapText="1"/>
    </xf>
    <xf numFmtId="169" fontId="36" fillId="33" borderId="20" xfId="0" applyNumberFormat="1" applyFont="1" applyFill="1" applyBorder="1" applyAlignment="1">
      <alignment horizontal="right" vertical="center"/>
    </xf>
    <xf numFmtId="169" fontId="36" fillId="33" borderId="57" xfId="0" applyNumberFormat="1" applyFont="1" applyFill="1" applyBorder="1" applyAlignment="1">
      <alignment horizontal="right" vertical="center"/>
    </xf>
    <xf numFmtId="177" fontId="35" fillId="33" borderId="52" xfId="0" applyNumberFormat="1" applyFont="1" applyFill="1" applyBorder="1" applyAlignment="1">
      <alignment vertical="center"/>
    </xf>
    <xf numFmtId="169" fontId="35" fillId="33" borderId="29" xfId="0" applyNumberFormat="1" applyFont="1" applyFill="1" applyBorder="1" applyAlignment="1">
      <alignment horizontal="right" vertical="center"/>
    </xf>
    <xf numFmtId="169" fontId="35" fillId="33" borderId="53" xfId="0" applyNumberFormat="1" applyFont="1" applyFill="1" applyBorder="1" applyAlignment="1">
      <alignment horizontal="right" vertical="center"/>
    </xf>
    <xf numFmtId="169" fontId="35" fillId="33" borderId="62" xfId="0" applyNumberFormat="1" applyFont="1" applyFill="1" applyBorder="1" applyAlignment="1">
      <alignment horizontal="right" vertical="center"/>
    </xf>
    <xf numFmtId="169" fontId="34" fillId="33" borderId="62" xfId="0" applyNumberFormat="1" applyFont="1" applyFill="1" applyBorder="1" applyAlignment="1">
      <alignment horizontal="right" vertical="center"/>
    </xf>
    <xf numFmtId="169" fontId="36" fillId="33" borderId="27" xfId="0" applyNumberFormat="1" applyFont="1" applyFill="1" applyBorder="1" applyAlignment="1">
      <alignment horizontal="right" vertical="center"/>
    </xf>
    <xf numFmtId="169" fontId="34" fillId="33" borderId="63" xfId="0" applyNumberFormat="1" applyFont="1" applyFill="1" applyBorder="1" applyAlignment="1">
      <alignment horizontal="right" vertical="center"/>
    </xf>
    <xf numFmtId="169" fontId="34" fillId="33" borderId="51" xfId="0" applyNumberFormat="1" applyFont="1" applyFill="1" applyBorder="1" applyAlignment="1">
      <alignment horizontal="right" vertical="center"/>
    </xf>
    <xf numFmtId="169" fontId="34" fillId="33" borderId="64" xfId="0" applyNumberFormat="1" applyFont="1" applyFill="1" applyBorder="1" applyAlignment="1">
      <alignment horizontal="right" vertical="center"/>
    </xf>
    <xf numFmtId="169" fontId="36" fillId="33" borderId="55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vertical="center"/>
    </xf>
    <xf numFmtId="169" fontId="28" fillId="0" borderId="48" xfId="0" applyNumberFormat="1" applyFont="1" applyFill="1" applyBorder="1" applyAlignment="1">
      <alignment horizontal="right" vertical="center"/>
    </xf>
    <xf numFmtId="169" fontId="29" fillId="0" borderId="49" xfId="0" applyNumberFormat="1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169" fontId="29" fillId="0" borderId="18" xfId="0" applyNumberFormat="1" applyFont="1" applyFill="1" applyBorder="1" applyAlignment="1">
      <alignment vertical="center"/>
    </xf>
    <xf numFmtId="169" fontId="29" fillId="0" borderId="43" xfId="0" applyNumberFormat="1" applyFont="1" applyFill="1" applyBorder="1" applyAlignment="1">
      <alignment vertical="center"/>
    </xf>
    <xf numFmtId="169" fontId="27" fillId="0" borderId="18" xfId="0" applyNumberFormat="1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/>
    </xf>
    <xf numFmtId="0" fontId="27" fillId="0" borderId="18" xfId="0" applyFont="1" applyFill="1" applyBorder="1" applyAlignment="1">
      <alignment vertical="center"/>
    </xf>
    <xf numFmtId="49" fontId="27" fillId="0" borderId="46" xfId="0" applyNumberFormat="1" applyFont="1" applyFill="1" applyBorder="1" applyAlignment="1">
      <alignment vertical="center"/>
    </xf>
    <xf numFmtId="169" fontId="29" fillId="0" borderId="55" xfId="0" applyNumberFormat="1" applyFont="1" applyFill="1" applyBorder="1" applyAlignment="1">
      <alignment vertical="center"/>
    </xf>
    <xf numFmtId="0" fontId="16" fillId="0" borderId="38" xfId="52" applyFont="1" applyFill="1" applyBorder="1">
      <alignment/>
      <protection/>
    </xf>
    <xf numFmtId="169" fontId="27" fillId="0" borderId="63" xfId="0" applyNumberFormat="1" applyFont="1" applyFill="1" applyBorder="1" applyAlignment="1">
      <alignment vertical="center"/>
    </xf>
    <xf numFmtId="169" fontId="29" fillId="0" borderId="43" xfId="0" applyNumberFormat="1" applyFont="1" applyFill="1" applyBorder="1" applyAlignment="1">
      <alignment horizontal="right" vertical="center"/>
    </xf>
    <xf numFmtId="169" fontId="29" fillId="0" borderId="46" xfId="0" applyNumberFormat="1" applyFont="1" applyFill="1" applyBorder="1" applyAlignment="1">
      <alignment vertical="center"/>
    </xf>
    <xf numFmtId="169" fontId="29" fillId="0" borderId="22" xfId="0" applyNumberFormat="1" applyFont="1" applyFill="1" applyBorder="1" applyAlignment="1">
      <alignment horizontal="right" vertical="center"/>
    </xf>
    <xf numFmtId="169" fontId="29" fillId="0" borderId="55" xfId="0" applyNumberFormat="1" applyFont="1" applyFill="1" applyBorder="1" applyAlignment="1">
      <alignment horizontal="right" vertical="center"/>
    </xf>
    <xf numFmtId="0" fontId="27" fillId="0" borderId="42" xfId="52" applyFont="1" applyFill="1" applyBorder="1" applyAlignment="1">
      <alignment vertical="center" wrapText="1"/>
      <protection/>
    </xf>
    <xf numFmtId="0" fontId="29" fillId="0" borderId="28" xfId="52" applyFont="1" applyFill="1" applyBorder="1" applyAlignment="1">
      <alignment vertical="center" wrapText="1"/>
      <protection/>
    </xf>
    <xf numFmtId="169" fontId="7" fillId="0" borderId="0" xfId="52" applyNumberFormat="1" applyFont="1" applyFill="1" applyBorder="1" applyAlignment="1">
      <alignment vertical="center"/>
      <protection/>
    </xf>
    <xf numFmtId="0" fontId="8" fillId="0" borderId="27" xfId="52" applyFont="1" applyFill="1" applyBorder="1" applyAlignment="1">
      <alignment horizontal="center" vertical="center" wrapText="1"/>
      <protection/>
    </xf>
    <xf numFmtId="2" fontId="7" fillId="0" borderId="18" xfId="52" applyNumberFormat="1" applyFont="1" applyFill="1" applyBorder="1" applyAlignment="1">
      <alignment vertical="center"/>
      <protection/>
    </xf>
    <xf numFmtId="169" fontId="17" fillId="0" borderId="0" xfId="52" applyNumberFormat="1" applyFont="1" applyFill="1" applyBorder="1" applyAlignment="1">
      <alignment vertical="center"/>
      <protection/>
    </xf>
    <xf numFmtId="169" fontId="104" fillId="0" borderId="19" xfId="52" applyNumberFormat="1" applyFont="1" applyFill="1" applyBorder="1" applyAlignment="1">
      <alignment horizontal="right" vertical="center"/>
      <protection/>
    </xf>
    <xf numFmtId="169" fontId="104" fillId="0" borderId="18" xfId="52" applyNumberFormat="1" applyFont="1" applyFill="1" applyBorder="1" applyAlignment="1">
      <alignment horizontal="right" vertical="center"/>
      <protection/>
    </xf>
    <xf numFmtId="169" fontId="27" fillId="0" borderId="20" xfId="52" applyNumberFormat="1" applyFont="1" applyFill="1" applyBorder="1" applyAlignment="1">
      <alignment horizontal="right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169" fontId="28" fillId="0" borderId="51" xfId="52" applyNumberFormat="1" applyFont="1" applyFill="1" applyBorder="1" applyAlignment="1">
      <alignment vertical="center"/>
      <protection/>
    </xf>
    <xf numFmtId="0" fontId="28" fillId="0" borderId="18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69" fontId="28" fillId="0" borderId="20" xfId="0" applyNumberFormat="1" applyFont="1" applyFill="1" applyBorder="1" applyAlignment="1">
      <alignment vertical="center"/>
    </xf>
    <xf numFmtId="0" fontId="29" fillId="0" borderId="28" xfId="0" applyFont="1" applyFill="1" applyBorder="1" applyAlignment="1">
      <alignment vertical="center" wrapText="1"/>
    </xf>
    <xf numFmtId="169" fontId="27" fillId="0" borderId="57" xfId="0" applyNumberFormat="1" applyFont="1" applyFill="1" applyBorder="1" applyAlignment="1">
      <alignment horizontal="right" vertical="center"/>
    </xf>
    <xf numFmtId="169" fontId="104" fillId="0" borderId="21" xfId="52" applyNumberFormat="1" applyFont="1" applyFill="1" applyBorder="1" applyAlignment="1">
      <alignment horizontal="right" vertical="center"/>
      <protection/>
    </xf>
    <xf numFmtId="169" fontId="105" fillId="0" borderId="18" xfId="52" applyNumberFormat="1" applyFont="1" applyFill="1" applyBorder="1" applyAlignment="1">
      <alignment horizontal="right" vertical="center"/>
      <protection/>
    </xf>
    <xf numFmtId="169" fontId="27" fillId="0" borderId="0" xfId="0" applyNumberFormat="1" applyFont="1" applyFill="1" applyBorder="1" applyAlignment="1">
      <alignment vertical="center"/>
    </xf>
    <xf numFmtId="169" fontId="28" fillId="0" borderId="65" xfId="52" applyNumberFormat="1" applyFont="1" applyFill="1" applyBorder="1" applyAlignment="1">
      <alignment vertical="center"/>
      <protection/>
    </xf>
    <xf numFmtId="169" fontId="27" fillId="0" borderId="57" xfId="0" applyNumberFormat="1" applyFont="1" applyFill="1" applyBorder="1" applyAlignment="1">
      <alignment vertical="center"/>
    </xf>
    <xf numFmtId="169" fontId="27" fillId="0" borderId="66" xfId="0" applyNumberFormat="1" applyFont="1" applyFill="1" applyBorder="1" applyAlignment="1">
      <alignment vertical="center"/>
    </xf>
    <xf numFmtId="0" fontId="26" fillId="0" borderId="19" xfId="52" applyFont="1" applyFill="1" applyBorder="1" applyAlignment="1">
      <alignment vertical="center" wrapText="1"/>
      <protection/>
    </xf>
    <xf numFmtId="0" fontId="26" fillId="0" borderId="67" xfId="52" applyFont="1" applyFill="1" applyBorder="1" applyAlignment="1">
      <alignment vertical="center" wrapText="1"/>
      <protection/>
    </xf>
    <xf numFmtId="169" fontId="27" fillId="0" borderId="58" xfId="0" applyNumberFormat="1" applyFont="1" applyFill="1" applyBorder="1" applyAlignment="1">
      <alignment horizontal="right" vertical="center"/>
    </xf>
    <xf numFmtId="169" fontId="28" fillId="0" borderId="41" xfId="0" applyNumberFormat="1" applyFont="1" applyFill="1" applyBorder="1" applyAlignment="1">
      <alignment vertical="center"/>
    </xf>
    <xf numFmtId="169" fontId="27" fillId="0" borderId="41" xfId="0" applyNumberFormat="1" applyFont="1" applyFill="1" applyBorder="1" applyAlignment="1">
      <alignment horizontal="right" vertical="center"/>
    </xf>
    <xf numFmtId="169" fontId="27" fillId="0" borderId="66" xfId="0" applyNumberFormat="1" applyFont="1" applyFill="1" applyBorder="1" applyAlignment="1">
      <alignment horizontal="right" vertical="center"/>
    </xf>
    <xf numFmtId="0" fontId="28" fillId="0" borderId="26" xfId="52" applyFont="1" applyFill="1" applyBorder="1" applyAlignment="1">
      <alignment vertical="center"/>
      <protection/>
    </xf>
    <xf numFmtId="2" fontId="28" fillId="0" borderId="26" xfId="52" applyNumberFormat="1" applyFont="1" applyFill="1" applyBorder="1" applyAlignment="1">
      <alignment vertical="center"/>
      <protection/>
    </xf>
    <xf numFmtId="0" fontId="8" fillId="0" borderId="41" xfId="0" applyFont="1" applyFill="1" applyBorder="1" applyAlignment="1">
      <alignment horizontal="center" vertical="center"/>
    </xf>
    <xf numFmtId="0" fontId="26" fillId="0" borderId="26" xfId="52" applyFont="1" applyFill="1" applyBorder="1" applyAlignment="1">
      <alignment horizontal="center" vertical="center"/>
      <protection/>
    </xf>
    <xf numFmtId="0" fontId="26" fillId="0" borderId="26" xfId="52" applyFont="1" applyFill="1" applyBorder="1" applyAlignment="1">
      <alignment horizontal="center" vertical="center" wrapText="1"/>
      <protection/>
    </xf>
    <xf numFmtId="168" fontId="7" fillId="0" borderId="68" xfId="52" applyNumberFormat="1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0" fontId="27" fillId="34" borderId="17" xfId="0" applyFont="1" applyFill="1" applyBorder="1" applyAlignment="1">
      <alignment vertical="center"/>
    </xf>
    <xf numFmtId="169" fontId="27" fillId="0" borderId="58" xfId="0" applyNumberFormat="1" applyFont="1" applyFill="1" applyBorder="1" applyAlignment="1">
      <alignment vertical="center"/>
    </xf>
    <xf numFmtId="169" fontId="104" fillId="0" borderId="31" xfId="52" applyNumberFormat="1" applyFont="1" applyFill="1" applyBorder="1" applyAlignment="1">
      <alignment horizontal="right" vertical="center"/>
      <protection/>
    </xf>
    <xf numFmtId="169" fontId="105" fillId="0" borderId="31" xfId="52" applyNumberFormat="1" applyFont="1" applyFill="1" applyBorder="1" applyAlignment="1">
      <alignment horizontal="right" vertical="center"/>
      <protection/>
    </xf>
    <xf numFmtId="0" fontId="28" fillId="0" borderId="20" xfId="0" applyNumberFormat="1" applyFont="1" applyFill="1" applyBorder="1" applyAlignment="1">
      <alignment vertical="center"/>
    </xf>
    <xf numFmtId="0" fontId="29" fillId="0" borderId="69" xfId="52" applyFont="1" applyFill="1" applyBorder="1" applyAlignment="1">
      <alignment vertical="center"/>
      <protection/>
    </xf>
    <xf numFmtId="169" fontId="30" fillId="0" borderId="70" xfId="52" applyNumberFormat="1" applyFont="1" applyFill="1" applyBorder="1" applyAlignment="1">
      <alignment vertical="center"/>
      <protection/>
    </xf>
    <xf numFmtId="169" fontId="30" fillId="0" borderId="71" xfId="52" applyNumberFormat="1" applyFont="1" applyFill="1" applyBorder="1" applyAlignment="1">
      <alignment vertical="center"/>
      <protection/>
    </xf>
    <xf numFmtId="169" fontId="30" fillId="0" borderId="53" xfId="52" applyNumberFormat="1" applyFont="1" applyFill="1" applyBorder="1" applyAlignment="1">
      <alignment vertical="center"/>
      <protection/>
    </xf>
    <xf numFmtId="168" fontId="30" fillId="0" borderId="68" xfId="52" applyNumberFormat="1" applyFont="1" applyFill="1" applyBorder="1" applyAlignment="1">
      <alignment vertical="center"/>
      <protection/>
    </xf>
    <xf numFmtId="169" fontId="28" fillId="0" borderId="19" xfId="52" applyNumberFormat="1" applyFont="1" applyFill="1" applyBorder="1" applyAlignment="1">
      <alignment vertical="center"/>
      <protection/>
    </xf>
    <xf numFmtId="169" fontId="30" fillId="0" borderId="72" xfId="52" applyNumberFormat="1" applyFont="1" applyFill="1" applyBorder="1" applyAlignment="1">
      <alignment vertical="center"/>
      <protection/>
    </xf>
    <xf numFmtId="169" fontId="28" fillId="0" borderId="27" xfId="52" applyNumberFormat="1" applyFont="1" applyFill="1" applyBorder="1" applyAlignment="1">
      <alignment vertical="center"/>
      <protection/>
    </xf>
    <xf numFmtId="169" fontId="28" fillId="0" borderId="32" xfId="52" applyNumberFormat="1" applyFont="1" applyFill="1" applyBorder="1" applyAlignment="1">
      <alignment vertical="center"/>
      <protection/>
    </xf>
    <xf numFmtId="169" fontId="29" fillId="0" borderId="73" xfId="0" applyNumberFormat="1" applyFont="1" applyFill="1" applyBorder="1" applyAlignment="1">
      <alignment horizontal="right" vertical="center"/>
    </xf>
    <xf numFmtId="169" fontId="28" fillId="0" borderId="74" xfId="52" applyNumberFormat="1" applyFont="1" applyFill="1" applyBorder="1" applyAlignment="1">
      <alignment vertical="center"/>
      <protection/>
    </xf>
    <xf numFmtId="169" fontId="30" fillId="0" borderId="73" xfId="52" applyNumberFormat="1" applyFont="1" applyFill="1" applyBorder="1" applyAlignment="1">
      <alignment vertical="center"/>
      <protection/>
    </xf>
    <xf numFmtId="169" fontId="30" fillId="0" borderId="75" xfId="52" applyNumberFormat="1" applyFont="1" applyFill="1" applyBorder="1" applyAlignment="1">
      <alignment vertical="center"/>
      <protection/>
    </xf>
    <xf numFmtId="168" fontId="28" fillId="0" borderId="76" xfId="52" applyNumberFormat="1" applyFont="1" applyFill="1" applyBorder="1" applyAlignment="1">
      <alignment vertical="center"/>
      <protection/>
    </xf>
    <xf numFmtId="168" fontId="28" fillId="0" borderId="77" xfId="52" applyNumberFormat="1" applyFont="1" applyFill="1" applyBorder="1" applyAlignment="1">
      <alignment vertical="center"/>
      <protection/>
    </xf>
    <xf numFmtId="168" fontId="28" fillId="0" borderId="78" xfId="52" applyNumberFormat="1" applyFont="1" applyFill="1" applyBorder="1" applyAlignment="1">
      <alignment vertical="center"/>
      <protection/>
    </xf>
    <xf numFmtId="168" fontId="28" fillId="0" borderId="79" xfId="52" applyNumberFormat="1" applyFont="1" applyFill="1" applyBorder="1" applyAlignment="1">
      <alignment vertical="center"/>
      <protection/>
    </xf>
    <xf numFmtId="168" fontId="30" fillId="0" borderId="80" xfId="52" applyNumberFormat="1" applyFont="1" applyFill="1" applyBorder="1" applyAlignment="1">
      <alignment vertical="center"/>
      <protection/>
    </xf>
    <xf numFmtId="168" fontId="30" fillId="0" borderId="15" xfId="52" applyNumberFormat="1" applyFont="1" applyFill="1" applyBorder="1" applyAlignment="1">
      <alignment vertical="center"/>
      <protection/>
    </xf>
    <xf numFmtId="169" fontId="28" fillId="0" borderId="45" xfId="0" applyNumberFormat="1" applyFont="1" applyFill="1" applyBorder="1" applyAlignment="1">
      <alignment vertical="center"/>
    </xf>
    <xf numFmtId="169" fontId="28" fillId="0" borderId="61" xfId="0" applyNumberFormat="1" applyFont="1" applyFill="1" applyBorder="1" applyAlignment="1">
      <alignment vertical="center"/>
    </xf>
    <xf numFmtId="169" fontId="30" fillId="0" borderId="52" xfId="0" applyNumberFormat="1" applyFont="1" applyFill="1" applyBorder="1" applyAlignment="1">
      <alignment vertical="center"/>
    </xf>
    <xf numFmtId="169" fontId="28" fillId="0" borderId="54" xfId="0" applyNumberFormat="1" applyFont="1" applyFill="1" applyBorder="1" applyAlignment="1">
      <alignment vertical="center"/>
    </xf>
    <xf numFmtId="169" fontId="28" fillId="0" borderId="81" xfId="0" applyNumberFormat="1" applyFont="1" applyFill="1" applyBorder="1" applyAlignment="1">
      <alignment vertical="center"/>
    </xf>
    <xf numFmtId="169" fontId="29" fillId="0" borderId="82" xfId="0" applyNumberFormat="1" applyFont="1" applyFill="1" applyBorder="1" applyAlignment="1">
      <alignment horizontal="right" vertical="center"/>
    </xf>
    <xf numFmtId="169" fontId="29" fillId="0" borderId="52" xfId="0" applyNumberFormat="1" applyFont="1" applyFill="1" applyBorder="1" applyAlignment="1">
      <alignment horizontal="right" vertical="center"/>
    </xf>
    <xf numFmtId="169" fontId="29" fillId="0" borderId="83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vertical="center"/>
    </xf>
    <xf numFmtId="169" fontId="28" fillId="0" borderId="43" xfId="0" applyNumberFormat="1" applyFont="1" applyFill="1" applyBorder="1" applyAlignment="1">
      <alignment vertical="center"/>
    </xf>
    <xf numFmtId="4" fontId="28" fillId="0" borderId="20" xfId="0" applyNumberFormat="1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4" fontId="29" fillId="0" borderId="29" xfId="0" applyNumberFormat="1" applyFont="1" applyFill="1" applyBorder="1" applyAlignment="1">
      <alignment horizontal="right" vertical="center"/>
    </xf>
    <xf numFmtId="169" fontId="30" fillId="0" borderId="53" xfId="0" applyNumberFormat="1" applyFont="1" applyFill="1" applyBorder="1" applyAlignment="1">
      <alignment vertical="center"/>
    </xf>
    <xf numFmtId="4" fontId="27" fillId="0" borderId="41" xfId="0" applyNumberFormat="1" applyFont="1" applyFill="1" applyBorder="1" applyAlignment="1">
      <alignment vertical="center"/>
    </xf>
    <xf numFmtId="169" fontId="27" fillId="0" borderId="48" xfId="0" applyNumberFormat="1" applyFont="1" applyFill="1" applyBorder="1" applyAlignment="1">
      <alignment horizontal="right" vertical="center"/>
    </xf>
    <xf numFmtId="169" fontId="27" fillId="0" borderId="84" xfId="0" applyNumberFormat="1" applyFont="1" applyFill="1" applyBorder="1" applyAlignment="1">
      <alignment horizontal="right" vertical="center"/>
    </xf>
    <xf numFmtId="169" fontId="28" fillId="0" borderId="44" xfId="0" applyNumberFormat="1" applyFont="1" applyFill="1" applyBorder="1" applyAlignment="1">
      <alignment vertical="center"/>
    </xf>
    <xf numFmtId="169" fontId="28" fillId="0" borderId="84" xfId="0" applyNumberFormat="1" applyFont="1" applyFill="1" applyBorder="1" applyAlignment="1">
      <alignment vertical="center"/>
    </xf>
    <xf numFmtId="169" fontId="28" fillId="0" borderId="51" xfId="0" applyNumberFormat="1" applyFont="1" applyFill="1" applyBorder="1" applyAlignment="1">
      <alignment vertical="center"/>
    </xf>
    <xf numFmtId="169" fontId="27" fillId="0" borderId="0" xfId="0" applyNumberFormat="1" applyFont="1" applyFill="1" applyBorder="1" applyAlignment="1">
      <alignment horizontal="right" vertical="center"/>
    </xf>
    <xf numFmtId="169" fontId="28" fillId="0" borderId="55" xfId="0" applyNumberFormat="1" applyFont="1" applyFill="1" applyBorder="1" applyAlignment="1">
      <alignment vertical="center"/>
    </xf>
    <xf numFmtId="169" fontId="30" fillId="0" borderId="85" xfId="0" applyNumberFormat="1" applyFont="1" applyFill="1" applyBorder="1" applyAlignment="1">
      <alignment vertical="center"/>
    </xf>
    <xf numFmtId="169" fontId="105" fillId="0" borderId="19" xfId="0" applyNumberFormat="1" applyFont="1" applyFill="1" applyBorder="1" applyAlignment="1">
      <alignment horizontal="right" vertical="center"/>
    </xf>
    <xf numFmtId="4" fontId="27" fillId="0" borderId="31" xfId="0" applyNumberFormat="1" applyFont="1" applyFill="1" applyBorder="1" applyAlignment="1">
      <alignment vertical="center"/>
    </xf>
    <xf numFmtId="169" fontId="27" fillId="0" borderId="31" xfId="0" applyNumberFormat="1" applyFont="1" applyFill="1" applyBorder="1" applyAlignment="1">
      <alignment vertical="center"/>
    </xf>
    <xf numFmtId="169" fontId="28" fillId="0" borderId="65" xfId="0" applyNumberFormat="1" applyFont="1" applyFill="1" applyBorder="1" applyAlignment="1">
      <alignment vertical="center"/>
    </xf>
    <xf numFmtId="169" fontId="30" fillId="0" borderId="65" xfId="0" applyNumberFormat="1" applyFont="1" applyFill="1" applyBorder="1" applyAlignment="1">
      <alignment vertical="center"/>
    </xf>
    <xf numFmtId="169" fontId="28" fillId="0" borderId="86" xfId="0" applyNumberFormat="1" applyFont="1" applyFill="1" applyBorder="1" applyAlignment="1">
      <alignment vertical="center"/>
    </xf>
    <xf numFmtId="4" fontId="27" fillId="0" borderId="20" xfId="0" applyNumberFormat="1" applyFont="1" applyFill="1" applyBorder="1" applyAlignment="1">
      <alignment vertical="center"/>
    </xf>
    <xf numFmtId="169" fontId="27" fillId="0" borderId="20" xfId="0" applyNumberFormat="1" applyFont="1" applyFill="1" applyBorder="1" applyAlignment="1">
      <alignment vertical="center"/>
    </xf>
    <xf numFmtId="169" fontId="27" fillId="0" borderId="74" xfId="0" applyNumberFormat="1" applyFont="1" applyFill="1" applyBorder="1" applyAlignment="1">
      <alignment horizontal="right" vertical="center"/>
    </xf>
    <xf numFmtId="169" fontId="28" fillId="0" borderId="87" xfId="0" applyNumberFormat="1" applyFont="1" applyFill="1" applyBorder="1" applyAlignment="1">
      <alignment vertical="center"/>
    </xf>
    <xf numFmtId="4" fontId="29" fillId="0" borderId="34" xfId="0" applyNumberFormat="1" applyFont="1" applyFill="1" applyBorder="1" applyAlignment="1">
      <alignment horizontal="right" vertical="center"/>
    </xf>
    <xf numFmtId="4" fontId="29" fillId="0" borderId="24" xfId="0" applyNumberFormat="1" applyFont="1" applyFill="1" applyBorder="1" applyAlignment="1">
      <alignment horizontal="right" vertical="center"/>
    </xf>
    <xf numFmtId="0" fontId="53" fillId="0" borderId="0" xfId="52" applyFont="1" applyFill="1" applyBorder="1" applyAlignment="1">
      <alignment horizontal="right"/>
      <protection/>
    </xf>
    <xf numFmtId="0" fontId="19" fillId="0" borderId="0" xfId="52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48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31" fillId="0" borderId="17" xfId="0" applyFont="1" applyFill="1" applyBorder="1" applyAlignment="1">
      <alignment vertical="center"/>
    </xf>
    <xf numFmtId="4" fontId="31" fillId="0" borderId="27" xfId="0" applyNumberFormat="1" applyFont="1" applyFill="1" applyBorder="1" applyAlignment="1">
      <alignment vertical="center"/>
    </xf>
    <xf numFmtId="4" fontId="31" fillId="0" borderId="44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25" xfId="0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/>
    </xf>
    <xf numFmtId="0" fontId="14" fillId="0" borderId="17" xfId="0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vertical="center"/>
    </xf>
    <xf numFmtId="4" fontId="14" fillId="0" borderId="43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/>
    </xf>
    <xf numFmtId="4" fontId="31" fillId="0" borderId="19" xfId="0" applyNumberFormat="1" applyFont="1" applyFill="1" applyBorder="1" applyAlignment="1">
      <alignment vertical="center"/>
    </xf>
    <xf numFmtId="0" fontId="31" fillId="0" borderId="42" xfId="0" applyFont="1" applyFill="1" applyBorder="1" applyAlignment="1">
      <alignment vertical="center"/>
    </xf>
    <xf numFmtId="4" fontId="31" fillId="0" borderId="21" xfId="0" applyNumberFormat="1" applyFont="1" applyFill="1" applyBorder="1" applyAlignment="1">
      <alignment vertical="center"/>
    </xf>
    <xf numFmtId="4" fontId="31" fillId="0" borderId="51" xfId="0" applyNumberFormat="1" applyFont="1" applyFill="1" applyBorder="1" applyAlignment="1">
      <alignment vertical="center"/>
    </xf>
    <xf numFmtId="0" fontId="14" fillId="0" borderId="88" xfId="0" applyFont="1" applyFill="1" applyBorder="1" applyAlignment="1">
      <alignment vertical="center"/>
    </xf>
    <xf numFmtId="4" fontId="14" fillId="0" borderId="89" xfId="0" applyNumberFormat="1" applyFont="1" applyFill="1" applyBorder="1" applyAlignment="1">
      <alignment vertical="center"/>
    </xf>
    <xf numFmtId="4" fontId="14" fillId="0" borderId="71" xfId="0" applyNumberFormat="1" applyFont="1" applyFill="1" applyBorder="1" applyAlignment="1">
      <alignment vertical="center"/>
    </xf>
    <xf numFmtId="4" fontId="31" fillId="0" borderId="26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4" fontId="31" fillId="34" borderId="18" xfId="0" applyNumberFormat="1" applyFont="1" applyFill="1" applyBorder="1" applyAlignment="1">
      <alignment/>
    </xf>
    <xf numFmtId="4" fontId="31" fillId="34" borderId="18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14" fillId="0" borderId="90" xfId="0" applyFont="1" applyFill="1" applyBorder="1" applyAlignment="1">
      <alignment horizontal="center" vertical="center"/>
    </xf>
    <xf numFmtId="14" fontId="14" fillId="0" borderId="2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106" fillId="0" borderId="18" xfId="0" applyFont="1" applyBorder="1" applyAlignment="1">
      <alignment wrapText="1"/>
    </xf>
    <xf numFmtId="4" fontId="107" fillId="0" borderId="18" xfId="0" applyNumberFormat="1" applyFont="1" applyBorder="1" applyAlignment="1">
      <alignment/>
    </xf>
    <xf numFmtId="4" fontId="107" fillId="0" borderId="19" xfId="0" applyNumberFormat="1" applyFont="1" applyBorder="1" applyAlignment="1">
      <alignment/>
    </xf>
    <xf numFmtId="4" fontId="106" fillId="0" borderId="45" xfId="0" applyNumberFormat="1" applyFont="1" applyBorder="1" applyAlignment="1">
      <alignment/>
    </xf>
    <xf numFmtId="4" fontId="107" fillId="0" borderId="67" xfId="0" applyNumberFormat="1" applyFont="1" applyBorder="1" applyAlignment="1">
      <alignment/>
    </xf>
    <xf numFmtId="4" fontId="107" fillId="0" borderId="20" xfId="0" applyNumberFormat="1" applyFont="1" applyBorder="1" applyAlignment="1">
      <alignment/>
    </xf>
    <xf numFmtId="0" fontId="106" fillId="0" borderId="48" xfId="0" applyFont="1" applyBorder="1" applyAlignment="1">
      <alignment wrapText="1"/>
    </xf>
    <xf numFmtId="4" fontId="107" fillId="0" borderId="48" xfId="0" applyNumberFormat="1" applyFont="1" applyBorder="1" applyAlignment="1">
      <alignment/>
    </xf>
    <xf numFmtId="4" fontId="107" fillId="0" borderId="91" xfId="0" applyNumberFormat="1" applyFont="1" applyBorder="1" applyAlignment="1">
      <alignment/>
    </xf>
    <xf numFmtId="4" fontId="106" fillId="0" borderId="47" xfId="0" applyNumberFormat="1" applyFont="1" applyBorder="1" applyAlignment="1">
      <alignment/>
    </xf>
    <xf numFmtId="4" fontId="107" fillId="0" borderId="92" xfId="0" applyNumberFormat="1" applyFont="1" applyBorder="1" applyAlignment="1">
      <alignment/>
    </xf>
    <xf numFmtId="0" fontId="106" fillId="0" borderId="25" xfId="0" applyFont="1" applyBorder="1" applyAlignment="1">
      <alignment/>
    </xf>
    <xf numFmtId="0" fontId="106" fillId="0" borderId="26" xfId="0" applyFont="1" applyBorder="1" applyAlignment="1">
      <alignment wrapText="1"/>
    </xf>
    <xf numFmtId="4" fontId="107" fillId="0" borderId="26" xfId="0" applyNumberFormat="1" applyFont="1" applyBorder="1" applyAlignment="1">
      <alignment/>
    </xf>
    <xf numFmtId="4" fontId="107" fillId="0" borderId="27" xfId="0" applyNumberFormat="1" applyFont="1" applyBorder="1" applyAlignment="1">
      <alignment/>
    </xf>
    <xf numFmtId="4" fontId="106" fillId="0" borderId="54" xfId="0" applyNumberFormat="1" applyFont="1" applyBorder="1" applyAlignment="1">
      <alignment/>
    </xf>
    <xf numFmtId="4" fontId="107" fillId="0" borderId="84" xfId="0" applyNumberFormat="1" applyFont="1" applyBorder="1" applyAlignment="1">
      <alignment/>
    </xf>
    <xf numFmtId="4" fontId="107" fillId="0" borderId="21" xfId="0" applyNumberFormat="1" applyFont="1" applyBorder="1" applyAlignment="1">
      <alignment/>
    </xf>
    <xf numFmtId="4" fontId="107" fillId="0" borderId="93" xfId="0" applyNumberFormat="1" applyFont="1" applyBorder="1" applyAlignment="1">
      <alignment/>
    </xf>
    <xf numFmtId="0" fontId="106" fillId="0" borderId="94" xfId="0" applyFont="1" applyBorder="1" applyAlignment="1">
      <alignment wrapText="1"/>
    </xf>
    <xf numFmtId="0" fontId="106" fillId="0" borderId="22" xfId="0" applyFont="1" applyBorder="1" applyAlignment="1">
      <alignment wrapText="1"/>
    </xf>
    <xf numFmtId="0" fontId="106" fillId="0" borderId="46" xfId="0" applyFont="1" applyBorder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wrapText="1"/>
    </xf>
    <xf numFmtId="4" fontId="106" fillId="0" borderId="0" xfId="0" applyNumberFormat="1" applyFont="1" applyBorder="1" applyAlignment="1">
      <alignment/>
    </xf>
    <xf numFmtId="0" fontId="106" fillId="0" borderId="17" xfId="0" applyFont="1" applyBorder="1" applyAlignment="1">
      <alignment/>
    </xf>
    <xf numFmtId="0" fontId="106" fillId="0" borderId="63" xfId="0" applyFont="1" applyBorder="1" applyAlignment="1">
      <alignment/>
    </xf>
    <xf numFmtId="0" fontId="106" fillId="0" borderId="95" xfId="0" applyFont="1" applyBorder="1" applyAlignment="1">
      <alignment wrapText="1"/>
    </xf>
    <xf numFmtId="4" fontId="10" fillId="0" borderId="94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0" fontId="10" fillId="0" borderId="96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4" fontId="107" fillId="0" borderId="22" xfId="0" applyNumberFormat="1" applyFont="1" applyBorder="1" applyAlignment="1">
      <alignment/>
    </xf>
    <xf numFmtId="4" fontId="107" fillId="0" borderId="23" xfId="0" applyNumberFormat="1" applyFont="1" applyBorder="1" applyAlignment="1">
      <alignment/>
    </xf>
    <xf numFmtId="4" fontId="106" fillId="0" borderId="50" xfId="0" applyNumberFormat="1" applyFont="1" applyBorder="1" applyAlignment="1">
      <alignment/>
    </xf>
    <xf numFmtId="4" fontId="107" fillId="0" borderId="97" xfId="0" applyNumberFormat="1" applyFont="1" applyBorder="1" applyAlignment="1">
      <alignment/>
    </xf>
    <xf numFmtId="0" fontId="107" fillId="0" borderId="17" xfId="0" applyFont="1" applyBorder="1" applyAlignment="1">
      <alignment/>
    </xf>
    <xf numFmtId="0" fontId="107" fillId="0" borderId="18" xfId="0" applyFont="1" applyBorder="1" applyAlignment="1">
      <alignment wrapText="1"/>
    </xf>
    <xf numFmtId="4" fontId="107" fillId="0" borderId="45" xfId="0" applyNumberFormat="1" applyFont="1" applyBorder="1" applyAlignment="1">
      <alignment/>
    </xf>
    <xf numFmtId="0" fontId="107" fillId="0" borderId="42" xfId="0" applyFont="1" applyBorder="1" applyAlignment="1">
      <alignment/>
    </xf>
    <xf numFmtId="0" fontId="107" fillId="0" borderId="20" xfId="0" applyFont="1" applyBorder="1" applyAlignment="1">
      <alignment wrapText="1"/>
    </xf>
    <xf numFmtId="4" fontId="107" fillId="0" borderId="6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51" applyFont="1">
      <alignment/>
      <protection/>
    </xf>
    <xf numFmtId="0" fontId="10" fillId="0" borderId="0" xfId="0" applyFont="1" applyAlignment="1">
      <alignment horizontal="center" vertical="center" wrapText="1"/>
    </xf>
    <xf numFmtId="0" fontId="48" fillId="0" borderId="0" xfId="51" applyFont="1" applyBorder="1" applyAlignment="1">
      <alignment wrapText="1"/>
      <protection/>
    </xf>
    <xf numFmtId="0" fontId="48" fillId="0" borderId="0" xfId="51" applyFont="1" applyAlignment="1">
      <alignment horizontal="right"/>
      <protection/>
    </xf>
    <xf numFmtId="0" fontId="48" fillId="0" borderId="95" xfId="51" applyFont="1" applyBorder="1" applyAlignment="1">
      <alignment horizontal="center" vertical="center"/>
      <protection/>
    </xf>
    <xf numFmtId="0" fontId="48" fillId="0" borderId="94" xfId="51" applyFont="1" applyBorder="1" applyAlignment="1">
      <alignment horizontal="center" vertical="center"/>
      <protection/>
    </xf>
    <xf numFmtId="3" fontId="48" fillId="0" borderId="98" xfId="51" applyNumberFormat="1" applyFont="1" applyBorder="1" applyAlignment="1">
      <alignment horizontal="center" vertical="center"/>
      <protection/>
    </xf>
    <xf numFmtId="0" fontId="10" fillId="0" borderId="63" xfId="51" applyFont="1" applyFill="1" applyBorder="1" applyAlignment="1">
      <alignment horizontal="center" vertical="center"/>
      <protection/>
    </xf>
    <xf numFmtId="0" fontId="10" fillId="0" borderId="48" xfId="51" applyFont="1" applyFill="1" applyBorder="1" applyAlignment="1">
      <alignment vertical="center"/>
      <protection/>
    </xf>
    <xf numFmtId="169" fontId="10" fillId="0" borderId="49" xfId="51" applyNumberFormat="1" applyFont="1" applyFill="1" applyBorder="1" applyAlignment="1">
      <alignment vertical="center"/>
      <protection/>
    </xf>
    <xf numFmtId="0" fontId="10" fillId="0" borderId="17" xfId="51" applyFont="1" applyFill="1" applyBorder="1" applyAlignment="1">
      <alignment horizontal="center" vertical="center"/>
      <protection/>
    </xf>
    <xf numFmtId="0" fontId="10" fillId="0" borderId="18" xfId="51" applyFont="1" applyFill="1" applyBorder="1" applyAlignment="1">
      <alignment vertical="center"/>
      <protection/>
    </xf>
    <xf numFmtId="169" fontId="10" fillId="0" borderId="43" xfId="51" applyNumberFormat="1" applyFont="1" applyFill="1" applyBorder="1" applyAlignment="1">
      <alignment vertical="center"/>
      <protection/>
    </xf>
    <xf numFmtId="0" fontId="10" fillId="0" borderId="20" xfId="51" applyFont="1" applyFill="1" applyBorder="1" applyAlignment="1">
      <alignment vertical="center"/>
      <protection/>
    </xf>
    <xf numFmtId="169" fontId="48" fillId="0" borderId="68" xfId="51" applyNumberFormat="1" applyFont="1" applyFill="1" applyBorder="1" applyAlignment="1">
      <alignment vertical="center"/>
      <protection/>
    </xf>
    <xf numFmtId="169" fontId="10" fillId="0" borderId="0" xfId="51" applyNumberFormat="1" applyFont="1">
      <alignment/>
      <protection/>
    </xf>
    <xf numFmtId="0" fontId="10" fillId="0" borderId="0" xfId="51" applyFont="1" applyFill="1" applyAlignment="1">
      <alignment vertical="center"/>
      <protection/>
    </xf>
    <xf numFmtId="3" fontId="10" fillId="0" borderId="0" xfId="51" applyNumberFormat="1" applyFont="1" applyFill="1" applyAlignment="1">
      <alignment vertical="center"/>
      <protection/>
    </xf>
    <xf numFmtId="3" fontId="10" fillId="0" borderId="0" xfId="51" applyNumberFormat="1" applyFont="1" applyAlignment="1">
      <alignment vertical="center"/>
      <protection/>
    </xf>
    <xf numFmtId="0" fontId="48" fillId="0" borderId="0" xfId="51" applyFont="1" applyFill="1" applyBorder="1" applyAlignment="1">
      <alignment horizontal="center" vertical="center" wrapText="1"/>
      <protection/>
    </xf>
    <xf numFmtId="0" fontId="48" fillId="0" borderId="0" xfId="51" applyFont="1" applyFill="1" applyBorder="1" applyAlignment="1">
      <alignment vertical="center"/>
      <protection/>
    </xf>
    <xf numFmtId="0" fontId="48" fillId="0" borderId="0" xfId="51" applyFont="1" applyFill="1" applyBorder="1" applyAlignment="1">
      <alignment horizontal="right"/>
      <protection/>
    </xf>
    <xf numFmtId="0" fontId="48" fillId="0" borderId="69" xfId="51" applyFont="1" applyFill="1" applyBorder="1" applyAlignment="1">
      <alignment horizontal="center" vertical="center"/>
      <protection/>
    </xf>
    <xf numFmtId="0" fontId="48" fillId="0" borderId="29" xfId="51" applyFont="1" applyFill="1" applyBorder="1" applyAlignment="1">
      <alignment horizontal="center" vertical="center"/>
      <protection/>
    </xf>
    <xf numFmtId="3" fontId="48" fillId="0" borderId="68" xfId="51" applyNumberFormat="1" applyFont="1" applyFill="1" applyBorder="1" applyAlignment="1">
      <alignment horizontal="center" vertical="center"/>
      <protection/>
    </xf>
    <xf numFmtId="3" fontId="48" fillId="0" borderId="68" xfId="51" applyNumberFormat="1" applyFont="1" applyBorder="1" applyAlignment="1">
      <alignment horizontal="center" vertical="center"/>
      <protection/>
    </xf>
    <xf numFmtId="0" fontId="10" fillId="0" borderId="16" xfId="51" applyFont="1" applyFill="1" applyBorder="1" applyAlignment="1">
      <alignment horizontal="center" vertical="center"/>
      <protection/>
    </xf>
    <xf numFmtId="0" fontId="10" fillId="0" borderId="26" xfId="51" applyFont="1" applyFill="1" applyBorder="1" applyAlignment="1">
      <alignment vertical="center"/>
      <protection/>
    </xf>
    <xf numFmtId="169" fontId="10" fillId="0" borderId="78" xfId="51" applyNumberFormat="1" applyFont="1" applyFill="1" applyBorder="1" applyAlignment="1">
      <alignment vertical="center"/>
      <protection/>
    </xf>
    <xf numFmtId="0" fontId="10" fillId="0" borderId="99" xfId="51" applyFont="1" applyFill="1" applyBorder="1" applyAlignment="1">
      <alignment horizontal="center" vertical="center"/>
      <protection/>
    </xf>
    <xf numFmtId="0" fontId="10" fillId="0" borderId="90" xfId="51" applyFont="1" applyFill="1" applyBorder="1" applyAlignment="1">
      <alignment horizontal="left" vertical="center"/>
      <protection/>
    </xf>
    <xf numFmtId="3" fontId="10" fillId="0" borderId="87" xfId="51" applyNumberFormat="1" applyFont="1" applyFill="1" applyBorder="1" applyAlignment="1">
      <alignment horizontal="right" vertical="center"/>
      <protection/>
    </xf>
    <xf numFmtId="3" fontId="10" fillId="0" borderId="87" xfId="51" applyNumberFormat="1" applyFont="1" applyBorder="1" applyAlignment="1">
      <alignment horizontal="right" vertical="center"/>
      <protection/>
    </xf>
    <xf numFmtId="0" fontId="10" fillId="0" borderId="18" xfId="51" applyFont="1" applyFill="1" applyBorder="1" applyAlignment="1">
      <alignment horizontal="left" vertical="center"/>
      <protection/>
    </xf>
    <xf numFmtId="3" fontId="10" fillId="0" borderId="18" xfId="51" applyNumberFormat="1" applyFont="1" applyFill="1" applyBorder="1" applyAlignment="1">
      <alignment horizontal="right" vertical="center"/>
      <protection/>
    </xf>
    <xf numFmtId="3" fontId="10" fillId="0" borderId="43" xfId="51" applyNumberFormat="1" applyFont="1" applyFill="1" applyBorder="1" applyAlignment="1">
      <alignment horizontal="right" vertical="center"/>
      <protection/>
    </xf>
    <xf numFmtId="0" fontId="10" fillId="0" borderId="42" xfId="51" applyFont="1" applyFill="1" applyBorder="1" applyAlignment="1">
      <alignment horizontal="center" vertical="center"/>
      <protection/>
    </xf>
    <xf numFmtId="0" fontId="10" fillId="0" borderId="20" xfId="51" applyFont="1" applyFill="1" applyBorder="1" applyAlignment="1">
      <alignment horizontal="left" vertical="center"/>
      <protection/>
    </xf>
    <xf numFmtId="3" fontId="10" fillId="0" borderId="20" xfId="51" applyNumberFormat="1" applyFont="1" applyFill="1" applyBorder="1" applyAlignment="1">
      <alignment horizontal="right" vertical="center"/>
      <protection/>
    </xf>
    <xf numFmtId="169" fontId="10" fillId="0" borderId="51" xfId="51" applyNumberFormat="1" applyFont="1" applyFill="1" applyBorder="1" applyAlignment="1">
      <alignment horizontal="right" vertical="center"/>
      <protection/>
    </xf>
    <xf numFmtId="0" fontId="10" fillId="0" borderId="100" xfId="0" applyFont="1" applyBorder="1" applyAlignment="1">
      <alignment vertical="center"/>
    </xf>
    <xf numFmtId="169" fontId="48" fillId="0" borderId="68" xfId="51" applyNumberFormat="1" applyFont="1" applyBorder="1" applyAlignment="1">
      <alignment vertical="center"/>
      <protection/>
    </xf>
    <xf numFmtId="0" fontId="48" fillId="0" borderId="0" xfId="5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169" fontId="48" fillId="0" borderId="0" xfId="51" applyNumberFormat="1" applyFont="1" applyBorder="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0" xfId="51" applyNumberFormat="1" applyFont="1">
      <alignment/>
      <protection/>
    </xf>
    <xf numFmtId="4" fontId="10" fillId="0" borderId="0" xfId="51" applyNumberFormat="1" applyFont="1">
      <alignment/>
      <protection/>
    </xf>
    <xf numFmtId="0" fontId="48" fillId="0" borderId="11" xfId="51" applyFont="1" applyBorder="1" applyAlignment="1">
      <alignment horizontal="center" vertical="center"/>
      <protection/>
    </xf>
    <xf numFmtId="0" fontId="10" fillId="34" borderId="63" xfId="51" applyFont="1" applyFill="1" applyBorder="1" applyAlignment="1">
      <alignment horizontal="left" vertical="center"/>
      <protection/>
    </xf>
    <xf numFmtId="0" fontId="10" fillId="34" borderId="48" xfId="51" applyFont="1" applyFill="1" applyBorder="1" applyAlignment="1">
      <alignment vertical="center"/>
      <protection/>
    </xf>
    <xf numFmtId="0" fontId="10" fillId="34" borderId="91" xfId="51" applyFont="1" applyFill="1" applyBorder="1" applyAlignment="1">
      <alignment vertical="center"/>
      <protection/>
    </xf>
    <xf numFmtId="169" fontId="10" fillId="34" borderId="49" xfId="51" applyNumberFormat="1" applyFont="1" applyFill="1" applyBorder="1" applyAlignment="1">
      <alignment vertical="center"/>
      <protection/>
    </xf>
    <xf numFmtId="0" fontId="10" fillId="34" borderId="17" xfId="51" applyFont="1" applyFill="1" applyBorder="1" applyAlignment="1">
      <alignment horizontal="left" vertical="center"/>
      <protection/>
    </xf>
    <xf numFmtId="0" fontId="10" fillId="34" borderId="18" xfId="51" applyFont="1" applyFill="1" applyBorder="1" applyAlignment="1">
      <alignment vertical="center"/>
      <protection/>
    </xf>
    <xf numFmtId="0" fontId="10" fillId="34" borderId="19" xfId="51" applyFont="1" applyFill="1" applyBorder="1" applyAlignment="1">
      <alignment vertical="center"/>
      <protection/>
    </xf>
    <xf numFmtId="169" fontId="10" fillId="34" borderId="43" xfId="51" applyNumberFormat="1" applyFont="1" applyFill="1" applyBorder="1" applyAlignment="1">
      <alignment vertical="center"/>
      <protection/>
    </xf>
    <xf numFmtId="0" fontId="56" fillId="0" borderId="0" xfId="51" applyFont="1">
      <alignment/>
      <protection/>
    </xf>
    <xf numFmtId="0" fontId="10" fillId="0" borderId="0" xfId="51" applyFont="1" applyFill="1">
      <alignment/>
      <protection/>
    </xf>
    <xf numFmtId="0" fontId="14" fillId="0" borderId="95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69" fontId="31" fillId="0" borderId="17" xfId="0" applyNumberFormat="1" applyFont="1" applyFill="1" applyBorder="1" applyAlignment="1">
      <alignment vertical="center"/>
    </xf>
    <xf numFmtId="169" fontId="31" fillId="0" borderId="18" xfId="0" applyNumberFormat="1" applyFont="1" applyFill="1" applyBorder="1" applyAlignment="1">
      <alignment horizontal="right" vertical="center"/>
    </xf>
    <xf numFmtId="169" fontId="31" fillId="0" borderId="19" xfId="0" applyNumberFormat="1" applyFont="1" applyFill="1" applyBorder="1" applyAlignment="1">
      <alignment horizontal="right" vertical="center"/>
    </xf>
    <xf numFmtId="169" fontId="14" fillId="0" borderId="43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left"/>
    </xf>
    <xf numFmtId="0" fontId="31" fillId="0" borderId="0" xfId="52" applyFont="1" applyFill="1" applyBorder="1" applyAlignment="1">
      <alignment horizontal="left" vertical="center"/>
      <protection/>
    </xf>
    <xf numFmtId="169" fontId="31" fillId="0" borderId="20" xfId="0" applyNumberFormat="1" applyFont="1" applyFill="1" applyBorder="1" applyAlignment="1">
      <alignment horizontal="right" vertical="center"/>
    </xf>
    <xf numFmtId="169" fontId="31" fillId="0" borderId="21" xfId="0" applyNumberFormat="1" applyFont="1" applyFill="1" applyBorder="1" applyAlignment="1">
      <alignment horizontal="right" vertical="center"/>
    </xf>
    <xf numFmtId="0" fontId="31" fillId="0" borderId="46" xfId="0" applyFont="1" applyFill="1" applyBorder="1" applyAlignment="1">
      <alignment vertical="center" wrapText="1"/>
    </xf>
    <xf numFmtId="169" fontId="31" fillId="0" borderId="22" xfId="0" applyNumberFormat="1" applyFont="1" applyFill="1" applyBorder="1" applyAlignment="1">
      <alignment horizontal="right" vertical="center"/>
    </xf>
    <xf numFmtId="169" fontId="31" fillId="0" borderId="23" xfId="0" applyNumberFormat="1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center" wrapText="1"/>
    </xf>
    <xf numFmtId="169" fontId="14" fillId="0" borderId="29" xfId="0" applyNumberFormat="1" applyFont="1" applyFill="1" applyBorder="1" applyAlignment="1">
      <alignment horizontal="right" vertical="center"/>
    </xf>
    <xf numFmtId="169" fontId="14" fillId="0" borderId="53" xfId="0" applyNumberFormat="1" applyFont="1" applyFill="1" applyBorder="1" applyAlignment="1">
      <alignment vertical="center"/>
    </xf>
    <xf numFmtId="169" fontId="31" fillId="0" borderId="0" xfId="0" applyNumberFormat="1" applyFont="1" applyFill="1" applyAlignment="1">
      <alignment/>
    </xf>
    <xf numFmtId="4" fontId="31" fillId="0" borderId="0" xfId="52" applyNumberFormat="1" applyFont="1" applyFill="1" applyBorder="1" applyAlignment="1">
      <alignment horizontal="left" vertical="center"/>
      <protection/>
    </xf>
    <xf numFmtId="169" fontId="31" fillId="0" borderId="26" xfId="0" applyNumberFormat="1" applyFont="1" applyFill="1" applyBorder="1" applyAlignment="1">
      <alignment horizontal="right" vertical="center"/>
    </xf>
    <xf numFmtId="169" fontId="14" fillId="0" borderId="18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69" fontId="31" fillId="0" borderId="27" xfId="0" applyNumberFormat="1" applyFont="1" applyFill="1" applyBorder="1" applyAlignment="1">
      <alignment horizontal="right" vertical="center"/>
    </xf>
    <xf numFmtId="169" fontId="14" fillId="0" borderId="98" xfId="0" applyNumberFormat="1" applyFont="1" applyFill="1" applyBorder="1" applyAlignment="1">
      <alignment vertical="center"/>
    </xf>
    <xf numFmtId="0" fontId="31" fillId="0" borderId="0" xfId="52" applyFont="1" applyFill="1" applyBorder="1" applyAlignment="1">
      <alignment horizontal="left" vertical="center" wrapText="1"/>
      <protection/>
    </xf>
    <xf numFmtId="4" fontId="14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left"/>
    </xf>
    <xf numFmtId="0" fontId="31" fillId="0" borderId="46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69" fontId="14" fillId="0" borderId="34" xfId="0" applyNumberFormat="1" applyFont="1" applyFill="1" applyBorder="1" applyAlignment="1">
      <alignment horizontal="right" vertical="center"/>
    </xf>
    <xf numFmtId="169" fontId="14" fillId="0" borderId="70" xfId="0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vertical="center" wrapText="1"/>
    </xf>
    <xf numFmtId="169" fontId="14" fillId="0" borderId="87" xfId="0" applyNumberFormat="1" applyFont="1" applyFill="1" applyBorder="1" applyAlignment="1">
      <alignment vertical="center"/>
    </xf>
    <xf numFmtId="0" fontId="31" fillId="0" borderId="0" xfId="52" applyFont="1" applyFill="1" applyBorder="1" applyAlignment="1">
      <alignment vertical="center"/>
      <protection/>
    </xf>
    <xf numFmtId="0" fontId="31" fillId="0" borderId="42" xfId="0" applyFont="1" applyFill="1" applyBorder="1" applyAlignment="1">
      <alignment vertical="center" wrapText="1"/>
    </xf>
    <xf numFmtId="169" fontId="14" fillId="0" borderId="72" xfId="0" applyNumberFormat="1" applyFont="1" applyFill="1" applyBorder="1" applyAlignment="1">
      <alignment horizontal="right" vertical="center"/>
    </xf>
    <xf numFmtId="169" fontId="31" fillId="0" borderId="0" xfId="52" applyNumberFormat="1" applyFont="1" applyFill="1" applyBorder="1" applyAlignment="1">
      <alignment horizontal="left" vertical="center"/>
      <protection/>
    </xf>
    <xf numFmtId="0" fontId="31" fillId="0" borderId="30" xfId="0" applyFont="1" applyFill="1" applyBorder="1" applyAlignment="1">
      <alignment vertical="center"/>
    </xf>
    <xf numFmtId="169" fontId="31" fillId="0" borderId="31" xfId="0" applyNumberFormat="1" applyFont="1" applyFill="1" applyBorder="1" applyAlignment="1">
      <alignment horizontal="right" vertical="center"/>
    </xf>
    <xf numFmtId="169" fontId="31" fillId="0" borderId="32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right" vertical="center"/>
    </xf>
    <xf numFmtId="169" fontId="14" fillId="0" borderId="7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16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/>
    </xf>
    <xf numFmtId="169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69" fontId="31" fillId="0" borderId="25" xfId="0" applyNumberFormat="1" applyFont="1" applyFill="1" applyBorder="1" applyAlignment="1">
      <alignment vertical="center"/>
    </xf>
    <xf numFmtId="169" fontId="31" fillId="0" borderId="18" xfId="0" applyNumberFormat="1" applyFont="1" applyFill="1" applyBorder="1" applyAlignment="1">
      <alignment/>
    </xf>
    <xf numFmtId="169" fontId="14" fillId="0" borderId="43" xfId="0" applyNumberFormat="1" applyFont="1" applyFill="1" applyBorder="1" applyAlignment="1">
      <alignment horizontal="right" vertical="center"/>
    </xf>
    <xf numFmtId="169" fontId="14" fillId="0" borderId="46" xfId="0" applyNumberFormat="1" applyFont="1" applyFill="1" applyBorder="1" applyAlignment="1">
      <alignment vertical="center"/>
    </xf>
    <xf numFmtId="169" fontId="14" fillId="0" borderId="2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14" fillId="0" borderId="7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/>
    </xf>
    <xf numFmtId="169" fontId="14" fillId="0" borderId="44" xfId="0" applyNumberFormat="1" applyFont="1" applyFill="1" applyBorder="1" applyAlignment="1">
      <alignment vertical="center"/>
    </xf>
    <xf numFmtId="169" fontId="31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49" fontId="31" fillId="0" borderId="0" xfId="0" applyNumberFormat="1" applyFont="1" applyFill="1" applyAlignment="1">
      <alignment horizontal="left"/>
    </xf>
    <xf numFmtId="0" fontId="108" fillId="0" borderId="0" xfId="0" applyFont="1" applyFill="1" applyAlignment="1">
      <alignment/>
    </xf>
    <xf numFmtId="169" fontId="108" fillId="0" borderId="0" xfId="0" applyNumberFormat="1" applyFont="1" applyFill="1" applyAlignment="1">
      <alignment/>
    </xf>
    <xf numFmtId="4" fontId="108" fillId="0" borderId="0" xfId="0" applyNumberFormat="1" applyFont="1" applyFill="1" applyAlignment="1">
      <alignment/>
    </xf>
    <xf numFmtId="49" fontId="31" fillId="0" borderId="46" xfId="0" applyNumberFormat="1" applyFont="1" applyFill="1" applyBorder="1" applyAlignment="1">
      <alignment vertical="center"/>
    </xf>
    <xf numFmtId="169" fontId="31" fillId="0" borderId="22" xfId="0" applyNumberFormat="1" applyFont="1" applyFill="1" applyBorder="1" applyAlignment="1">
      <alignment vertical="center"/>
    </xf>
    <xf numFmtId="169" fontId="14" fillId="0" borderId="55" xfId="0" applyNumberFormat="1" applyFont="1" applyFill="1" applyBorder="1" applyAlignment="1">
      <alignment vertical="center"/>
    </xf>
    <xf numFmtId="169" fontId="14" fillId="0" borderId="51" xfId="0" applyNumberFormat="1" applyFont="1" applyFill="1" applyBorder="1" applyAlignment="1">
      <alignment vertical="center"/>
    </xf>
    <xf numFmtId="169" fontId="14" fillId="0" borderId="65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9" fontId="14" fillId="0" borderId="55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0" fillId="0" borderId="0" xfId="5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48" fillId="0" borderId="69" xfId="51" applyFont="1" applyFill="1" applyBorder="1" applyAlignment="1">
      <alignment vertical="center"/>
      <protection/>
    </xf>
    <xf numFmtId="0" fontId="10" fillId="0" borderId="100" xfId="0" applyFont="1" applyFill="1" applyBorder="1" applyAlignment="1">
      <alignment vertical="center"/>
    </xf>
    <xf numFmtId="0" fontId="48" fillId="0" borderId="0" xfId="51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54" fillId="0" borderId="0" xfId="51" applyFont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48" fillId="0" borderId="0" xfId="5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8" fillId="0" borderId="69" xfId="51" applyFont="1" applyBorder="1" applyAlignment="1">
      <alignment vertical="center"/>
      <protection/>
    </xf>
    <xf numFmtId="0" fontId="10" fillId="0" borderId="100" xfId="0" applyFont="1" applyBorder="1" applyAlignment="1">
      <alignment vertical="center"/>
    </xf>
    <xf numFmtId="0" fontId="23" fillId="0" borderId="38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19" fillId="0" borderId="87" xfId="52" applyFont="1" applyFill="1" applyBorder="1" applyAlignment="1">
      <alignment horizontal="center" vertical="center"/>
      <protection/>
    </xf>
    <xf numFmtId="0" fontId="11" fillId="0" borderId="44" xfId="52" applyFont="1" applyFill="1" applyBorder="1" applyAlignment="1">
      <alignment horizontal="center" vertical="center"/>
      <protection/>
    </xf>
    <xf numFmtId="0" fontId="26" fillId="0" borderId="91" xfId="52" applyFont="1" applyFill="1" applyBorder="1" applyAlignment="1">
      <alignment horizontal="center" vertical="center" wrapText="1"/>
      <protection/>
    </xf>
    <xf numFmtId="0" fontId="26" fillId="0" borderId="56" xfId="52" applyFont="1" applyFill="1" applyBorder="1" applyAlignment="1">
      <alignment horizontal="center" vertical="center" wrapText="1"/>
      <protection/>
    </xf>
    <xf numFmtId="0" fontId="22" fillId="0" borderId="69" xfId="52" applyFont="1" applyFill="1" applyBorder="1" applyAlignment="1">
      <alignment horizontal="center" vertical="center" wrapText="1"/>
      <protection/>
    </xf>
    <xf numFmtId="0" fontId="23" fillId="0" borderId="100" xfId="52" applyFont="1" applyFill="1" applyBorder="1" applyAlignment="1">
      <alignment horizontal="center" vertical="center" wrapText="1"/>
      <protection/>
    </xf>
    <xf numFmtId="0" fontId="24" fillId="0" borderId="100" xfId="52" applyFont="1" applyFill="1" applyBorder="1" applyAlignment="1">
      <alignment horizontal="center" vertical="center" wrapText="1"/>
      <protection/>
    </xf>
    <xf numFmtId="0" fontId="15" fillId="0" borderId="27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2" fillId="0" borderId="37" xfId="52" applyFont="1" applyFill="1" applyBorder="1" applyAlignment="1">
      <alignment horizontal="center" vertical="center" wrapText="1"/>
      <protection/>
    </xf>
    <xf numFmtId="0" fontId="22" fillId="0" borderId="38" xfId="52" applyFont="1" applyFill="1" applyBorder="1" applyAlignment="1">
      <alignment horizontal="center" vertical="center" wrapText="1"/>
      <protection/>
    </xf>
    <xf numFmtId="0" fontId="23" fillId="0" borderId="38" xfId="52" applyFont="1" applyFill="1" applyBorder="1" applyAlignment="1">
      <alignment horizontal="center" vertical="center" wrapText="1"/>
      <protection/>
    </xf>
    <xf numFmtId="0" fontId="24" fillId="0" borderId="38" xfId="52" applyFont="1" applyFill="1" applyBorder="1" applyAlignment="1">
      <alignment vertical="center" wrapText="1"/>
      <protection/>
    </xf>
    <xf numFmtId="0" fontId="0" fillId="0" borderId="3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9" fillId="0" borderId="21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0" fontId="53" fillId="0" borderId="40" xfId="52" applyFont="1" applyFill="1" applyBorder="1" applyAlignment="1">
      <alignment horizontal="right"/>
      <protection/>
    </xf>
    <xf numFmtId="0" fontId="1" fillId="0" borderId="40" xfId="0" applyFont="1" applyFill="1" applyBorder="1" applyAlignment="1">
      <alignment/>
    </xf>
    <xf numFmtId="0" fontId="19" fillId="0" borderId="47" xfId="52" applyFont="1" applyFill="1" applyBorder="1" applyAlignment="1">
      <alignment horizontal="center" vertical="center" wrapText="1"/>
      <protection/>
    </xf>
    <xf numFmtId="0" fontId="19" fillId="0" borderId="45" xfId="52" applyFont="1" applyFill="1" applyBorder="1" applyAlignment="1">
      <alignment horizontal="center" vertical="center" wrapText="1"/>
      <protection/>
    </xf>
    <xf numFmtId="0" fontId="19" fillId="0" borderId="76" xfId="52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vertical="center" wrapText="1"/>
    </xf>
    <xf numFmtId="0" fontId="31" fillId="0" borderId="99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7" fillId="0" borderId="9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69" fontId="30" fillId="0" borderId="69" xfId="0" applyNumberFormat="1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177" fontId="37" fillId="0" borderId="96" xfId="0" applyNumberFormat="1" applyFont="1" applyFill="1" applyBorder="1" applyAlignment="1">
      <alignment horizontal="center" vertical="center"/>
    </xf>
    <xf numFmtId="177" fontId="37" fillId="0" borderId="59" xfId="0" applyNumberFormat="1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35" fillId="0" borderId="96" xfId="0" applyNumberFormat="1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177" fontId="35" fillId="0" borderId="69" xfId="0" applyNumberFormat="1" applyFont="1" applyFill="1" applyBorder="1" applyAlignment="1">
      <alignment horizontal="center" vertical="center"/>
    </xf>
    <xf numFmtId="0" fontId="34" fillId="0" borderId="100" xfId="0" applyFont="1" applyFill="1" applyBorder="1" applyAlignment="1">
      <alignment horizontal="center" vertical="center"/>
    </xf>
    <xf numFmtId="0" fontId="0" fillId="0" borderId="100" xfId="0" applyFill="1" applyBorder="1" applyAlignment="1">
      <alignment/>
    </xf>
    <xf numFmtId="0" fontId="0" fillId="0" borderId="68" xfId="0" applyFill="1" applyBorder="1" applyAlignment="1">
      <alignment/>
    </xf>
    <xf numFmtId="177" fontId="35" fillId="0" borderId="49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169" fontId="44" fillId="0" borderId="37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4" fontId="35" fillId="0" borderId="63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/>
    </xf>
    <xf numFmtId="0" fontId="35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4" fontId="35" fillId="33" borderId="91" xfId="0" applyNumberFormat="1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177" fontId="35" fillId="33" borderId="98" xfId="0" applyNumberFormat="1" applyFont="1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177" fontId="35" fillId="33" borderId="69" xfId="0" applyNumberFormat="1" applyFont="1" applyFill="1" applyBorder="1" applyAlignment="1">
      <alignment horizontal="center" vertical="center"/>
    </xf>
    <xf numFmtId="177" fontId="35" fillId="33" borderId="100" xfId="0" applyNumberFormat="1" applyFont="1" applyFill="1" applyBorder="1" applyAlignment="1">
      <alignment horizontal="center" vertical="center"/>
    </xf>
    <xf numFmtId="0" fontId="35" fillId="33" borderId="100" xfId="0" applyFont="1" applyFill="1" applyBorder="1" applyAlignment="1">
      <alignment horizontal="center" vertical="center"/>
    </xf>
    <xf numFmtId="0" fontId="35" fillId="33" borderId="68" xfId="0" applyFont="1" applyFill="1" applyBorder="1" applyAlignment="1">
      <alignment horizontal="center" vertical="center"/>
    </xf>
    <xf numFmtId="0" fontId="38" fillId="33" borderId="69" xfId="0" applyFont="1" applyFill="1" applyBorder="1" applyAlignment="1">
      <alignment horizontal="center" vertical="center"/>
    </xf>
    <xf numFmtId="0" fontId="39" fillId="33" borderId="100" xfId="0" applyFont="1" applyFill="1" applyBorder="1" applyAlignment="1">
      <alignment horizontal="center" vertical="center"/>
    </xf>
    <xf numFmtId="0" fontId="39" fillId="33" borderId="68" xfId="0" applyFont="1" applyFill="1" applyBorder="1" applyAlignment="1">
      <alignment horizontal="center" vertical="center"/>
    </xf>
    <xf numFmtId="14" fontId="35" fillId="33" borderId="95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77" fontId="35" fillId="33" borderId="96" xfId="0" applyNumberFormat="1" applyFont="1" applyFill="1" applyBorder="1" applyAlignment="1">
      <alignment horizontal="center" vertical="center"/>
    </xf>
    <xf numFmtId="177" fontId="35" fillId="33" borderId="59" xfId="0" applyNumberFormat="1" applyFont="1" applyFill="1" applyBorder="1" applyAlignment="1">
      <alignment horizontal="center" vertical="center"/>
    </xf>
    <xf numFmtId="0" fontId="35" fillId="33" borderId="83" xfId="0" applyFont="1" applyFill="1" applyBorder="1" applyAlignment="1">
      <alignment horizontal="center" vertical="center"/>
    </xf>
    <xf numFmtId="14" fontId="35" fillId="33" borderId="95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4" fontId="35" fillId="33" borderId="94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_nadlimitky 2013" xfId="51"/>
    <cellStyle name="normální_návrh plánu zdanované činnosti na rok 2013 opravený" xfId="52"/>
    <cellStyle name="Followed Hyperlink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="75" zoomScaleNormal="7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00390625" defaultRowHeight="12.75"/>
  <cols>
    <col min="1" max="1" width="57.875" style="10" customWidth="1"/>
    <col min="2" max="2" width="11.75390625" style="10" customWidth="1"/>
    <col min="3" max="4" width="11.25390625" style="10" customWidth="1"/>
    <col min="5" max="5" width="12.25390625" style="10" customWidth="1"/>
    <col min="6" max="7" width="11.25390625" style="10" customWidth="1"/>
    <col min="8" max="8" width="12.25390625" style="10" customWidth="1"/>
    <col min="9" max="9" width="13.25390625" style="10" customWidth="1"/>
    <col min="10" max="10" width="12.625" style="10" customWidth="1"/>
    <col min="11" max="11" width="16.125" style="10" customWidth="1"/>
    <col min="12" max="12" width="12.375" style="10" customWidth="1"/>
    <col min="13" max="17" width="11.25390625" style="10" customWidth="1"/>
    <col min="18" max="18" width="10.125" style="10" customWidth="1"/>
    <col min="19" max="19" width="12.375" style="10" customWidth="1"/>
    <col min="20" max="23" width="11.25390625" style="10" customWidth="1"/>
    <col min="24" max="24" width="17.875" style="10" customWidth="1"/>
    <col min="25" max="25" width="19.75390625" style="10" customWidth="1"/>
    <col min="26" max="26" width="17.00390625" style="10" customWidth="1"/>
    <col min="27" max="16384" width="9.125" style="10" customWidth="1"/>
  </cols>
  <sheetData>
    <row r="1" ht="24" thickBot="1">
      <c r="X1" s="341" t="s">
        <v>0</v>
      </c>
    </row>
    <row r="2" spans="1:25" s="11" customFormat="1" ht="39.75" customHeight="1">
      <c r="A2" s="569" t="s">
        <v>258</v>
      </c>
      <c r="B2" s="570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2"/>
    </row>
    <row r="3" spans="1:25" s="11" customFormat="1" ht="36.75" customHeight="1">
      <c r="A3" s="47"/>
      <c r="B3" s="564" t="s">
        <v>236</v>
      </c>
      <c r="C3" s="565"/>
      <c r="D3" s="565"/>
      <c r="E3" s="565"/>
      <c r="F3" s="565"/>
      <c r="G3" s="565"/>
      <c r="H3" s="565"/>
      <c r="I3" s="565"/>
      <c r="J3" s="309"/>
      <c r="K3" s="573" t="s">
        <v>237</v>
      </c>
      <c r="L3" s="574"/>
      <c r="M3" s="574"/>
      <c r="N3" s="574"/>
      <c r="O3" s="575"/>
      <c r="P3" s="310" t="s">
        <v>92</v>
      </c>
      <c r="Q3" s="310" t="s">
        <v>93</v>
      </c>
      <c r="R3" s="310" t="s">
        <v>94</v>
      </c>
      <c r="S3" s="566" t="s">
        <v>95</v>
      </c>
      <c r="T3" s="567"/>
      <c r="U3" s="568"/>
      <c r="V3" s="311" t="s">
        <v>236</v>
      </c>
      <c r="W3" s="311" t="s">
        <v>96</v>
      </c>
      <c r="X3" s="311" t="s">
        <v>226</v>
      </c>
      <c r="Y3" s="576" t="s">
        <v>85</v>
      </c>
    </row>
    <row r="4" spans="1:25" s="11" customFormat="1" ht="76.5">
      <c r="A4" s="48" t="s">
        <v>97</v>
      </c>
      <c r="B4" s="250" t="s">
        <v>249</v>
      </c>
      <c r="C4" s="250" t="s">
        <v>250</v>
      </c>
      <c r="D4" s="250" t="s">
        <v>251</v>
      </c>
      <c r="E4" s="250" t="s">
        <v>252</v>
      </c>
      <c r="F4" s="250" t="s">
        <v>253</v>
      </c>
      <c r="G4" s="250" t="s">
        <v>100</v>
      </c>
      <c r="H4" s="250" t="s">
        <v>238</v>
      </c>
      <c r="I4" s="250" t="s">
        <v>101</v>
      </c>
      <c r="J4" s="312">
        <v>8282</v>
      </c>
      <c r="K4" s="81" t="s">
        <v>98</v>
      </c>
      <c r="L4" s="49" t="s">
        <v>239</v>
      </c>
      <c r="M4" s="49" t="s">
        <v>99</v>
      </c>
      <c r="N4" s="49" t="s">
        <v>254</v>
      </c>
      <c r="O4" s="49" t="s">
        <v>255</v>
      </c>
      <c r="P4" s="308" t="s">
        <v>102</v>
      </c>
      <c r="Q4" s="308" t="s">
        <v>103</v>
      </c>
      <c r="R4" s="308" t="s">
        <v>104</v>
      </c>
      <c r="S4" s="308" t="s">
        <v>105</v>
      </c>
      <c r="T4" s="308" t="s">
        <v>106</v>
      </c>
      <c r="U4" s="308" t="s">
        <v>229</v>
      </c>
      <c r="V4" s="308" t="s">
        <v>274</v>
      </c>
      <c r="W4" s="308" t="s">
        <v>107</v>
      </c>
      <c r="X4" s="313" t="s">
        <v>259</v>
      </c>
      <c r="Y4" s="577"/>
    </row>
    <row r="5" spans="1:25" s="11" customFormat="1" ht="25.5" customHeight="1">
      <c r="A5" s="50" t="s">
        <v>19</v>
      </c>
      <c r="B5" s="51"/>
      <c r="C5" s="51"/>
      <c r="D5" s="51"/>
      <c r="E5" s="51"/>
      <c r="F5" s="51"/>
      <c r="G5" s="51"/>
      <c r="H5" s="83"/>
      <c r="I5" s="51"/>
      <c r="J5" s="51"/>
      <c r="K5" s="314">
        <v>31</v>
      </c>
      <c r="L5" s="252"/>
      <c r="M5" s="51"/>
      <c r="N5" s="51"/>
      <c r="O5" s="51"/>
      <c r="P5" s="51"/>
      <c r="Q5" s="52"/>
      <c r="R5" s="52"/>
      <c r="S5" s="52"/>
      <c r="T5" s="52"/>
      <c r="U5" s="52">
        <v>166</v>
      </c>
      <c r="V5" s="52"/>
      <c r="W5" s="52"/>
      <c r="X5" s="52" t="s">
        <v>2</v>
      </c>
      <c r="Y5" s="315">
        <f aca="true" t="shared" si="0" ref="Y5:Y30">SUM(B5:W5)</f>
        <v>197</v>
      </c>
    </row>
    <row r="6" spans="1:25" s="11" customFormat="1" ht="25.5" customHeight="1">
      <c r="A6" s="50" t="s">
        <v>20</v>
      </c>
      <c r="B6" s="51"/>
      <c r="C6" s="51"/>
      <c r="D6" s="51"/>
      <c r="E6" s="51"/>
      <c r="F6" s="51"/>
      <c r="G6" s="51"/>
      <c r="H6" s="83"/>
      <c r="I6" s="51"/>
      <c r="J6" s="51"/>
      <c r="K6" s="314">
        <v>3646</v>
      </c>
      <c r="L6" s="252"/>
      <c r="M6" s="51"/>
      <c r="N6" s="51"/>
      <c r="O6" s="51"/>
      <c r="P6" s="51"/>
      <c r="Q6" s="54"/>
      <c r="R6" s="54"/>
      <c r="S6" s="54"/>
      <c r="T6" s="54"/>
      <c r="U6" s="54">
        <v>2250</v>
      </c>
      <c r="V6" s="54">
        <v>60</v>
      </c>
      <c r="W6" s="54"/>
      <c r="X6" s="54"/>
      <c r="Y6" s="315">
        <f t="shared" si="0"/>
        <v>5956</v>
      </c>
    </row>
    <row r="7" spans="1:25" s="11" customFormat="1" ht="25.5" customHeight="1" thickBot="1">
      <c r="A7" s="253" t="s">
        <v>108</v>
      </c>
      <c r="B7" s="53"/>
      <c r="C7" s="53"/>
      <c r="D7" s="53"/>
      <c r="E7" s="53"/>
      <c r="F7" s="53"/>
      <c r="G7" s="53"/>
      <c r="H7" s="254"/>
      <c r="I7" s="53"/>
      <c r="J7" s="53"/>
      <c r="K7" s="316">
        <v>2432</v>
      </c>
      <c r="L7" s="317"/>
      <c r="M7" s="53"/>
      <c r="N7" s="53"/>
      <c r="O7" s="53"/>
      <c r="P7" s="53"/>
      <c r="Q7" s="54"/>
      <c r="R7" s="54"/>
      <c r="S7" s="54"/>
      <c r="T7" s="54"/>
      <c r="U7" s="56">
        <v>420</v>
      </c>
      <c r="V7" s="54">
        <v>338</v>
      </c>
      <c r="W7" s="54"/>
      <c r="X7" s="54"/>
      <c r="Y7" s="315">
        <f t="shared" si="0"/>
        <v>3190</v>
      </c>
    </row>
    <row r="8" spans="1:26" s="11" customFormat="1" ht="25.5" customHeight="1" thickBot="1">
      <c r="A8" s="255" t="s">
        <v>85</v>
      </c>
      <c r="B8" s="63">
        <f aca="true" t="shared" si="1" ref="B8:X8">SUM(B5:B7)</f>
        <v>0</v>
      </c>
      <c r="C8" s="63">
        <f t="shared" si="1"/>
        <v>0</v>
      </c>
      <c r="D8" s="63">
        <f t="shared" si="1"/>
        <v>0</v>
      </c>
      <c r="E8" s="63">
        <f t="shared" si="1"/>
        <v>0</v>
      </c>
      <c r="F8" s="63">
        <f t="shared" si="1"/>
        <v>0</v>
      </c>
      <c r="G8" s="63">
        <f t="shared" si="1"/>
        <v>0</v>
      </c>
      <c r="H8" s="63">
        <f>SUM(H5:H7)</f>
        <v>0</v>
      </c>
      <c r="I8" s="63">
        <f t="shared" si="1"/>
        <v>0</v>
      </c>
      <c r="J8" s="63">
        <f t="shared" si="1"/>
        <v>0</v>
      </c>
      <c r="K8" s="318">
        <f>SUM(K5:K7)</f>
        <v>6109</v>
      </c>
      <c r="L8" s="63">
        <f t="shared" si="1"/>
        <v>0</v>
      </c>
      <c r="M8" s="63">
        <f t="shared" si="1"/>
        <v>0</v>
      </c>
      <c r="N8" s="63">
        <f t="shared" si="1"/>
        <v>0</v>
      </c>
      <c r="O8" s="63">
        <f t="shared" si="1"/>
        <v>0</v>
      </c>
      <c r="P8" s="63">
        <f t="shared" si="1"/>
        <v>0</v>
      </c>
      <c r="Q8" s="63">
        <f t="shared" si="1"/>
        <v>0</v>
      </c>
      <c r="R8" s="63">
        <f t="shared" si="1"/>
        <v>0</v>
      </c>
      <c r="S8" s="63">
        <f t="shared" si="1"/>
        <v>0</v>
      </c>
      <c r="T8" s="63">
        <f t="shared" si="1"/>
        <v>0</v>
      </c>
      <c r="U8" s="63">
        <f t="shared" si="1"/>
        <v>2836</v>
      </c>
      <c r="V8" s="63">
        <f t="shared" si="1"/>
        <v>398</v>
      </c>
      <c r="W8" s="63">
        <f t="shared" si="1"/>
        <v>0</v>
      </c>
      <c r="X8" s="63">
        <f t="shared" si="1"/>
        <v>0</v>
      </c>
      <c r="Y8" s="319">
        <f t="shared" si="0"/>
        <v>9343</v>
      </c>
      <c r="Z8" s="243"/>
    </row>
    <row r="9" spans="1:25" s="11" customFormat="1" ht="25.5" customHeight="1">
      <c r="A9" s="58" t="s">
        <v>240</v>
      </c>
      <c r="B9" s="59"/>
      <c r="C9" s="59">
        <v>150</v>
      </c>
      <c r="D9" s="59"/>
      <c r="E9" s="59"/>
      <c r="F9" s="59"/>
      <c r="G9" s="59"/>
      <c r="H9" s="59"/>
      <c r="I9" s="59">
        <v>500</v>
      </c>
      <c r="J9" s="265"/>
      <c r="K9" s="320">
        <v>25000</v>
      </c>
      <c r="L9" s="82"/>
      <c r="M9" s="59"/>
      <c r="N9" s="59"/>
      <c r="O9" s="59"/>
      <c r="P9" s="60"/>
      <c r="Q9" s="60"/>
      <c r="R9" s="60"/>
      <c r="S9" s="60"/>
      <c r="T9" s="60"/>
      <c r="U9" s="321">
        <v>800</v>
      </c>
      <c r="V9" s="322">
        <v>6745</v>
      </c>
      <c r="W9" s="60"/>
      <c r="X9" s="60"/>
      <c r="Y9" s="323">
        <f t="shared" si="0"/>
        <v>33195</v>
      </c>
    </row>
    <row r="10" spans="1:25" s="11" customFormat="1" ht="25.5" customHeight="1">
      <c r="A10" s="61" t="s">
        <v>260</v>
      </c>
      <c r="B10" s="51"/>
      <c r="C10" s="51"/>
      <c r="D10" s="51"/>
      <c r="E10" s="51"/>
      <c r="F10" s="51"/>
      <c r="G10" s="51">
        <v>56607.3</v>
      </c>
      <c r="H10" s="51"/>
      <c r="I10" s="83">
        <v>20750</v>
      </c>
      <c r="J10" s="266"/>
      <c r="K10" s="320">
        <v>910</v>
      </c>
      <c r="L10" s="82">
        <v>60000</v>
      </c>
      <c r="M10" s="51"/>
      <c r="N10" s="51"/>
      <c r="O10" s="51"/>
      <c r="P10" s="52"/>
      <c r="Q10" s="52"/>
      <c r="R10" s="52"/>
      <c r="S10" s="52"/>
      <c r="T10" s="52"/>
      <c r="U10" s="51">
        <v>1230</v>
      </c>
      <c r="V10" s="324">
        <v>12350</v>
      </c>
      <c r="W10" s="52"/>
      <c r="X10" s="52"/>
      <c r="Y10" s="315">
        <f t="shared" si="0"/>
        <v>151847.3</v>
      </c>
    </row>
    <row r="11" spans="1:25" s="11" customFormat="1" ht="25.5" customHeight="1">
      <c r="A11" s="61" t="s">
        <v>3</v>
      </c>
      <c r="B11" s="51"/>
      <c r="C11" s="51"/>
      <c r="D11" s="51"/>
      <c r="E11" s="51"/>
      <c r="F11" s="51"/>
      <c r="G11" s="51"/>
      <c r="H11" s="51"/>
      <c r="I11" s="51"/>
      <c r="J11" s="267"/>
      <c r="K11" s="320"/>
      <c r="L11" s="82"/>
      <c r="M11" s="51"/>
      <c r="N11" s="51">
        <v>1200</v>
      </c>
      <c r="O11" s="51"/>
      <c r="P11" s="52"/>
      <c r="Q11" s="52"/>
      <c r="R11" s="52"/>
      <c r="S11" s="52"/>
      <c r="T11" s="52"/>
      <c r="U11" s="51"/>
      <c r="V11" s="322"/>
      <c r="W11" s="52"/>
      <c r="X11" s="52"/>
      <c r="Y11" s="315">
        <f t="shared" si="0"/>
        <v>1200</v>
      </c>
    </row>
    <row r="12" spans="1:25" s="11" customFormat="1" ht="25.5" customHeight="1">
      <c r="A12" s="61" t="s">
        <v>4</v>
      </c>
      <c r="B12" s="51"/>
      <c r="C12" s="51">
        <v>50</v>
      </c>
      <c r="D12" s="51"/>
      <c r="E12" s="51"/>
      <c r="F12" s="51"/>
      <c r="G12" s="51">
        <v>2000</v>
      </c>
      <c r="H12" s="51"/>
      <c r="I12" s="51">
        <v>8000</v>
      </c>
      <c r="J12" s="267"/>
      <c r="K12" s="320">
        <v>3950</v>
      </c>
      <c r="L12" s="82"/>
      <c r="M12" s="51"/>
      <c r="N12" s="51">
        <v>1000</v>
      </c>
      <c r="O12" s="51">
        <v>500</v>
      </c>
      <c r="P12" s="52"/>
      <c r="Q12" s="52"/>
      <c r="R12" s="52"/>
      <c r="S12" s="52"/>
      <c r="T12" s="52"/>
      <c r="U12" s="51">
        <v>500</v>
      </c>
      <c r="V12" s="322">
        <v>3300</v>
      </c>
      <c r="W12" s="52"/>
      <c r="X12" s="52"/>
      <c r="Y12" s="315">
        <f t="shared" si="0"/>
        <v>19300</v>
      </c>
    </row>
    <row r="13" spans="1:25" s="11" customFormat="1" ht="25.5" customHeight="1">
      <c r="A13" s="84" t="s">
        <v>230</v>
      </c>
      <c r="B13" s="53"/>
      <c r="C13" s="51"/>
      <c r="D13" s="256"/>
      <c r="E13" s="53"/>
      <c r="F13" s="256"/>
      <c r="G13" s="53"/>
      <c r="H13" s="53"/>
      <c r="I13" s="53"/>
      <c r="J13" s="256"/>
      <c r="K13" s="320"/>
      <c r="L13" s="82"/>
      <c r="M13" s="53"/>
      <c r="N13" s="256"/>
      <c r="O13" s="53"/>
      <c r="P13" s="54"/>
      <c r="Q13" s="54"/>
      <c r="R13" s="54"/>
      <c r="S13" s="54"/>
      <c r="T13" s="54"/>
      <c r="U13" s="53"/>
      <c r="V13" s="267"/>
      <c r="W13" s="54"/>
      <c r="X13" s="54"/>
      <c r="Y13" s="325">
        <f t="shared" si="0"/>
        <v>0</v>
      </c>
    </row>
    <row r="14" spans="1:31" s="11" customFormat="1" ht="25.5" customHeight="1" thickBot="1">
      <c r="A14" s="84" t="s">
        <v>35</v>
      </c>
      <c r="B14" s="53"/>
      <c r="C14" s="51"/>
      <c r="D14" s="256"/>
      <c r="E14" s="53"/>
      <c r="F14" s="256"/>
      <c r="G14" s="53"/>
      <c r="H14" s="53">
        <v>14000</v>
      </c>
      <c r="I14" s="55"/>
      <c r="J14" s="256"/>
      <c r="K14" s="320">
        <v>450</v>
      </c>
      <c r="L14" s="82"/>
      <c r="M14" s="53"/>
      <c r="N14" s="256"/>
      <c r="O14" s="53"/>
      <c r="P14" s="56"/>
      <c r="Q14" s="56"/>
      <c r="R14" s="56"/>
      <c r="S14" s="56"/>
      <c r="T14" s="56"/>
      <c r="U14" s="55">
        <v>110</v>
      </c>
      <c r="V14" s="326">
        <v>2150</v>
      </c>
      <c r="W14" s="56"/>
      <c r="X14" s="56"/>
      <c r="Y14" s="327">
        <f t="shared" si="0"/>
        <v>16710</v>
      </c>
      <c r="AB14" s="12"/>
      <c r="AC14" s="12"/>
      <c r="AD14" s="12"/>
      <c r="AE14" s="12"/>
    </row>
    <row r="15" spans="1:31" s="11" customFormat="1" ht="25.5" customHeight="1" thickBot="1">
      <c r="A15" s="62" t="s">
        <v>5</v>
      </c>
      <c r="B15" s="63">
        <f aca="true" t="shared" si="2" ref="B15:V15">B14+B13+B12+B11+B10+B9</f>
        <v>0</v>
      </c>
      <c r="C15" s="63">
        <f t="shared" si="2"/>
        <v>200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58607.3</v>
      </c>
      <c r="H15" s="63">
        <f>H14+H13+H12+H11+H10+H9</f>
        <v>14000</v>
      </c>
      <c r="I15" s="63">
        <f t="shared" si="2"/>
        <v>29250</v>
      </c>
      <c r="J15" s="63">
        <f t="shared" si="2"/>
        <v>0</v>
      </c>
      <c r="K15" s="318">
        <f>K14+K13+K12+K11+K10+K9</f>
        <v>30310</v>
      </c>
      <c r="L15" s="63">
        <f t="shared" si="2"/>
        <v>60000</v>
      </c>
      <c r="M15" s="63">
        <f t="shared" si="2"/>
        <v>0</v>
      </c>
      <c r="N15" s="63">
        <f t="shared" si="2"/>
        <v>2200</v>
      </c>
      <c r="O15" s="63">
        <f t="shared" si="2"/>
        <v>500</v>
      </c>
      <c r="P15" s="63">
        <f t="shared" si="2"/>
        <v>0</v>
      </c>
      <c r="Q15" s="63">
        <f t="shared" si="2"/>
        <v>0</v>
      </c>
      <c r="R15" s="63">
        <f t="shared" si="2"/>
        <v>0</v>
      </c>
      <c r="S15" s="63">
        <f t="shared" si="2"/>
        <v>0</v>
      </c>
      <c r="T15" s="63">
        <f t="shared" si="2"/>
        <v>0</v>
      </c>
      <c r="U15" s="63">
        <f t="shared" si="2"/>
        <v>2640</v>
      </c>
      <c r="V15" s="63">
        <f t="shared" si="2"/>
        <v>24545</v>
      </c>
      <c r="W15" s="63">
        <f>W14+W13+W12+W11+W10+W9</f>
        <v>0</v>
      </c>
      <c r="X15" s="63">
        <f>X14+X13+X12+X11+X10+X9</f>
        <v>0</v>
      </c>
      <c r="Y15" s="328">
        <f t="shared" si="0"/>
        <v>222252.3</v>
      </c>
      <c r="Z15" s="243"/>
      <c r="AB15" s="12"/>
      <c r="AC15" s="13"/>
      <c r="AD15" s="12"/>
      <c r="AE15" s="12"/>
    </row>
    <row r="16" spans="1:31" s="11" customFormat="1" ht="25.5" customHeight="1">
      <c r="A16" s="58" t="s">
        <v>6</v>
      </c>
      <c r="B16" s="59"/>
      <c r="C16" s="59"/>
      <c r="D16" s="59"/>
      <c r="E16" s="59"/>
      <c r="F16" s="59"/>
      <c r="G16" s="59"/>
      <c r="H16" s="59"/>
      <c r="I16" s="59"/>
      <c r="J16" s="265"/>
      <c r="K16" s="320">
        <v>2595</v>
      </c>
      <c r="L16" s="82"/>
      <c r="M16" s="59"/>
      <c r="N16" s="59"/>
      <c r="O16" s="59"/>
      <c r="P16" s="60"/>
      <c r="Q16" s="60">
        <v>15000</v>
      </c>
      <c r="R16" s="60"/>
      <c r="S16" s="60"/>
      <c r="T16" s="60"/>
      <c r="U16" s="60"/>
      <c r="V16" s="60"/>
      <c r="W16" s="60"/>
      <c r="X16" s="60"/>
      <c r="Y16" s="323">
        <f t="shared" si="0"/>
        <v>17595</v>
      </c>
      <c r="AB16" s="12"/>
      <c r="AC16" s="12"/>
      <c r="AD16" s="12"/>
      <c r="AE16" s="12"/>
    </row>
    <row r="17" spans="1:25" s="11" customFormat="1" ht="25.5" customHeight="1">
      <c r="A17" s="61" t="s">
        <v>109</v>
      </c>
      <c r="B17" s="51"/>
      <c r="C17" s="51"/>
      <c r="D17" s="51"/>
      <c r="E17" s="51"/>
      <c r="F17" s="51"/>
      <c r="G17" s="51"/>
      <c r="H17" s="51">
        <v>3020</v>
      </c>
      <c r="I17" s="51">
        <v>2800</v>
      </c>
      <c r="J17" s="267">
        <v>7865</v>
      </c>
      <c r="K17" s="320">
        <v>8020</v>
      </c>
      <c r="L17" s="82">
        <v>12000</v>
      </c>
      <c r="M17" s="51"/>
      <c r="N17" s="51"/>
      <c r="O17" s="51"/>
      <c r="P17" s="60"/>
      <c r="Q17" s="60"/>
      <c r="R17" s="60"/>
      <c r="S17" s="60"/>
      <c r="T17" s="60"/>
      <c r="U17" s="60">
        <v>2200</v>
      </c>
      <c r="V17" s="60">
        <v>0</v>
      </c>
      <c r="W17" s="60"/>
      <c r="X17" s="60"/>
      <c r="Y17" s="323">
        <f t="shared" si="0"/>
        <v>35905</v>
      </c>
    </row>
    <row r="18" spans="1:25" s="11" customFormat="1" ht="25.5" customHeight="1">
      <c r="A18" s="61" t="s">
        <v>245</v>
      </c>
      <c r="B18" s="51"/>
      <c r="C18" s="51"/>
      <c r="D18" s="51"/>
      <c r="E18" s="51"/>
      <c r="F18" s="51"/>
      <c r="G18" s="51">
        <v>3100</v>
      </c>
      <c r="H18" s="51"/>
      <c r="I18" s="51">
        <v>7600</v>
      </c>
      <c r="J18" s="267">
        <v>200</v>
      </c>
      <c r="K18" s="320">
        <v>1253</v>
      </c>
      <c r="L18" s="82">
        <v>3000</v>
      </c>
      <c r="M18" s="51"/>
      <c r="N18" s="51"/>
      <c r="O18" s="51"/>
      <c r="P18" s="60"/>
      <c r="Q18" s="60"/>
      <c r="R18" s="60"/>
      <c r="S18" s="60"/>
      <c r="T18" s="60"/>
      <c r="U18" s="60">
        <v>280</v>
      </c>
      <c r="V18" s="60">
        <v>2800</v>
      </c>
      <c r="W18" s="60"/>
      <c r="X18" s="60"/>
      <c r="Y18" s="323">
        <f t="shared" si="0"/>
        <v>18233</v>
      </c>
    </row>
    <row r="19" spans="1:25" s="11" customFormat="1" ht="25.5" customHeight="1">
      <c r="A19" s="61" t="s">
        <v>248</v>
      </c>
      <c r="B19" s="51"/>
      <c r="C19" s="51"/>
      <c r="D19" s="51"/>
      <c r="E19" s="51"/>
      <c r="F19" s="51"/>
      <c r="G19" s="51"/>
      <c r="H19" s="51"/>
      <c r="I19" s="51"/>
      <c r="J19" s="267">
        <v>2200</v>
      </c>
      <c r="K19" s="320"/>
      <c r="L19" s="82">
        <v>6000</v>
      </c>
      <c r="M19" s="51"/>
      <c r="N19" s="51"/>
      <c r="O19" s="51"/>
      <c r="P19" s="60"/>
      <c r="Q19" s="60"/>
      <c r="R19" s="60"/>
      <c r="S19" s="60"/>
      <c r="T19" s="60"/>
      <c r="U19" s="60"/>
      <c r="V19" s="60"/>
      <c r="W19" s="60"/>
      <c r="X19" s="60"/>
      <c r="Y19" s="323">
        <f t="shared" si="0"/>
        <v>8200</v>
      </c>
    </row>
    <row r="20" spans="1:25" s="11" customFormat="1" ht="25.5" customHeight="1">
      <c r="A20" s="61" t="s">
        <v>39</v>
      </c>
      <c r="B20" s="51"/>
      <c r="C20" s="51"/>
      <c r="D20" s="51"/>
      <c r="E20" s="51"/>
      <c r="F20" s="51"/>
      <c r="G20" s="51"/>
      <c r="H20" s="51"/>
      <c r="I20" s="51"/>
      <c r="J20" s="267"/>
      <c r="K20" s="320"/>
      <c r="L20" s="82"/>
      <c r="M20" s="51"/>
      <c r="N20" s="51"/>
      <c r="O20" s="51"/>
      <c r="P20" s="52"/>
      <c r="Q20" s="52"/>
      <c r="R20" s="52"/>
      <c r="S20" s="52"/>
      <c r="T20" s="52"/>
      <c r="U20" s="52"/>
      <c r="V20" s="52"/>
      <c r="W20" s="52"/>
      <c r="X20" s="60"/>
      <c r="Y20" s="323">
        <f t="shared" si="0"/>
        <v>0</v>
      </c>
    </row>
    <row r="21" spans="1:25" s="11" customFormat="1" ht="25.5" customHeight="1">
      <c r="A21" s="61" t="s">
        <v>247</v>
      </c>
      <c r="B21" s="51"/>
      <c r="C21" s="51"/>
      <c r="D21" s="51"/>
      <c r="E21" s="51"/>
      <c r="F21" s="51"/>
      <c r="G21" s="51"/>
      <c r="H21" s="51"/>
      <c r="I21" s="51"/>
      <c r="J21" s="267">
        <v>700</v>
      </c>
      <c r="K21" s="320"/>
      <c r="L21" s="82"/>
      <c r="M21" s="51"/>
      <c r="N21" s="51"/>
      <c r="O21" s="51"/>
      <c r="P21" s="52"/>
      <c r="Q21" s="52"/>
      <c r="R21" s="52"/>
      <c r="S21" s="52"/>
      <c r="T21" s="52"/>
      <c r="U21" s="52"/>
      <c r="V21" s="52"/>
      <c r="W21" s="52"/>
      <c r="X21" s="60"/>
      <c r="Y21" s="323">
        <f t="shared" si="0"/>
        <v>700</v>
      </c>
    </row>
    <row r="22" spans="1:25" s="11" customFormat="1" ht="25.5" customHeight="1">
      <c r="A22" s="61" t="s">
        <v>155</v>
      </c>
      <c r="B22" s="51"/>
      <c r="C22" s="51"/>
      <c r="D22" s="51"/>
      <c r="E22" s="51"/>
      <c r="F22" s="51"/>
      <c r="G22" s="51"/>
      <c r="H22" s="51"/>
      <c r="I22" s="51"/>
      <c r="J22" s="267"/>
      <c r="K22" s="320"/>
      <c r="L22" s="82"/>
      <c r="M22" s="51"/>
      <c r="N22" s="51"/>
      <c r="O22" s="51"/>
      <c r="P22" s="52"/>
      <c r="Q22" s="52"/>
      <c r="R22" s="52"/>
      <c r="S22" s="52"/>
      <c r="T22" s="52"/>
      <c r="U22" s="52"/>
      <c r="V22" s="52"/>
      <c r="W22" s="52"/>
      <c r="X22" s="60"/>
      <c r="Y22" s="323">
        <f t="shared" si="0"/>
        <v>0</v>
      </c>
    </row>
    <row r="23" spans="1:25" s="11" customFormat="1" ht="25.5" customHeight="1">
      <c r="A23" s="61" t="s">
        <v>146</v>
      </c>
      <c r="B23" s="51"/>
      <c r="C23" s="51"/>
      <c r="D23" s="51"/>
      <c r="E23" s="51">
        <v>16619</v>
      </c>
      <c r="F23" s="51">
        <v>5085</v>
      </c>
      <c r="G23" s="51"/>
      <c r="H23" s="51"/>
      <c r="I23" s="51"/>
      <c r="J23" s="267"/>
      <c r="K23" s="320"/>
      <c r="L23" s="82"/>
      <c r="M23" s="51"/>
      <c r="N23" s="51"/>
      <c r="O23" s="51"/>
      <c r="P23" s="52"/>
      <c r="Q23" s="52"/>
      <c r="R23" s="52"/>
      <c r="S23" s="52"/>
      <c r="T23" s="52"/>
      <c r="U23" s="52"/>
      <c r="V23" s="52"/>
      <c r="W23" s="52"/>
      <c r="X23" s="60"/>
      <c r="Y23" s="323">
        <f t="shared" si="0"/>
        <v>21704</v>
      </c>
    </row>
    <row r="24" spans="1:25" s="11" customFormat="1" ht="25.5" customHeight="1">
      <c r="A24" s="61" t="s">
        <v>223</v>
      </c>
      <c r="B24" s="51"/>
      <c r="C24" s="51"/>
      <c r="D24" s="51"/>
      <c r="E24" s="51">
        <v>2112</v>
      </c>
      <c r="F24" s="51"/>
      <c r="G24" s="51"/>
      <c r="H24" s="51"/>
      <c r="I24" s="51"/>
      <c r="J24" s="267"/>
      <c r="K24" s="320"/>
      <c r="L24" s="82"/>
      <c r="M24" s="51"/>
      <c r="N24" s="51"/>
      <c r="O24" s="51"/>
      <c r="P24" s="52"/>
      <c r="Q24" s="52"/>
      <c r="R24" s="52"/>
      <c r="S24" s="52"/>
      <c r="T24" s="52"/>
      <c r="U24" s="52"/>
      <c r="V24" s="52"/>
      <c r="W24" s="52"/>
      <c r="X24" s="60"/>
      <c r="Y24" s="323">
        <f t="shared" si="0"/>
        <v>2112</v>
      </c>
    </row>
    <row r="25" spans="1:25" s="11" customFormat="1" ht="25.5" customHeight="1">
      <c r="A25" s="61" t="s">
        <v>231</v>
      </c>
      <c r="B25" s="51"/>
      <c r="C25" s="51"/>
      <c r="D25" s="51"/>
      <c r="E25" s="51"/>
      <c r="F25" s="51"/>
      <c r="G25" s="51"/>
      <c r="H25" s="51"/>
      <c r="I25" s="51"/>
      <c r="J25" s="267"/>
      <c r="K25" s="320"/>
      <c r="L25" s="82"/>
      <c r="M25" s="51"/>
      <c r="N25" s="51"/>
      <c r="O25" s="51"/>
      <c r="P25" s="52"/>
      <c r="Q25" s="52"/>
      <c r="R25" s="52"/>
      <c r="S25" s="52"/>
      <c r="T25" s="52"/>
      <c r="U25" s="52"/>
      <c r="V25" s="52"/>
      <c r="W25" s="52"/>
      <c r="X25" s="60"/>
      <c r="Y25" s="323">
        <f t="shared" si="0"/>
        <v>0</v>
      </c>
    </row>
    <row r="26" spans="1:25" s="14" customFormat="1" ht="25.5" customHeight="1">
      <c r="A26" s="61" t="s">
        <v>22</v>
      </c>
      <c r="B26" s="51"/>
      <c r="C26" s="51"/>
      <c r="D26" s="51"/>
      <c r="E26" s="51"/>
      <c r="F26" s="51"/>
      <c r="G26" s="51"/>
      <c r="H26" s="51"/>
      <c r="I26" s="51"/>
      <c r="J26" s="267"/>
      <c r="K26" s="320">
        <v>1130</v>
      </c>
      <c r="L26" s="82"/>
      <c r="M26" s="51"/>
      <c r="N26" s="51"/>
      <c r="O26" s="51"/>
      <c r="P26" s="52"/>
      <c r="Q26" s="52"/>
      <c r="R26" s="52"/>
      <c r="S26" s="52"/>
      <c r="T26" s="52"/>
      <c r="U26" s="52">
        <v>800</v>
      </c>
      <c r="V26" s="52">
        <v>0</v>
      </c>
      <c r="W26" s="52"/>
      <c r="X26" s="60"/>
      <c r="Y26" s="323">
        <f t="shared" si="0"/>
        <v>1930</v>
      </c>
    </row>
    <row r="27" spans="1:25" s="11" customFormat="1" ht="25.5" customHeight="1">
      <c r="A27" s="61" t="s">
        <v>144</v>
      </c>
      <c r="B27" s="51"/>
      <c r="C27" s="51"/>
      <c r="D27" s="51"/>
      <c r="E27" s="51"/>
      <c r="F27" s="51"/>
      <c r="G27" s="51"/>
      <c r="H27" s="51"/>
      <c r="I27" s="51"/>
      <c r="J27" s="267"/>
      <c r="K27" s="320">
        <v>5619</v>
      </c>
      <c r="L27" s="82"/>
      <c r="M27" s="51"/>
      <c r="N27" s="51"/>
      <c r="O27" s="51"/>
      <c r="P27" s="52"/>
      <c r="Q27" s="52"/>
      <c r="R27" s="52"/>
      <c r="S27" s="52"/>
      <c r="T27" s="52"/>
      <c r="U27" s="52">
        <v>1250</v>
      </c>
      <c r="V27" s="52">
        <v>613</v>
      </c>
      <c r="W27" s="52"/>
      <c r="X27" s="60"/>
      <c r="Y27" s="323">
        <f t="shared" si="0"/>
        <v>7482</v>
      </c>
    </row>
    <row r="28" spans="1:25" s="11" customFormat="1" ht="25.5" customHeight="1">
      <c r="A28" s="61" t="s">
        <v>110</v>
      </c>
      <c r="B28" s="51"/>
      <c r="C28" s="51"/>
      <c r="D28" s="51"/>
      <c r="E28" s="51"/>
      <c r="F28" s="51"/>
      <c r="G28" s="51"/>
      <c r="H28" s="51"/>
      <c r="I28" s="51"/>
      <c r="J28" s="267"/>
      <c r="K28" s="320"/>
      <c r="L28" s="82"/>
      <c r="M28" s="51"/>
      <c r="N28" s="51"/>
      <c r="O28" s="51"/>
      <c r="P28" s="52"/>
      <c r="Q28" s="52"/>
      <c r="R28" s="52"/>
      <c r="S28" s="52"/>
      <c r="T28" s="52"/>
      <c r="U28" s="52"/>
      <c r="V28" s="52"/>
      <c r="W28" s="52"/>
      <c r="X28" s="60"/>
      <c r="Y28" s="323">
        <f t="shared" si="0"/>
        <v>0</v>
      </c>
    </row>
    <row r="29" spans="1:25" s="11" customFormat="1" ht="25.5" customHeight="1">
      <c r="A29" s="61" t="s">
        <v>261</v>
      </c>
      <c r="B29" s="51"/>
      <c r="C29" s="51"/>
      <c r="D29" s="51"/>
      <c r="E29" s="51"/>
      <c r="F29" s="51"/>
      <c r="G29" s="51"/>
      <c r="H29" s="51"/>
      <c r="I29" s="51"/>
      <c r="J29" s="267"/>
      <c r="K29" s="320">
        <v>42</v>
      </c>
      <c r="L29" s="82"/>
      <c r="M29" s="51"/>
      <c r="N29" s="51"/>
      <c r="O29" s="51"/>
      <c r="P29" s="52"/>
      <c r="Q29" s="52"/>
      <c r="R29" s="52"/>
      <c r="S29" s="52"/>
      <c r="T29" s="52"/>
      <c r="U29" s="52"/>
      <c r="V29" s="52"/>
      <c r="W29" s="52"/>
      <c r="X29" s="60"/>
      <c r="Y29" s="323">
        <f t="shared" si="0"/>
        <v>42</v>
      </c>
    </row>
    <row r="30" spans="1:25" s="11" customFormat="1" ht="25.5" customHeight="1">
      <c r="A30" s="61" t="s">
        <v>111</v>
      </c>
      <c r="B30" s="51"/>
      <c r="C30" s="51"/>
      <c r="D30" s="51"/>
      <c r="E30" s="51"/>
      <c r="F30" s="51"/>
      <c r="G30" s="51"/>
      <c r="H30" s="51"/>
      <c r="I30" s="51"/>
      <c r="J30" s="267"/>
      <c r="K30" s="320"/>
      <c r="L30" s="82"/>
      <c r="M30" s="51"/>
      <c r="N30" s="51"/>
      <c r="O30" s="51"/>
      <c r="P30" s="52"/>
      <c r="Q30" s="52"/>
      <c r="R30" s="52"/>
      <c r="S30" s="329">
        <f>91000*1.34</f>
        <v>121940</v>
      </c>
      <c r="T30" s="52"/>
      <c r="U30" s="52"/>
      <c r="V30" s="52"/>
      <c r="W30" s="52"/>
      <c r="X30" s="60"/>
      <c r="Y30" s="323">
        <f t="shared" si="0"/>
        <v>121940</v>
      </c>
    </row>
    <row r="31" spans="1:25" s="11" customFormat="1" ht="25.5" customHeight="1" thickBot="1">
      <c r="A31" s="64" t="s">
        <v>7</v>
      </c>
      <c r="B31" s="65"/>
      <c r="C31" s="65">
        <v>100</v>
      </c>
      <c r="D31" s="65">
        <v>57</v>
      </c>
      <c r="E31" s="65">
        <v>3000</v>
      </c>
      <c r="F31" s="65">
        <v>1000</v>
      </c>
      <c r="G31" s="65"/>
      <c r="H31" s="65">
        <v>500</v>
      </c>
      <c r="I31" s="65">
        <v>1000</v>
      </c>
      <c r="J31" s="65">
        <v>2000</v>
      </c>
      <c r="K31" s="330">
        <v>6600</v>
      </c>
      <c r="L31" s="331">
        <v>5300</v>
      </c>
      <c r="M31" s="65"/>
      <c r="N31" s="65"/>
      <c r="O31" s="65"/>
      <c r="P31" s="66"/>
      <c r="Q31" s="66"/>
      <c r="R31" s="66"/>
      <c r="S31" s="66">
        <v>2827</v>
      </c>
      <c r="T31" s="66">
        <v>1500</v>
      </c>
      <c r="U31" s="66">
        <v>100</v>
      </c>
      <c r="V31" s="66">
        <v>150</v>
      </c>
      <c r="W31" s="66">
        <v>75</v>
      </c>
      <c r="X31" s="66">
        <v>1500</v>
      </c>
      <c r="Y31" s="332">
        <f>SUM(B31:X31)</f>
        <v>25709</v>
      </c>
    </row>
    <row r="32" spans="1:26" s="11" customFormat="1" ht="25.5" customHeight="1" thickBot="1" thickTop="1">
      <c r="A32" s="67" t="s">
        <v>8</v>
      </c>
      <c r="B32" s="68">
        <f>B31+B30+B29+B28+B27+B26+B25+B24+B23+B22+B20+B19+B18+B17+B16+B15+B8</f>
        <v>0</v>
      </c>
      <c r="C32" s="68">
        <f aca="true" t="shared" si="3" ref="C32:I32">C31+C30+C29+C28+C27+C26+C25+C24+C23+C22+C20+C19+C18+C17+C16+C15+C8</f>
        <v>300</v>
      </c>
      <c r="D32" s="68">
        <f t="shared" si="3"/>
        <v>57</v>
      </c>
      <c r="E32" s="68">
        <f t="shared" si="3"/>
        <v>21731</v>
      </c>
      <c r="F32" s="68">
        <f t="shared" si="3"/>
        <v>6085</v>
      </c>
      <c r="G32" s="68">
        <f t="shared" si="3"/>
        <v>61707.3</v>
      </c>
      <c r="H32" s="68">
        <f t="shared" si="3"/>
        <v>17520</v>
      </c>
      <c r="I32" s="68">
        <f t="shared" si="3"/>
        <v>40650</v>
      </c>
      <c r="J32" s="68">
        <f>J31+J30+J29+J28+J27+J26+J25+J24+J23+J22+J21+J20+J19+J18+J17+J16</f>
        <v>12965</v>
      </c>
      <c r="K32" s="68">
        <f aca="true" t="shared" si="4" ref="K32:V32">K31+K30+K29+K28+K27+K26+K25+K24+K23+K22+K20+K19+K18+K17+K16+K15+K8</f>
        <v>61678</v>
      </c>
      <c r="L32" s="68">
        <f t="shared" si="4"/>
        <v>86300</v>
      </c>
      <c r="M32" s="68">
        <f t="shared" si="4"/>
        <v>0</v>
      </c>
      <c r="N32" s="68">
        <f t="shared" si="4"/>
        <v>2200</v>
      </c>
      <c r="O32" s="68">
        <f t="shared" si="4"/>
        <v>500</v>
      </c>
      <c r="P32" s="68">
        <f t="shared" si="4"/>
        <v>0</v>
      </c>
      <c r="Q32" s="68">
        <f t="shared" si="4"/>
        <v>15000</v>
      </c>
      <c r="R32" s="68">
        <f t="shared" si="4"/>
        <v>0</v>
      </c>
      <c r="S32" s="68">
        <f t="shared" si="4"/>
        <v>124767</v>
      </c>
      <c r="T32" s="68">
        <f t="shared" si="4"/>
        <v>1500</v>
      </c>
      <c r="U32" s="68">
        <f t="shared" si="4"/>
        <v>10106</v>
      </c>
      <c r="V32" s="68">
        <f t="shared" si="4"/>
        <v>28506</v>
      </c>
      <c r="W32" s="68">
        <f>W31+W30+W29+W28+W27+W26+W25+W24+W23+W22+W20+W19+W18+W17+W16+W15+W8</f>
        <v>75</v>
      </c>
      <c r="X32" s="68">
        <f>X31+X30+X29+X28+X27+X26+X25+X24+X23+X22+X20+X19+X18+X17+X16+X15+X8</f>
        <v>1500</v>
      </c>
      <c r="Y32" s="333">
        <f>SUM(B32:X32)</f>
        <v>493147.3</v>
      </c>
      <c r="Z32" s="243"/>
    </row>
    <row r="33" spans="1:25" s="11" customFormat="1" ht="25.5" customHeight="1" thickTop="1">
      <c r="A33" s="69" t="s">
        <v>24</v>
      </c>
      <c r="B33" s="59"/>
      <c r="C33" s="59"/>
      <c r="D33" s="59"/>
      <c r="E33" s="59"/>
      <c r="F33" s="59"/>
      <c r="G33" s="59"/>
      <c r="H33" s="59"/>
      <c r="I33" s="59"/>
      <c r="J33" s="265"/>
      <c r="K33" s="320">
        <v>141</v>
      </c>
      <c r="L33" s="82"/>
      <c r="M33" s="59"/>
      <c r="N33" s="59"/>
      <c r="O33" s="59"/>
      <c r="P33" s="60"/>
      <c r="Q33" s="60"/>
      <c r="R33" s="60"/>
      <c r="S33" s="60">
        <v>30</v>
      </c>
      <c r="T33" s="60"/>
      <c r="U33" s="60">
        <v>450</v>
      </c>
      <c r="V33" s="60"/>
      <c r="W33" s="60"/>
      <c r="X33" s="60">
        <v>300</v>
      </c>
      <c r="Y33" s="334">
        <f>SUM(B33:X33)</f>
        <v>921</v>
      </c>
    </row>
    <row r="34" spans="1:25" s="11" customFormat="1" ht="25.5" customHeight="1">
      <c r="A34" s="70" t="s">
        <v>40</v>
      </c>
      <c r="B34" s="51"/>
      <c r="C34" s="51">
        <v>2300</v>
      </c>
      <c r="D34" s="51">
        <v>6500</v>
      </c>
      <c r="E34" s="51"/>
      <c r="F34" s="51"/>
      <c r="G34" s="51"/>
      <c r="H34" s="51"/>
      <c r="I34" s="51"/>
      <c r="J34" s="267"/>
      <c r="K34" s="320"/>
      <c r="L34" s="82"/>
      <c r="M34" s="51"/>
      <c r="N34" s="51"/>
      <c r="O34" s="51"/>
      <c r="P34" s="52"/>
      <c r="Q34" s="52"/>
      <c r="R34" s="52"/>
      <c r="S34" s="52"/>
      <c r="T34" s="52"/>
      <c r="U34" s="52"/>
      <c r="V34" s="52"/>
      <c r="W34" s="52"/>
      <c r="X34" s="60"/>
      <c r="Y34" s="323">
        <f aca="true" t="shared" si="5" ref="Y34:Y45">SUM(B34:W34)</f>
        <v>8800</v>
      </c>
    </row>
    <row r="35" spans="1:25" s="11" customFormat="1" ht="25.5" customHeight="1">
      <c r="A35" s="61" t="s">
        <v>9</v>
      </c>
      <c r="B35" s="51"/>
      <c r="C35" s="51"/>
      <c r="D35" s="51"/>
      <c r="E35" s="51"/>
      <c r="F35" s="51"/>
      <c r="G35" s="51"/>
      <c r="H35" s="51"/>
      <c r="I35" s="51"/>
      <c r="J35" s="267"/>
      <c r="K35" s="320">
        <v>199363</v>
      </c>
      <c r="L35" s="82">
        <v>2000</v>
      </c>
      <c r="M35" s="51"/>
      <c r="N35" s="51"/>
      <c r="O35" s="51"/>
      <c r="P35" s="52"/>
      <c r="Q35" s="52"/>
      <c r="R35" s="52"/>
      <c r="S35" s="52"/>
      <c r="T35" s="52"/>
      <c r="U35" s="52"/>
      <c r="V35" s="52">
        <v>2925</v>
      </c>
      <c r="W35" s="52"/>
      <c r="X35" s="60"/>
      <c r="Y35" s="323">
        <f t="shared" si="5"/>
        <v>204288</v>
      </c>
    </row>
    <row r="36" spans="1:25" s="11" customFormat="1" ht="25.5" customHeight="1">
      <c r="A36" s="61" t="s">
        <v>10</v>
      </c>
      <c r="B36" s="51"/>
      <c r="C36" s="51"/>
      <c r="D36" s="51"/>
      <c r="E36" s="51"/>
      <c r="F36" s="51"/>
      <c r="G36" s="51"/>
      <c r="H36" s="51"/>
      <c r="I36" s="51"/>
      <c r="J36" s="267"/>
      <c r="K36" s="320">
        <v>27025</v>
      </c>
      <c r="L36" s="82">
        <v>5279</v>
      </c>
      <c r="M36" s="51"/>
      <c r="N36" s="51">
        <v>11000</v>
      </c>
      <c r="O36" s="51">
        <v>2489</v>
      </c>
      <c r="P36" s="52">
        <v>8311</v>
      </c>
      <c r="Q36" s="52">
        <v>30</v>
      </c>
      <c r="R36" s="52"/>
      <c r="S36" s="52">
        <v>45</v>
      </c>
      <c r="T36" s="52"/>
      <c r="U36" s="52">
        <v>5800</v>
      </c>
      <c r="V36" s="52">
        <v>540</v>
      </c>
      <c r="W36" s="52"/>
      <c r="X36" s="60"/>
      <c r="Y36" s="323">
        <f t="shared" si="5"/>
        <v>60519</v>
      </c>
    </row>
    <row r="37" spans="1:25" s="11" customFormat="1" ht="25.5" customHeight="1">
      <c r="A37" s="70" t="s">
        <v>112</v>
      </c>
      <c r="B37" s="51"/>
      <c r="C37" s="51"/>
      <c r="D37" s="51"/>
      <c r="E37" s="51"/>
      <c r="F37" s="51"/>
      <c r="G37" s="51"/>
      <c r="H37" s="51"/>
      <c r="I37" s="51"/>
      <c r="J37" s="267"/>
      <c r="K37" s="320"/>
      <c r="L37" s="82"/>
      <c r="M37" s="51"/>
      <c r="N37" s="51"/>
      <c r="O37" s="51"/>
      <c r="P37" s="52"/>
      <c r="Q37" s="52"/>
      <c r="R37" s="52"/>
      <c r="S37" s="52"/>
      <c r="T37" s="52"/>
      <c r="U37" s="52"/>
      <c r="V37" s="52"/>
      <c r="W37" s="52"/>
      <c r="X37" s="60"/>
      <c r="Y37" s="323">
        <f t="shared" si="5"/>
        <v>0</v>
      </c>
    </row>
    <row r="38" spans="1:25" s="11" customFormat="1" ht="25.5" customHeight="1" thickBot="1">
      <c r="A38" s="253" t="s">
        <v>113</v>
      </c>
      <c r="B38" s="53"/>
      <c r="C38" s="53"/>
      <c r="D38" s="53">
        <v>7</v>
      </c>
      <c r="E38" s="53"/>
      <c r="F38" s="53"/>
      <c r="G38" s="53"/>
      <c r="H38" s="53"/>
      <c r="I38" s="53"/>
      <c r="J38" s="53"/>
      <c r="K38" s="335">
        <v>736</v>
      </c>
      <c r="L38" s="336">
        <v>475</v>
      </c>
      <c r="M38" s="53">
        <v>150</v>
      </c>
      <c r="N38" s="53"/>
      <c r="O38" s="53"/>
      <c r="P38" s="54"/>
      <c r="Q38" s="54">
        <v>223</v>
      </c>
      <c r="R38" s="54">
        <v>2297</v>
      </c>
      <c r="S38" s="54">
        <v>80</v>
      </c>
      <c r="T38" s="54"/>
      <c r="U38" s="54"/>
      <c r="V38" s="54"/>
      <c r="W38" s="54"/>
      <c r="X38" s="337"/>
      <c r="Y38" s="338">
        <f t="shared" si="5"/>
        <v>3968</v>
      </c>
    </row>
    <row r="39" spans="1:26" s="14" customFormat="1" ht="25.5" customHeight="1" thickBot="1">
      <c r="A39" s="62" t="s">
        <v>41</v>
      </c>
      <c r="B39" s="63">
        <f aca="true" t="shared" si="6" ref="B39:X39">B38+B37+B36+B35+B34</f>
        <v>0</v>
      </c>
      <c r="C39" s="63">
        <f t="shared" si="6"/>
        <v>2300</v>
      </c>
      <c r="D39" s="63">
        <f t="shared" si="6"/>
        <v>6507</v>
      </c>
      <c r="E39" s="63">
        <f t="shared" si="6"/>
        <v>0</v>
      </c>
      <c r="F39" s="63">
        <f t="shared" si="6"/>
        <v>0</v>
      </c>
      <c r="G39" s="63">
        <f t="shared" si="6"/>
        <v>0</v>
      </c>
      <c r="H39" s="63">
        <f>H38+H37+H36+H35+H34</f>
        <v>0</v>
      </c>
      <c r="I39" s="63">
        <f t="shared" si="6"/>
        <v>0</v>
      </c>
      <c r="J39" s="63">
        <f t="shared" si="6"/>
        <v>0</v>
      </c>
      <c r="K39" s="318">
        <f>K38+K37+K36+K35</f>
        <v>227124</v>
      </c>
      <c r="L39" s="63">
        <f t="shared" si="6"/>
        <v>7754</v>
      </c>
      <c r="M39" s="63">
        <f t="shared" si="6"/>
        <v>150</v>
      </c>
      <c r="N39" s="63">
        <f t="shared" si="6"/>
        <v>11000</v>
      </c>
      <c r="O39" s="63">
        <f t="shared" si="6"/>
        <v>2489</v>
      </c>
      <c r="P39" s="63">
        <f t="shared" si="6"/>
        <v>8311</v>
      </c>
      <c r="Q39" s="63">
        <f t="shared" si="6"/>
        <v>253</v>
      </c>
      <c r="R39" s="63">
        <f t="shared" si="6"/>
        <v>2297</v>
      </c>
      <c r="S39" s="63">
        <f t="shared" si="6"/>
        <v>125</v>
      </c>
      <c r="T39" s="63">
        <f t="shared" si="6"/>
        <v>0</v>
      </c>
      <c r="U39" s="63">
        <f t="shared" si="6"/>
        <v>5800</v>
      </c>
      <c r="V39" s="63">
        <f t="shared" si="6"/>
        <v>3465</v>
      </c>
      <c r="W39" s="63">
        <f t="shared" si="6"/>
        <v>0</v>
      </c>
      <c r="X39" s="63">
        <f t="shared" si="6"/>
        <v>0</v>
      </c>
      <c r="Y39" s="319">
        <f>SUM(B39:X39)</f>
        <v>277575</v>
      </c>
      <c r="Z39" s="246"/>
    </row>
    <row r="40" spans="1:25" s="15" customFormat="1" ht="25.5" customHeight="1">
      <c r="A40" s="58" t="s">
        <v>27</v>
      </c>
      <c r="B40" s="59"/>
      <c r="C40" s="59">
        <v>50</v>
      </c>
      <c r="D40" s="59">
        <v>20</v>
      </c>
      <c r="E40" s="59"/>
      <c r="F40" s="59"/>
      <c r="G40" s="59"/>
      <c r="H40" s="59"/>
      <c r="I40" s="59"/>
      <c r="J40" s="265"/>
      <c r="K40" s="320">
        <v>14069</v>
      </c>
      <c r="L40" s="82">
        <v>1</v>
      </c>
      <c r="M40" s="59"/>
      <c r="N40" s="59"/>
      <c r="O40" s="59"/>
      <c r="P40" s="321"/>
      <c r="Q40" s="321"/>
      <c r="R40" s="321"/>
      <c r="S40" s="321"/>
      <c r="T40" s="321"/>
      <c r="U40" s="321"/>
      <c r="V40" s="321"/>
      <c r="W40" s="321"/>
      <c r="X40" s="60"/>
      <c r="Y40" s="323">
        <f t="shared" si="5"/>
        <v>14140</v>
      </c>
    </row>
    <row r="41" spans="1:25" ht="25.5" customHeight="1">
      <c r="A41" s="58" t="s">
        <v>26</v>
      </c>
      <c r="B41" s="59"/>
      <c r="C41" s="59">
        <v>3</v>
      </c>
      <c r="D41" s="59">
        <v>5</v>
      </c>
      <c r="E41" s="59"/>
      <c r="F41" s="59"/>
      <c r="G41" s="59"/>
      <c r="H41" s="59"/>
      <c r="I41" s="59"/>
      <c r="J41" s="265"/>
      <c r="K41" s="320">
        <v>908</v>
      </c>
      <c r="L41" s="82">
        <v>5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323">
        <f t="shared" si="5"/>
        <v>921</v>
      </c>
    </row>
    <row r="42" spans="1:25" ht="25.5" customHeight="1">
      <c r="A42" s="61" t="s">
        <v>11</v>
      </c>
      <c r="B42" s="51"/>
      <c r="C42" s="51"/>
      <c r="D42" s="51"/>
      <c r="E42" s="51"/>
      <c r="F42" s="51"/>
      <c r="G42" s="51"/>
      <c r="H42" s="51"/>
      <c r="I42" s="51"/>
      <c r="J42" s="267"/>
      <c r="K42" s="320"/>
      <c r="L42" s="82"/>
      <c r="M42" s="51"/>
      <c r="N42" s="51"/>
      <c r="O42" s="51"/>
      <c r="P42" s="51"/>
      <c r="Q42" s="51"/>
      <c r="R42" s="51"/>
      <c r="S42" s="51"/>
      <c r="T42" s="51"/>
      <c r="U42" s="51">
        <v>2</v>
      </c>
      <c r="V42" s="51"/>
      <c r="W42" s="51">
        <v>230</v>
      </c>
      <c r="X42" s="60"/>
      <c r="Y42" s="323">
        <f t="shared" si="5"/>
        <v>232</v>
      </c>
    </row>
    <row r="43" spans="1:25" ht="25.5" customHeight="1">
      <c r="A43" s="61" t="s">
        <v>36</v>
      </c>
      <c r="B43" s="51"/>
      <c r="C43" s="51"/>
      <c r="D43" s="51"/>
      <c r="E43" s="51">
        <v>130000</v>
      </c>
      <c r="F43" s="51">
        <v>5000</v>
      </c>
      <c r="G43" s="51"/>
      <c r="H43" s="51"/>
      <c r="I43" s="51"/>
      <c r="J43" s="267"/>
      <c r="K43" s="320"/>
      <c r="L43" s="82"/>
      <c r="M43" s="51"/>
      <c r="N43" s="51"/>
      <c r="O43" s="51"/>
      <c r="P43" s="51"/>
      <c r="Q43" s="51"/>
      <c r="R43" s="51"/>
      <c r="S43" s="51">
        <v>50</v>
      </c>
      <c r="T43" s="51"/>
      <c r="U43" s="51"/>
      <c r="V43" s="51"/>
      <c r="W43" s="51"/>
      <c r="X43" s="60"/>
      <c r="Y43" s="323">
        <f t="shared" si="5"/>
        <v>135050</v>
      </c>
    </row>
    <row r="44" spans="1:25" ht="25.5" customHeight="1">
      <c r="A44" s="61" t="s">
        <v>12</v>
      </c>
      <c r="B44" s="51"/>
      <c r="C44" s="51"/>
      <c r="D44" s="51"/>
      <c r="E44" s="51"/>
      <c r="F44" s="51"/>
      <c r="G44" s="51"/>
      <c r="H44" s="51"/>
      <c r="I44" s="51"/>
      <c r="J44" s="267"/>
      <c r="K44" s="320"/>
      <c r="L44" s="8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60"/>
      <c r="Y44" s="323">
        <f t="shared" si="5"/>
        <v>0</v>
      </c>
    </row>
    <row r="45" spans="1:25" ht="25.5" customHeight="1" thickBot="1">
      <c r="A45" s="64" t="s">
        <v>13</v>
      </c>
      <c r="B45" s="65"/>
      <c r="C45" s="65"/>
      <c r="D45" s="65"/>
      <c r="E45" s="65"/>
      <c r="F45" s="65"/>
      <c r="G45" s="65"/>
      <c r="H45" s="65"/>
      <c r="I45" s="65"/>
      <c r="J45" s="65"/>
      <c r="K45" s="330">
        <v>2430</v>
      </c>
      <c r="L45" s="331">
        <v>140</v>
      </c>
      <c r="M45" s="65"/>
      <c r="N45" s="65"/>
      <c r="O45" s="65"/>
      <c r="P45" s="66"/>
      <c r="Q45" s="66"/>
      <c r="R45" s="66"/>
      <c r="S45" s="66"/>
      <c r="T45" s="66"/>
      <c r="U45" s="66"/>
      <c r="V45" s="66"/>
      <c r="W45" s="66">
        <v>130</v>
      </c>
      <c r="X45" s="66"/>
      <c r="Y45" s="332">
        <f t="shared" si="5"/>
        <v>2700</v>
      </c>
    </row>
    <row r="46" spans="1:26" ht="25.5" customHeight="1" thickBot="1" thickTop="1">
      <c r="A46" s="72" t="s">
        <v>28</v>
      </c>
      <c r="B46" s="68">
        <f aca="true" t="shared" si="7" ref="B46:J46">B45+B44+B43+B42+B41+B40+B39+B33</f>
        <v>0</v>
      </c>
      <c r="C46" s="68">
        <f t="shared" si="7"/>
        <v>2353</v>
      </c>
      <c r="D46" s="68">
        <f t="shared" si="7"/>
        <v>6532</v>
      </c>
      <c r="E46" s="68">
        <f t="shared" si="7"/>
        <v>130000</v>
      </c>
      <c r="F46" s="68">
        <f t="shared" si="7"/>
        <v>5000</v>
      </c>
      <c r="G46" s="68">
        <f t="shared" si="7"/>
        <v>0</v>
      </c>
      <c r="H46" s="68">
        <f t="shared" si="7"/>
        <v>0</v>
      </c>
      <c r="I46" s="68">
        <f t="shared" si="7"/>
        <v>0</v>
      </c>
      <c r="J46" s="68">
        <f t="shared" si="7"/>
        <v>0</v>
      </c>
      <c r="K46" s="339">
        <f>K45+K44+K43+K42+K41+K40+K39+K33</f>
        <v>244672</v>
      </c>
      <c r="L46" s="339">
        <f>L45+L44+L43+L42+L41+L40+L39</f>
        <v>7900</v>
      </c>
      <c r="M46" s="68">
        <f aca="true" t="shared" si="8" ref="M46:X46">M45+M44+M43+M42+M40+M39+M33</f>
        <v>150</v>
      </c>
      <c r="N46" s="68">
        <f t="shared" si="8"/>
        <v>11000</v>
      </c>
      <c r="O46" s="68">
        <f t="shared" si="8"/>
        <v>2489</v>
      </c>
      <c r="P46" s="68">
        <f t="shared" si="8"/>
        <v>8311</v>
      </c>
      <c r="Q46" s="68">
        <f t="shared" si="8"/>
        <v>253</v>
      </c>
      <c r="R46" s="68">
        <f t="shared" si="8"/>
        <v>2297</v>
      </c>
      <c r="S46" s="68">
        <f t="shared" si="8"/>
        <v>205</v>
      </c>
      <c r="T46" s="68">
        <f t="shared" si="8"/>
        <v>0</v>
      </c>
      <c r="U46" s="68">
        <f t="shared" si="8"/>
        <v>6252</v>
      </c>
      <c r="V46" s="68">
        <f t="shared" si="8"/>
        <v>3465</v>
      </c>
      <c r="W46" s="68">
        <f t="shared" si="8"/>
        <v>360</v>
      </c>
      <c r="X46" s="68">
        <f t="shared" si="8"/>
        <v>300</v>
      </c>
      <c r="Y46" s="333">
        <f>SUM(B46:X46)</f>
        <v>431539</v>
      </c>
      <c r="Z46" s="17"/>
    </row>
    <row r="47" spans="1:26" ht="25.5" customHeight="1" thickBot="1" thickTop="1">
      <c r="A47" s="71" t="s">
        <v>29</v>
      </c>
      <c r="B47" s="57">
        <f aca="true" t="shared" si="9" ref="B47:X47">B46-B32</f>
        <v>0</v>
      </c>
      <c r="C47" s="57">
        <f t="shared" si="9"/>
        <v>2053</v>
      </c>
      <c r="D47" s="57">
        <f t="shared" si="9"/>
        <v>6475</v>
      </c>
      <c r="E47" s="57">
        <f t="shared" si="9"/>
        <v>108269</v>
      </c>
      <c r="F47" s="57">
        <f t="shared" si="9"/>
        <v>-1085</v>
      </c>
      <c r="G47" s="57">
        <f t="shared" si="9"/>
        <v>-61707.3</v>
      </c>
      <c r="H47" s="57">
        <f t="shared" si="9"/>
        <v>-17520</v>
      </c>
      <c r="I47" s="57">
        <f t="shared" si="9"/>
        <v>-40650</v>
      </c>
      <c r="J47" s="57">
        <f t="shared" si="9"/>
        <v>-12965</v>
      </c>
      <c r="K47" s="340">
        <f t="shared" si="9"/>
        <v>182994</v>
      </c>
      <c r="L47" s="57">
        <f t="shared" si="9"/>
        <v>-78400</v>
      </c>
      <c r="M47" s="57">
        <f t="shared" si="9"/>
        <v>150</v>
      </c>
      <c r="N47" s="57">
        <f t="shared" si="9"/>
        <v>8800</v>
      </c>
      <c r="O47" s="57">
        <f t="shared" si="9"/>
        <v>1989</v>
      </c>
      <c r="P47" s="57">
        <f t="shared" si="9"/>
        <v>8311</v>
      </c>
      <c r="Q47" s="57">
        <f t="shared" si="9"/>
        <v>-14747</v>
      </c>
      <c r="R47" s="57">
        <f t="shared" si="9"/>
        <v>2297</v>
      </c>
      <c r="S47" s="57">
        <f t="shared" si="9"/>
        <v>-124562</v>
      </c>
      <c r="T47" s="57">
        <f t="shared" si="9"/>
        <v>-1500</v>
      </c>
      <c r="U47" s="57">
        <f t="shared" si="9"/>
        <v>-3854</v>
      </c>
      <c r="V47" s="57">
        <f t="shared" si="9"/>
        <v>-25041</v>
      </c>
      <c r="W47" s="57">
        <f t="shared" si="9"/>
        <v>285</v>
      </c>
      <c r="X47" s="57">
        <f t="shared" si="9"/>
        <v>-1200</v>
      </c>
      <c r="Y47" s="333">
        <f>SUM(B47:X47)</f>
        <v>-61608.29999999999</v>
      </c>
      <c r="Z47" s="17"/>
    </row>
    <row r="51" ht="12.75">
      <c r="E51" s="17"/>
    </row>
    <row r="52" spans="3:5" ht="12.75">
      <c r="C52" s="17"/>
      <c r="E52" s="17"/>
    </row>
  </sheetData>
  <sheetProtection/>
  <mergeCells count="5">
    <mergeCell ref="B3:I3"/>
    <mergeCell ref="S3:U3"/>
    <mergeCell ref="A2:Y2"/>
    <mergeCell ref="K3:O3"/>
    <mergeCell ref="Y3:Y4"/>
  </mergeCells>
  <printOptions horizontalCentered="1" verticalCentered="1"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41" r:id="rId3"/>
  <headerFooter alignWithMargins="0">
    <oddHeader>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5:U125"/>
  <sheetViews>
    <sheetView zoomScale="96" zoomScaleNormal="96" zoomScalePageLayoutView="0" workbookViewId="0" topLeftCell="A1">
      <selection activeCell="O46" sqref="O46"/>
    </sheetView>
  </sheetViews>
  <sheetFormatPr defaultColWidth="9.00390625" defaultRowHeight="12.75"/>
  <cols>
    <col min="3" max="3" width="12.875" style="0" bestFit="1" customWidth="1"/>
    <col min="4" max="6" width="16.00390625" style="0" bestFit="1" customWidth="1"/>
    <col min="7" max="7" width="12.875" style="0" bestFit="1" customWidth="1"/>
    <col min="8" max="8" width="5.375" style="0" customWidth="1"/>
    <col min="9" max="9" width="12.875" style="0" bestFit="1" customWidth="1"/>
    <col min="10" max="10" width="16.00390625" style="0" bestFit="1" customWidth="1"/>
    <col min="11" max="11" width="13.875" style="0" bestFit="1" customWidth="1"/>
    <col min="12" max="12" width="6.00390625" style="0" customWidth="1"/>
    <col min="13" max="13" width="10.00390625" style="0" bestFit="1" customWidth="1"/>
    <col min="14" max="14" width="11.75390625" style="0" bestFit="1" customWidth="1"/>
    <col min="15" max="15" width="12.875" style="0" bestFit="1" customWidth="1"/>
    <col min="16" max="16" width="11.75390625" style="0" bestFit="1" customWidth="1"/>
    <col min="17" max="17" width="11.25390625" style="0" bestFit="1" customWidth="1"/>
    <col min="18" max="18" width="12.75390625" style="0" bestFit="1" customWidth="1"/>
    <col min="19" max="19" width="11.75390625" style="0" bestFit="1" customWidth="1"/>
  </cols>
  <sheetData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ht="12.75">
      <c r="A6" s="672" t="s">
        <v>183</v>
      </c>
      <c r="B6" s="672"/>
      <c r="C6" s="156" t="s">
        <v>181</v>
      </c>
      <c r="D6" s="156" t="s">
        <v>184</v>
      </c>
      <c r="E6" s="156" t="s">
        <v>185</v>
      </c>
      <c r="F6" s="156" t="s">
        <v>186</v>
      </c>
      <c r="G6" s="156" t="s">
        <v>182</v>
      </c>
      <c r="H6" s="1"/>
      <c r="I6" s="156" t="s">
        <v>187</v>
      </c>
      <c r="J6" s="156" t="s">
        <v>188</v>
      </c>
      <c r="K6" s="1" t="s">
        <v>189</v>
      </c>
      <c r="L6" s="1"/>
      <c r="M6" s="158" t="s">
        <v>198</v>
      </c>
      <c r="N6" s="158" t="s">
        <v>195</v>
      </c>
      <c r="O6" s="158" t="s">
        <v>196</v>
      </c>
      <c r="P6" s="158" t="s">
        <v>197</v>
      </c>
      <c r="Q6" s="158" t="s">
        <v>204</v>
      </c>
      <c r="R6" s="158"/>
      <c r="S6" s="158"/>
    </row>
    <row r="7" spans="1:19" ht="12.75">
      <c r="A7" s="1"/>
      <c r="B7" s="1" t="s">
        <v>172</v>
      </c>
      <c r="C7" s="8">
        <v>40898319.08</v>
      </c>
      <c r="D7" s="8">
        <v>3419745.08</v>
      </c>
      <c r="E7" s="8">
        <v>1864583</v>
      </c>
      <c r="F7" s="8">
        <v>35613991</v>
      </c>
      <c r="G7" s="8">
        <f>SUM(D7:F7)</f>
        <v>40898319.08</v>
      </c>
      <c r="H7" s="1"/>
      <c r="I7" s="8">
        <v>26419115.4</v>
      </c>
      <c r="J7" s="8">
        <v>2489531.13</v>
      </c>
      <c r="K7" s="8">
        <f>SUM(I7:J7)</f>
        <v>28908646.529999997</v>
      </c>
      <c r="L7" s="1"/>
      <c r="M7" s="158" t="s">
        <v>194</v>
      </c>
      <c r="N7" s="160">
        <v>17302284.66</v>
      </c>
      <c r="O7" s="160">
        <v>97799333.94</v>
      </c>
      <c r="P7" s="160">
        <v>3851050</v>
      </c>
      <c r="Q7" s="164" t="s">
        <v>195</v>
      </c>
      <c r="R7" s="164" t="s">
        <v>196</v>
      </c>
      <c r="S7" s="164" t="s">
        <v>197</v>
      </c>
    </row>
    <row r="8" spans="1:19" ht="12.75">
      <c r="A8" s="1"/>
      <c r="B8" s="1" t="s">
        <v>173</v>
      </c>
      <c r="C8" s="8">
        <v>38314730.08</v>
      </c>
      <c r="D8" s="8">
        <v>3645562.08</v>
      </c>
      <c r="E8" s="8">
        <v>1005974</v>
      </c>
      <c r="F8" s="8">
        <v>33663194</v>
      </c>
      <c r="G8" s="8">
        <f aca="true" t="shared" si="0" ref="G8:G15">SUM(D8:F8)</f>
        <v>38314730.08</v>
      </c>
      <c r="H8" s="1"/>
      <c r="I8" s="8">
        <v>24606547.4</v>
      </c>
      <c r="J8" s="8">
        <v>2675354.04</v>
      </c>
      <c r="K8" s="8">
        <f aca="true" t="shared" si="1" ref="K8:K15">SUM(I8:J8)</f>
        <v>27281901.439999998</v>
      </c>
      <c r="L8" s="1"/>
      <c r="M8" s="158" t="s">
        <v>172</v>
      </c>
      <c r="N8" s="159">
        <v>-106988.2</v>
      </c>
      <c r="O8" s="159">
        <v>-5834169.59</v>
      </c>
      <c r="P8" s="159">
        <v>4805588</v>
      </c>
      <c r="Q8" s="159">
        <v>17195296.46</v>
      </c>
      <c r="R8" s="159">
        <v>91965164.35</v>
      </c>
      <c r="S8" s="159">
        <v>8656638</v>
      </c>
    </row>
    <row r="9" spans="1:19" ht="12.75">
      <c r="A9" s="1"/>
      <c r="B9" s="1" t="s">
        <v>174</v>
      </c>
      <c r="C9" s="8">
        <v>42706354.08</v>
      </c>
      <c r="D9" s="8">
        <v>3810066.08</v>
      </c>
      <c r="E9" s="8">
        <v>5442087</v>
      </c>
      <c r="F9" s="8">
        <v>33454201</v>
      </c>
      <c r="G9" s="8">
        <f t="shared" si="0"/>
        <v>42706354.08</v>
      </c>
      <c r="H9" s="1"/>
      <c r="I9" s="8">
        <v>24456846.4</v>
      </c>
      <c r="J9" s="8">
        <v>2900017.25</v>
      </c>
      <c r="K9" s="8">
        <f t="shared" si="1"/>
        <v>27356863.65</v>
      </c>
      <c r="L9" s="1"/>
      <c r="M9" s="158" t="s">
        <v>173</v>
      </c>
      <c r="N9" s="159">
        <v>129911.8</v>
      </c>
      <c r="O9" s="159">
        <v>-3714243</v>
      </c>
      <c r="P9" s="159">
        <v>3824134.8</v>
      </c>
      <c r="Q9" s="159">
        <v>17325208.26</v>
      </c>
      <c r="R9" s="159">
        <v>88250921.35</v>
      </c>
      <c r="S9" s="159">
        <v>12480772.8</v>
      </c>
    </row>
    <row r="10" spans="1:19" ht="12.75">
      <c r="A10" s="1"/>
      <c r="B10" s="1" t="s">
        <v>175</v>
      </c>
      <c r="C10" s="8">
        <v>42774248.88</v>
      </c>
      <c r="D10" s="8">
        <v>3710459.08</v>
      </c>
      <c r="E10" s="8">
        <v>6175678.8</v>
      </c>
      <c r="F10" s="8">
        <v>32888111</v>
      </c>
      <c r="G10" s="8">
        <f t="shared" si="0"/>
        <v>42774248.879999995</v>
      </c>
      <c r="H10" s="1"/>
      <c r="I10" s="8">
        <v>23691577.4</v>
      </c>
      <c r="J10" s="8">
        <v>2840523.84</v>
      </c>
      <c r="K10" s="8">
        <f t="shared" si="1"/>
        <v>26532101.24</v>
      </c>
      <c r="L10" s="1"/>
      <c r="M10" s="158" t="s">
        <v>174</v>
      </c>
      <c r="N10" s="159">
        <v>166039.8</v>
      </c>
      <c r="O10" s="159">
        <v>1208651.2</v>
      </c>
      <c r="P10" s="159">
        <v>-3425.4</v>
      </c>
      <c r="Q10" s="159">
        <v>17491248.06</v>
      </c>
      <c r="R10" s="159">
        <v>89459572.55</v>
      </c>
      <c r="S10" s="159">
        <v>12477347.4</v>
      </c>
    </row>
    <row r="11" spans="1:19" ht="12.75">
      <c r="A11" s="1"/>
      <c r="B11" s="1" t="s">
        <v>176</v>
      </c>
      <c r="C11" s="8">
        <v>36560982.85</v>
      </c>
      <c r="D11" s="8">
        <v>3641926.08</v>
      </c>
      <c r="E11" s="8">
        <v>903926.77</v>
      </c>
      <c r="F11" s="8">
        <v>32015130</v>
      </c>
      <c r="G11" s="8">
        <f t="shared" si="0"/>
        <v>36560982.85</v>
      </c>
      <c r="H11" s="1"/>
      <c r="I11" s="8">
        <v>22454038.4</v>
      </c>
      <c r="J11" s="8">
        <v>2691302.5</v>
      </c>
      <c r="K11" s="8">
        <f t="shared" si="1"/>
        <v>25145340.9</v>
      </c>
      <c r="L11" s="1"/>
      <c r="M11" s="158" t="s">
        <v>175</v>
      </c>
      <c r="N11" s="159">
        <v>-48638.74</v>
      </c>
      <c r="O11" s="159">
        <v>1852105.21</v>
      </c>
      <c r="P11" s="159">
        <v>-397805.4</v>
      </c>
      <c r="Q11" s="159">
        <v>17442609.32</v>
      </c>
      <c r="R11" s="159">
        <v>91311677.76</v>
      </c>
      <c r="S11" s="159">
        <v>12079542</v>
      </c>
    </row>
    <row r="12" spans="1:19" ht="12.75">
      <c r="A12" s="1"/>
      <c r="B12" s="1" t="s">
        <v>177</v>
      </c>
      <c r="C12" s="8">
        <v>35388893.08</v>
      </c>
      <c r="D12" s="8">
        <v>3408004.08</v>
      </c>
      <c r="E12" s="8">
        <v>119595</v>
      </c>
      <c r="F12" s="8">
        <v>31861294</v>
      </c>
      <c r="G12" s="8">
        <f t="shared" si="0"/>
        <v>35388893.08</v>
      </c>
      <c r="H12" s="1"/>
      <c r="I12" s="8">
        <v>21460016.4</v>
      </c>
      <c r="J12" s="8">
        <v>2760337.63</v>
      </c>
      <c r="K12" s="8">
        <f t="shared" si="1"/>
        <v>24220354.029999997</v>
      </c>
      <c r="L12" s="1"/>
      <c r="M12" s="158" t="s">
        <v>176</v>
      </c>
      <c r="N12" s="159">
        <v>143336.05</v>
      </c>
      <c r="O12" s="159">
        <v>-2912432.09</v>
      </c>
      <c r="P12" s="159">
        <v>3854545.5</v>
      </c>
      <c r="Q12" s="159">
        <v>17585945.37</v>
      </c>
      <c r="R12" s="159">
        <v>88399245.67</v>
      </c>
      <c r="S12" s="159">
        <v>15934087.5</v>
      </c>
    </row>
    <row r="13" spans="1:19" ht="12.75">
      <c r="A13" s="1"/>
      <c r="B13" s="1" t="s">
        <v>178</v>
      </c>
      <c r="C13" s="8">
        <v>50736689.28</v>
      </c>
      <c r="D13" s="8">
        <v>4765826.08</v>
      </c>
      <c r="E13" s="8">
        <v>16317936.2</v>
      </c>
      <c r="F13" s="8">
        <v>29652927</v>
      </c>
      <c r="G13" s="8">
        <f t="shared" si="0"/>
        <v>50736689.28</v>
      </c>
      <c r="H13" s="1"/>
      <c r="I13" s="8">
        <v>20105307.4</v>
      </c>
      <c r="J13" s="8">
        <v>2802351.57</v>
      </c>
      <c r="K13" s="8">
        <f t="shared" si="1"/>
        <v>22907658.97</v>
      </c>
      <c r="L13" s="1"/>
      <c r="M13" s="158" t="s">
        <v>177</v>
      </c>
      <c r="N13" s="159">
        <v>-367550.2</v>
      </c>
      <c r="O13" s="159">
        <v>-4651935.23</v>
      </c>
      <c r="P13" s="159">
        <v>5621333.8</v>
      </c>
      <c r="Q13" s="159">
        <v>17218395.17</v>
      </c>
      <c r="R13" s="159">
        <v>83747310.44</v>
      </c>
      <c r="S13" s="159">
        <v>21555421.3</v>
      </c>
    </row>
    <row r="14" spans="1:19" ht="12.75">
      <c r="A14" s="1"/>
      <c r="B14" s="1" t="s">
        <v>179</v>
      </c>
      <c r="C14" s="8">
        <v>35357725.08</v>
      </c>
      <c r="D14" s="8">
        <v>3356982.08</v>
      </c>
      <c r="E14" s="8">
        <v>1562973</v>
      </c>
      <c r="F14" s="8">
        <v>30437770</v>
      </c>
      <c r="G14" s="8">
        <f t="shared" si="0"/>
        <v>35357725.08</v>
      </c>
      <c r="H14" s="1"/>
      <c r="I14" s="8">
        <v>21155566.4</v>
      </c>
      <c r="J14" s="8">
        <v>2671446.62</v>
      </c>
      <c r="K14" s="8">
        <f t="shared" si="1"/>
        <v>23827013.02</v>
      </c>
      <c r="L14" s="1"/>
      <c r="M14" s="158" t="s">
        <v>178</v>
      </c>
      <c r="N14" s="159">
        <v>279153.7</v>
      </c>
      <c r="O14" s="159">
        <v>4289424.93</v>
      </c>
      <c r="P14" s="159">
        <v>-2284237.3</v>
      </c>
      <c r="Q14" s="159">
        <v>17497548.87</v>
      </c>
      <c r="R14" s="159">
        <v>88036735.37</v>
      </c>
      <c r="S14" s="159">
        <v>19271184</v>
      </c>
    </row>
    <row r="15" spans="1:19" ht="12.75">
      <c r="A15" s="1"/>
      <c r="B15" s="1" t="s">
        <v>180</v>
      </c>
      <c r="C15" s="8">
        <v>41158170.08</v>
      </c>
      <c r="D15" s="8">
        <v>3460314.08</v>
      </c>
      <c r="E15" s="8">
        <v>8633127</v>
      </c>
      <c r="F15" s="8">
        <v>29064729</v>
      </c>
      <c r="G15" s="8">
        <f t="shared" si="0"/>
        <v>41158170.08</v>
      </c>
      <c r="H15" s="1"/>
      <c r="I15" s="8">
        <v>19700567.4</v>
      </c>
      <c r="J15" s="8">
        <v>2652338.13</v>
      </c>
      <c r="K15" s="8">
        <f t="shared" si="1"/>
        <v>22352905.529999997</v>
      </c>
      <c r="L15" s="1"/>
      <c r="M15" s="158" t="s">
        <v>179</v>
      </c>
      <c r="N15" s="159">
        <v>115777.8</v>
      </c>
      <c r="O15" s="159">
        <v>-3418046.82</v>
      </c>
      <c r="P15" s="159">
        <v>5491273.7</v>
      </c>
      <c r="Q15" s="159">
        <v>17613326.67</v>
      </c>
      <c r="R15" s="159">
        <v>84618688.55</v>
      </c>
      <c r="S15" s="159">
        <v>24762457.7</v>
      </c>
    </row>
    <row r="16" spans="1:19" ht="12.75">
      <c r="A16" s="1"/>
      <c r="B16" s="1" t="s">
        <v>200</v>
      </c>
      <c r="C16" s="8"/>
      <c r="D16" s="8"/>
      <c r="E16" s="8"/>
      <c r="F16" s="8"/>
      <c r="G16" s="8"/>
      <c r="H16" s="1"/>
      <c r="I16" s="8"/>
      <c r="J16" s="8"/>
      <c r="K16" s="8"/>
      <c r="L16" s="1"/>
      <c r="M16" s="158" t="s">
        <v>180</v>
      </c>
      <c r="N16" s="159">
        <v>-203534.2</v>
      </c>
      <c r="O16" s="159">
        <v>4048032.08</v>
      </c>
      <c r="P16" s="159">
        <v>-3542284.3</v>
      </c>
      <c r="Q16" s="159">
        <v>17409792.47</v>
      </c>
      <c r="R16" s="159">
        <v>88666720.63</v>
      </c>
      <c r="S16" s="159">
        <v>21220173.4</v>
      </c>
    </row>
    <row r="17" spans="1:18" ht="12.75">
      <c r="A17" s="1"/>
      <c r="B17" s="1" t="s">
        <v>201</v>
      </c>
      <c r="C17" s="8"/>
      <c r="D17" s="8"/>
      <c r="E17" s="8"/>
      <c r="F17" s="8"/>
      <c r="G17" s="8"/>
      <c r="H17" s="1"/>
      <c r="I17" s="8"/>
      <c r="J17" s="8"/>
      <c r="K17" s="8"/>
      <c r="L17" s="1"/>
      <c r="M17" s="158" t="s">
        <v>200</v>
      </c>
      <c r="N17" s="158"/>
      <c r="O17" s="158"/>
      <c r="P17" s="158"/>
      <c r="Q17" s="158"/>
      <c r="R17" s="157"/>
    </row>
    <row r="18" spans="1:18" ht="12.75">
      <c r="A18" s="1"/>
      <c r="B18" s="1" t="s">
        <v>202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58" t="s">
        <v>201</v>
      </c>
      <c r="N18" s="158"/>
      <c r="O18" s="158"/>
      <c r="P18" s="158"/>
      <c r="Q18" s="158"/>
      <c r="R18" s="157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8" t="s">
        <v>202</v>
      </c>
      <c r="N19" s="158"/>
      <c r="O19" s="158"/>
      <c r="P19" s="158"/>
      <c r="Q19" s="158"/>
      <c r="R19" s="157"/>
    </row>
    <row r="20" spans="1:18" ht="12.75">
      <c r="A20" s="1"/>
      <c r="B20" s="1" t="s">
        <v>203</v>
      </c>
      <c r="C20" s="31">
        <f>AVERAGE(C7:C18)</f>
        <v>40432901.387777776</v>
      </c>
      <c r="D20" s="31">
        <f>AVERAGE(D7:D18)</f>
        <v>3690987.19111111</v>
      </c>
      <c r="E20" s="31">
        <f>AVERAGE(E7:E18)</f>
        <v>4669542.307777777</v>
      </c>
      <c r="F20" s="31">
        <f>AVERAGE(F7:F18)</f>
        <v>32072371.888888888</v>
      </c>
      <c r="G20" s="31">
        <f>AVERAGE(G7:G18)</f>
        <v>40432901.387777776</v>
      </c>
      <c r="H20" s="31"/>
      <c r="I20" s="31">
        <f>AVERAGE(I7:I18)</f>
        <v>22672175.844444446</v>
      </c>
      <c r="J20" s="31">
        <f>AVERAGE(J7:J18)</f>
        <v>2720355.856666667</v>
      </c>
      <c r="K20" s="31">
        <f>AVERAGE(K7:K18)</f>
        <v>25392531.70111111</v>
      </c>
      <c r="L20" s="1"/>
      <c r="M20" s="158"/>
      <c r="N20" s="158"/>
      <c r="O20" s="158"/>
      <c r="P20" s="158"/>
      <c r="Q20" s="158"/>
      <c r="R20" s="157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8" t="s">
        <v>199</v>
      </c>
      <c r="N21" s="159">
        <f>SUM(N7:N19)</f>
        <v>17409792.470000006</v>
      </c>
      <c r="O21" s="159">
        <f>SUM(O7:O19)</f>
        <v>88666720.62999998</v>
      </c>
      <c r="P21" s="159">
        <f>SUM(P7:P19)</f>
        <v>21220173.4</v>
      </c>
      <c r="Q21" s="165">
        <f>AVERAGE(Q8:Q19)</f>
        <v>17419930.07222222</v>
      </c>
      <c r="R21" s="165">
        <f>AVERAGE(R8:R19)</f>
        <v>88272892.96333332</v>
      </c>
      <c r="S21" s="165">
        <f>AVERAGE(S8:S19)</f>
        <v>16493069.344444444</v>
      </c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58" t="s">
        <v>198</v>
      </c>
      <c r="N23" s="158" t="s">
        <v>195</v>
      </c>
      <c r="O23" s="158" t="s">
        <v>196</v>
      </c>
      <c r="P23" s="158" t="s">
        <v>197</v>
      </c>
      <c r="Q23" s="158" t="s">
        <v>204</v>
      </c>
      <c r="R23" s="158"/>
      <c r="S23" s="158"/>
    </row>
    <row r="24" spans="1:19" ht="12.75">
      <c r="A24" s="1" t="s">
        <v>190</v>
      </c>
      <c r="B24" s="1"/>
      <c r="C24" s="1" t="s">
        <v>181</v>
      </c>
      <c r="D24" s="156" t="s">
        <v>184</v>
      </c>
      <c r="E24" s="156" t="s">
        <v>185</v>
      </c>
      <c r="F24" s="156" t="s">
        <v>186</v>
      </c>
      <c r="G24" s="156" t="s">
        <v>182</v>
      </c>
      <c r="H24" s="1"/>
      <c r="I24" s="156" t="s">
        <v>187</v>
      </c>
      <c r="J24" s="156" t="s">
        <v>188</v>
      </c>
      <c r="K24" s="1" t="s">
        <v>189</v>
      </c>
      <c r="L24" s="1"/>
      <c r="M24" s="158" t="s">
        <v>194</v>
      </c>
      <c r="N24" s="160">
        <v>8327514.38</v>
      </c>
      <c r="O24" s="160">
        <v>20549419.88</v>
      </c>
      <c r="P24" s="160">
        <v>255700</v>
      </c>
      <c r="Q24" s="164" t="s">
        <v>195</v>
      </c>
      <c r="R24" s="164" t="s">
        <v>196</v>
      </c>
      <c r="S24" s="164" t="s">
        <v>197</v>
      </c>
    </row>
    <row r="25" spans="1:19" ht="12.75">
      <c r="A25" s="1"/>
      <c r="B25" s="1" t="s">
        <v>172</v>
      </c>
      <c r="C25" s="8">
        <v>2567196.08</v>
      </c>
      <c r="D25" s="8">
        <v>1055455.08</v>
      </c>
      <c r="E25" s="8">
        <v>299481</v>
      </c>
      <c r="F25" s="8">
        <v>1212260</v>
      </c>
      <c r="G25" s="8">
        <f>SUM(D25:F25)</f>
        <v>2567196.08</v>
      </c>
      <c r="H25" s="1"/>
      <c r="I25" s="8">
        <v>961709</v>
      </c>
      <c r="J25" s="8">
        <v>755694.08</v>
      </c>
      <c r="K25" s="8">
        <f>SUM(I25:J25)</f>
        <v>1717403.08</v>
      </c>
      <c r="L25" s="1"/>
      <c r="M25" s="158" t="s">
        <v>172</v>
      </c>
      <c r="N25" s="159">
        <v>180800.8</v>
      </c>
      <c r="O25" s="159">
        <v>-3223175.59</v>
      </c>
      <c r="P25" s="159">
        <v>426659</v>
      </c>
      <c r="Q25" s="159">
        <v>8508315.18</v>
      </c>
      <c r="R25" s="159">
        <v>17326244.29</v>
      </c>
      <c r="S25" s="159">
        <v>682359</v>
      </c>
    </row>
    <row r="26" spans="1:19" ht="12.75">
      <c r="A26" s="1"/>
      <c r="B26" s="1" t="s">
        <v>173</v>
      </c>
      <c r="C26" s="1"/>
      <c r="D26" s="8">
        <v>976966.08</v>
      </c>
      <c r="E26" s="8">
        <v>813742</v>
      </c>
      <c r="F26" s="8">
        <v>1196759</v>
      </c>
      <c r="G26" s="8">
        <f aca="true" t="shared" si="2" ref="G26:G33">SUM(D26:F26)</f>
        <v>2987467.08</v>
      </c>
      <c r="H26" s="1"/>
      <c r="I26" s="8">
        <v>950149</v>
      </c>
      <c r="J26" s="8">
        <v>692831.9</v>
      </c>
      <c r="K26" s="8">
        <f aca="true" t="shared" si="3" ref="K26:K33">SUM(I26:J26)</f>
        <v>1642980.9</v>
      </c>
      <c r="L26" s="1"/>
      <c r="M26" s="158" t="s">
        <v>173</v>
      </c>
      <c r="N26" s="159">
        <v>5732.8</v>
      </c>
      <c r="O26" s="159">
        <v>282929</v>
      </c>
      <c r="P26" s="159">
        <v>-402587</v>
      </c>
      <c r="Q26" s="159">
        <v>8514047.98</v>
      </c>
      <c r="R26" s="159">
        <v>17609173.29</v>
      </c>
      <c r="S26" s="159">
        <v>279772</v>
      </c>
    </row>
    <row r="27" spans="1:19" ht="12.75">
      <c r="A27" s="1"/>
      <c r="B27" s="1" t="s">
        <v>174</v>
      </c>
      <c r="C27" s="1"/>
      <c r="D27" s="8">
        <v>992041.08</v>
      </c>
      <c r="E27" s="8">
        <v>119553</v>
      </c>
      <c r="F27" s="8">
        <v>1206594</v>
      </c>
      <c r="G27" s="8">
        <f t="shared" si="2"/>
        <v>2318188.08</v>
      </c>
      <c r="H27" s="1"/>
      <c r="I27" s="8">
        <v>958889</v>
      </c>
      <c r="J27" s="8">
        <v>708902.04</v>
      </c>
      <c r="K27" s="8">
        <f t="shared" si="3"/>
        <v>1667791.04</v>
      </c>
      <c r="L27" s="1"/>
      <c r="M27" s="158" t="s">
        <v>174</v>
      </c>
      <c r="N27" s="159">
        <v>104008.8</v>
      </c>
      <c r="O27" s="159">
        <v>-148109</v>
      </c>
      <c r="P27" s="159">
        <v>340656</v>
      </c>
      <c r="Q27" s="159">
        <v>8618056.78</v>
      </c>
      <c r="R27" s="159">
        <v>17461064.29</v>
      </c>
      <c r="S27" s="159">
        <v>620428</v>
      </c>
    </row>
    <row r="28" spans="1:19" ht="12.75">
      <c r="A28" s="1"/>
      <c r="B28" s="1" t="s">
        <v>175</v>
      </c>
      <c r="C28" s="1"/>
      <c r="D28" s="8">
        <v>923962.08</v>
      </c>
      <c r="E28" s="8">
        <v>449967</v>
      </c>
      <c r="F28" s="8">
        <v>1195437</v>
      </c>
      <c r="G28" s="8">
        <f t="shared" si="2"/>
        <v>2569366.08</v>
      </c>
      <c r="H28" s="1"/>
      <c r="I28" s="8">
        <v>952418</v>
      </c>
      <c r="J28" s="8">
        <v>644091.94</v>
      </c>
      <c r="K28" s="8">
        <f t="shared" si="3"/>
        <v>1596509.94</v>
      </c>
      <c r="L28" s="1"/>
      <c r="M28" s="158" t="s">
        <v>175</v>
      </c>
      <c r="N28" s="159">
        <v>-99123.2</v>
      </c>
      <c r="O28" s="159">
        <v>170485</v>
      </c>
      <c r="P28" s="159">
        <v>381063</v>
      </c>
      <c r="Q28" s="159">
        <v>8518933.58</v>
      </c>
      <c r="R28" s="159">
        <v>17631549.29</v>
      </c>
      <c r="S28" s="159">
        <v>1001491</v>
      </c>
    </row>
    <row r="29" spans="1:19" ht="12.75">
      <c r="A29" s="1"/>
      <c r="B29" s="1" t="s">
        <v>176</v>
      </c>
      <c r="C29" s="1"/>
      <c r="D29" s="8">
        <v>900499.08</v>
      </c>
      <c r="E29" s="8">
        <v>932192</v>
      </c>
      <c r="F29" s="8">
        <v>898928</v>
      </c>
      <c r="G29" s="8">
        <f t="shared" si="2"/>
        <v>2731619.08</v>
      </c>
      <c r="H29" s="1"/>
      <c r="I29" s="8">
        <v>826867</v>
      </c>
      <c r="J29" s="8">
        <v>653712.5</v>
      </c>
      <c r="K29" s="8">
        <f t="shared" si="3"/>
        <v>1480579.5</v>
      </c>
      <c r="L29" s="1"/>
      <c r="M29" s="158" t="s">
        <v>176</v>
      </c>
      <c r="N29" s="159">
        <v>202101.8</v>
      </c>
      <c r="O29" s="159">
        <v>736873.95</v>
      </c>
      <c r="P29" s="159">
        <v>-729952</v>
      </c>
      <c r="Q29" s="159">
        <v>8721035.38</v>
      </c>
      <c r="R29" s="159">
        <v>18368423.24</v>
      </c>
      <c r="S29" s="159">
        <v>271539</v>
      </c>
    </row>
    <row r="30" spans="1:19" ht="12.75">
      <c r="A30" s="1"/>
      <c r="B30" s="1" t="s">
        <v>177</v>
      </c>
      <c r="C30" s="1"/>
      <c r="D30" s="8">
        <v>727649.08</v>
      </c>
      <c r="E30" s="8">
        <v>-136322</v>
      </c>
      <c r="F30" s="8">
        <v>1126026</v>
      </c>
      <c r="G30" s="8">
        <f t="shared" si="2"/>
        <v>1717353.08</v>
      </c>
      <c r="H30" s="1"/>
      <c r="I30" s="8">
        <v>895999</v>
      </c>
      <c r="J30" s="8">
        <v>678650.96</v>
      </c>
      <c r="K30" s="8">
        <f t="shared" si="3"/>
        <v>1574649.96</v>
      </c>
      <c r="L30" s="1"/>
      <c r="M30" s="158" t="s">
        <v>177</v>
      </c>
      <c r="N30" s="159">
        <v>-241071.2</v>
      </c>
      <c r="O30" s="159">
        <v>-512467</v>
      </c>
      <c r="P30" s="159">
        <v>854487</v>
      </c>
      <c r="Q30" s="159">
        <v>8479964.18</v>
      </c>
      <c r="R30" s="159">
        <v>17855956.24</v>
      </c>
      <c r="S30" s="159">
        <v>1126026</v>
      </c>
    </row>
    <row r="31" spans="1:19" ht="12.75">
      <c r="A31" s="1"/>
      <c r="B31" s="1" t="s">
        <v>178</v>
      </c>
      <c r="C31" s="8">
        <v>3085525.08</v>
      </c>
      <c r="D31" s="8">
        <v>943766.08</v>
      </c>
      <c r="E31" s="8">
        <v>1132024</v>
      </c>
      <c r="F31" s="8">
        <v>1009735</v>
      </c>
      <c r="G31" s="8">
        <f t="shared" si="2"/>
        <v>3085525.08</v>
      </c>
      <c r="H31" s="1"/>
      <c r="I31" s="8">
        <v>810324</v>
      </c>
      <c r="J31" s="8">
        <v>700849.96</v>
      </c>
      <c r="K31" s="8">
        <f t="shared" si="3"/>
        <v>1511173.96</v>
      </c>
      <c r="L31" s="1"/>
      <c r="M31" s="158" t="s">
        <v>178</v>
      </c>
      <c r="N31" s="159">
        <v>109166.8</v>
      </c>
      <c r="O31" s="159">
        <v>982580</v>
      </c>
      <c r="P31" s="159">
        <v>-858621</v>
      </c>
      <c r="Q31" s="159">
        <v>8589130.98</v>
      </c>
      <c r="R31" s="159">
        <v>18838536.24</v>
      </c>
      <c r="S31" s="159">
        <v>267405</v>
      </c>
    </row>
    <row r="32" spans="1:19" ht="12.75">
      <c r="A32" s="1"/>
      <c r="B32" s="1" t="s">
        <v>179</v>
      </c>
      <c r="C32" s="1"/>
      <c r="D32" s="8">
        <v>732834.08</v>
      </c>
      <c r="E32" s="8">
        <v>418847</v>
      </c>
      <c r="F32" s="8">
        <v>988665</v>
      </c>
      <c r="G32" s="8">
        <f t="shared" si="2"/>
        <v>2140346.08</v>
      </c>
      <c r="H32" s="1"/>
      <c r="I32" s="8">
        <v>796568</v>
      </c>
      <c r="J32" s="8">
        <v>618024.16</v>
      </c>
      <c r="K32" s="8">
        <f t="shared" si="3"/>
        <v>1414592.1600000001</v>
      </c>
      <c r="L32" s="1"/>
      <c r="M32" s="158" t="s">
        <v>179</v>
      </c>
      <c r="N32" s="159">
        <v>-92639.2</v>
      </c>
      <c r="O32" s="159">
        <v>141472</v>
      </c>
      <c r="P32" s="159">
        <v>220170</v>
      </c>
      <c r="Q32" s="159">
        <v>8496491.78</v>
      </c>
      <c r="R32" s="159">
        <v>18980008.24</v>
      </c>
      <c r="S32" s="159">
        <v>487575</v>
      </c>
    </row>
    <row r="33" spans="1:19" ht="12.75">
      <c r="A33" s="1"/>
      <c r="B33" s="1" t="s">
        <v>180</v>
      </c>
      <c r="C33" s="1"/>
      <c r="D33" s="8">
        <v>889181.08</v>
      </c>
      <c r="E33" s="8">
        <v>502929</v>
      </c>
      <c r="F33" s="8">
        <v>1030418</v>
      </c>
      <c r="G33" s="8">
        <f t="shared" si="2"/>
        <v>2422528.08</v>
      </c>
      <c r="H33" s="1"/>
      <c r="I33" s="8">
        <v>823839</v>
      </c>
      <c r="J33" s="8">
        <v>667476.21</v>
      </c>
      <c r="K33" s="8">
        <f t="shared" si="3"/>
        <v>1491315.21</v>
      </c>
      <c r="L33" s="8"/>
      <c r="M33" s="158" t="s">
        <v>180</v>
      </c>
      <c r="N33" s="159">
        <v>-139163.2</v>
      </c>
      <c r="O33" s="159">
        <v>229853</v>
      </c>
      <c r="P33" s="159">
        <v>-257616</v>
      </c>
      <c r="Q33" s="159">
        <v>8357328.58</v>
      </c>
      <c r="R33" s="159">
        <v>19209861.24</v>
      </c>
      <c r="S33" s="159">
        <v>229959</v>
      </c>
    </row>
    <row r="34" spans="1:18" ht="12.75">
      <c r="A34" s="1"/>
      <c r="B34" s="1" t="s">
        <v>200</v>
      </c>
      <c r="C34" s="8"/>
      <c r="D34" s="1"/>
      <c r="E34" s="1"/>
      <c r="F34" s="1"/>
      <c r="G34" s="1"/>
      <c r="H34" s="1"/>
      <c r="I34" s="1"/>
      <c r="J34" s="1"/>
      <c r="K34" s="1"/>
      <c r="L34" s="1"/>
      <c r="M34" s="158" t="s">
        <v>200</v>
      </c>
      <c r="N34" s="158"/>
      <c r="O34" s="158"/>
      <c r="P34" s="158"/>
      <c r="Q34" s="158"/>
      <c r="R34" s="157"/>
    </row>
    <row r="35" spans="1:18" ht="12.75">
      <c r="A35" s="1"/>
      <c r="B35" s="1" t="s">
        <v>201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58" t="s">
        <v>201</v>
      </c>
      <c r="N35" s="158"/>
      <c r="O35" s="158"/>
      <c r="P35" s="158"/>
      <c r="Q35" s="158"/>
      <c r="R35" s="157"/>
    </row>
    <row r="36" spans="1:18" ht="12.75">
      <c r="A36" s="1"/>
      <c r="B36" s="1" t="s">
        <v>202</v>
      </c>
      <c r="C36" s="8"/>
      <c r="D36" s="1"/>
      <c r="E36" s="1"/>
      <c r="F36" s="1"/>
      <c r="G36" s="1"/>
      <c r="H36" s="1"/>
      <c r="I36" s="1"/>
      <c r="J36" s="1"/>
      <c r="K36" s="1"/>
      <c r="L36" s="1"/>
      <c r="M36" s="158" t="s">
        <v>202</v>
      </c>
      <c r="N36" s="158"/>
      <c r="O36" s="158"/>
      <c r="P36" s="158"/>
      <c r="Q36" s="158"/>
      <c r="R36" s="157"/>
    </row>
    <row r="37" spans="1:18" ht="12.75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158"/>
      <c r="N37" s="158"/>
      <c r="O37" s="158"/>
      <c r="P37" s="158"/>
      <c r="Q37" s="158"/>
      <c r="R37" s="157"/>
    </row>
    <row r="38" spans="1:19" ht="12.75">
      <c r="A38" s="1"/>
      <c r="B38" s="1" t="s">
        <v>203</v>
      </c>
      <c r="C38" s="166"/>
      <c r="D38" s="31">
        <f>AVERAGE(D25:D36)</f>
        <v>904705.968888889</v>
      </c>
      <c r="E38" s="31">
        <f>AVERAGE(E25:E36)</f>
        <v>503601.44444444444</v>
      </c>
      <c r="F38" s="31">
        <f>AVERAGE(F25:F36)</f>
        <v>1096091.3333333333</v>
      </c>
      <c r="G38" s="31">
        <f>AVERAGE(G25:G36)</f>
        <v>2504398.7466666666</v>
      </c>
      <c r="H38" s="31"/>
      <c r="I38" s="31">
        <f>AVERAGE(I25:I36)</f>
        <v>886306.8888888889</v>
      </c>
      <c r="J38" s="31">
        <f>AVERAGE(J25:J36)</f>
        <v>680025.9722222222</v>
      </c>
      <c r="K38" s="31">
        <f>AVERAGE(K25:K36)</f>
        <v>1566332.861111111</v>
      </c>
      <c r="L38" s="1"/>
      <c r="M38" s="158" t="s">
        <v>199</v>
      </c>
      <c r="N38" s="159">
        <f>SUM(N24:N36)</f>
        <v>8357328.580000005</v>
      </c>
      <c r="O38" s="159">
        <f>SUM(O24:O36)</f>
        <v>19209861.24</v>
      </c>
      <c r="P38" s="159">
        <f>SUM(P24:P36)</f>
        <v>229959</v>
      </c>
      <c r="Q38" s="165">
        <f>AVERAGE(Q25:Q36)</f>
        <v>8533700.49111111</v>
      </c>
      <c r="R38" s="165">
        <f>AVERAGE(R25:R36)</f>
        <v>18142312.928888887</v>
      </c>
      <c r="S38" s="165">
        <f>AVERAGE(S25:S36)</f>
        <v>551839.3333333334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8"/>
      <c r="J42" s="1"/>
      <c r="K42" s="1"/>
      <c r="L42" s="1"/>
      <c r="M42" s="158" t="s">
        <v>198</v>
      </c>
      <c r="N42" s="164" t="s">
        <v>195</v>
      </c>
      <c r="O42" s="164" t="s">
        <v>196</v>
      </c>
      <c r="P42" s="164" t="s">
        <v>197</v>
      </c>
      <c r="Q42" s="158" t="s">
        <v>204</v>
      </c>
      <c r="R42" s="158"/>
      <c r="S42" s="158"/>
    </row>
    <row r="43" spans="1:19" ht="12.75">
      <c r="A43" s="1" t="s">
        <v>191</v>
      </c>
      <c r="B43" s="1"/>
      <c r="C43" s="1" t="s">
        <v>181</v>
      </c>
      <c r="D43" s="156" t="s">
        <v>184</v>
      </c>
      <c r="E43" s="156" t="s">
        <v>185</v>
      </c>
      <c r="F43" s="156" t="s">
        <v>186</v>
      </c>
      <c r="G43" s="156" t="s">
        <v>182</v>
      </c>
      <c r="H43" s="1"/>
      <c r="I43" s="156" t="s">
        <v>187</v>
      </c>
      <c r="J43" s="156" t="s">
        <v>188</v>
      </c>
      <c r="K43" s="1" t="s">
        <v>189</v>
      </c>
      <c r="L43" s="1"/>
      <c r="M43" s="158" t="s">
        <v>194</v>
      </c>
      <c r="N43" s="160">
        <v>1595229.23</v>
      </c>
      <c r="O43" s="160">
        <v>23597407.84</v>
      </c>
      <c r="P43" s="160">
        <v>687438</v>
      </c>
      <c r="Q43" s="164" t="s">
        <v>195</v>
      </c>
      <c r="R43" s="164" t="s">
        <v>196</v>
      </c>
      <c r="S43" s="164" t="s">
        <v>197</v>
      </c>
    </row>
    <row r="44" spans="1:19" ht="12.75">
      <c r="A44" s="1"/>
      <c r="B44" s="1" t="s">
        <v>172</v>
      </c>
      <c r="C44" s="8"/>
      <c r="D44" s="8">
        <v>726995</v>
      </c>
      <c r="E44" s="8">
        <v>233346</v>
      </c>
      <c r="F44" s="8">
        <v>11787004</v>
      </c>
      <c r="G44" s="8">
        <f>SUM(D44:F44)</f>
        <v>12747345</v>
      </c>
      <c r="H44" s="1"/>
      <c r="I44" s="8">
        <v>8216983</v>
      </c>
      <c r="J44" s="8">
        <v>604874.06</v>
      </c>
      <c r="K44" s="8">
        <f>SUM(I44:J44)</f>
        <v>8821857.06</v>
      </c>
      <c r="L44" s="1"/>
      <c r="M44" s="158" t="s">
        <v>172</v>
      </c>
      <c r="N44" s="159">
        <v>-7153</v>
      </c>
      <c r="O44" s="159">
        <v>-1029460</v>
      </c>
      <c r="P44" s="159">
        <v>1518779</v>
      </c>
      <c r="Q44" s="159">
        <v>1588076.23</v>
      </c>
      <c r="R44" s="159">
        <v>22567947.84</v>
      </c>
      <c r="S44" s="159">
        <v>2206217</v>
      </c>
    </row>
    <row r="45" spans="1:19" ht="12.75">
      <c r="A45" s="1"/>
      <c r="B45" s="1" t="s">
        <v>173</v>
      </c>
      <c r="C45" s="1"/>
      <c r="D45" s="8">
        <v>771648</v>
      </c>
      <c r="E45" s="8">
        <v>18442</v>
      </c>
      <c r="F45" s="8">
        <v>11519861</v>
      </c>
      <c r="G45" s="8">
        <f aca="true" t="shared" si="4" ref="G45:G52">SUM(D45:F45)</f>
        <v>12309951</v>
      </c>
      <c r="H45" s="1"/>
      <c r="I45" s="8">
        <v>8340067</v>
      </c>
      <c r="J45" s="8">
        <v>575258.18</v>
      </c>
      <c r="K45" s="8">
        <f aca="true" t="shared" si="5" ref="K45:K52">SUM(I45:J45)</f>
        <v>8915325.18</v>
      </c>
      <c r="L45" s="1"/>
      <c r="M45" s="158" t="s">
        <v>173</v>
      </c>
      <c r="N45" s="159">
        <v>20918</v>
      </c>
      <c r="O45" s="159">
        <v>-1367625</v>
      </c>
      <c r="P45" s="159">
        <v>1610606</v>
      </c>
      <c r="Q45" s="159">
        <v>1608994.23</v>
      </c>
      <c r="R45" s="159">
        <v>21200322.84</v>
      </c>
      <c r="S45" s="159">
        <v>3816823</v>
      </c>
    </row>
    <row r="46" spans="1:19" ht="12.75">
      <c r="A46" s="1"/>
      <c r="B46" s="1" t="s">
        <v>174</v>
      </c>
      <c r="C46" s="1"/>
      <c r="D46" s="8">
        <v>919935</v>
      </c>
      <c r="E46" s="8">
        <v>154098</v>
      </c>
      <c r="F46" s="8">
        <v>11460536</v>
      </c>
      <c r="G46" s="8">
        <f t="shared" si="4"/>
        <v>12534569</v>
      </c>
      <c r="H46" s="1"/>
      <c r="I46" s="8">
        <v>8397889</v>
      </c>
      <c r="J46" s="8">
        <v>687755.18</v>
      </c>
      <c r="K46" s="8">
        <f t="shared" si="5"/>
        <v>9085644.18</v>
      </c>
      <c r="L46" s="1"/>
      <c r="M46" s="158" t="s">
        <v>174</v>
      </c>
      <c r="N46" s="159">
        <v>135850</v>
      </c>
      <c r="O46" s="159">
        <v>-1174541</v>
      </c>
      <c r="P46" s="159">
        <v>1484847</v>
      </c>
      <c r="Q46" s="159">
        <v>1744844.23</v>
      </c>
      <c r="R46" s="159">
        <v>20025781.84</v>
      </c>
      <c r="S46" s="159">
        <v>5301670</v>
      </c>
    </row>
    <row r="47" spans="1:19" ht="12.75">
      <c r="A47" s="1"/>
      <c r="B47" s="1" t="s">
        <v>175</v>
      </c>
      <c r="C47" s="1"/>
      <c r="D47" s="8">
        <v>782219</v>
      </c>
      <c r="E47" s="8">
        <v>42674</v>
      </c>
      <c r="F47" s="8">
        <v>11434076</v>
      </c>
      <c r="G47" s="8">
        <f t="shared" si="4"/>
        <v>12258969</v>
      </c>
      <c r="H47" s="1"/>
      <c r="I47" s="8">
        <v>8413335</v>
      </c>
      <c r="J47" s="8">
        <v>580858.47</v>
      </c>
      <c r="K47" s="8">
        <f t="shared" si="5"/>
        <v>8994193.47</v>
      </c>
      <c r="L47" s="1"/>
      <c r="M47" s="158" t="s">
        <v>175</v>
      </c>
      <c r="N47" s="159">
        <v>-8750.54</v>
      </c>
      <c r="O47" s="159">
        <v>-1294323</v>
      </c>
      <c r="P47" s="159">
        <v>1540409</v>
      </c>
      <c r="Q47" s="159">
        <v>1736093.69</v>
      </c>
      <c r="R47" s="159">
        <v>17653558.29</v>
      </c>
      <c r="S47" s="159">
        <v>6842079</v>
      </c>
    </row>
    <row r="48" spans="1:19" ht="12.75">
      <c r="A48" s="1"/>
      <c r="B48" s="1" t="s">
        <v>176</v>
      </c>
      <c r="C48" s="1"/>
      <c r="D48" s="8">
        <v>741583</v>
      </c>
      <c r="E48" s="8">
        <v>26383</v>
      </c>
      <c r="F48" s="8">
        <v>11311367</v>
      </c>
      <c r="G48" s="8">
        <f t="shared" si="4"/>
        <v>12079333</v>
      </c>
      <c r="H48" s="1"/>
      <c r="I48" s="8">
        <v>7816979</v>
      </c>
      <c r="J48" s="8">
        <v>547278.39</v>
      </c>
      <c r="K48" s="8">
        <f t="shared" si="5"/>
        <v>8364257.39</v>
      </c>
      <c r="L48" s="1"/>
      <c r="M48" s="158" t="s">
        <v>176</v>
      </c>
      <c r="N48" s="159">
        <v>-60817.75</v>
      </c>
      <c r="O48" s="159">
        <v>-1077900.55</v>
      </c>
      <c r="P48" s="159">
        <v>1428694</v>
      </c>
      <c r="Q48" s="159">
        <v>1675275.94</v>
      </c>
      <c r="R48" s="159">
        <v>17653558.29</v>
      </c>
      <c r="S48" s="159">
        <v>8270773</v>
      </c>
    </row>
    <row r="49" spans="1:19" ht="12.75">
      <c r="A49" s="1"/>
      <c r="B49" s="1" t="s">
        <v>177</v>
      </c>
      <c r="C49" s="1"/>
      <c r="D49" s="8">
        <v>756031</v>
      </c>
      <c r="E49" s="8">
        <v>66850</v>
      </c>
      <c r="F49" s="8">
        <v>11234972</v>
      </c>
      <c r="G49" s="8">
        <f t="shared" si="4"/>
        <v>12057853</v>
      </c>
      <c r="H49" s="1"/>
      <c r="I49" s="8">
        <v>7910128</v>
      </c>
      <c r="J49" s="8">
        <v>559072.92</v>
      </c>
      <c r="K49" s="8">
        <f t="shared" si="5"/>
        <v>8469200.92</v>
      </c>
      <c r="L49" s="1"/>
      <c r="M49" s="158" t="s">
        <v>177</v>
      </c>
      <c r="N49" s="159">
        <v>4438</v>
      </c>
      <c r="O49" s="159">
        <v>-1165989.12</v>
      </c>
      <c r="P49" s="159">
        <v>1686686</v>
      </c>
      <c r="Q49" s="159">
        <v>1679713.94</v>
      </c>
      <c r="R49" s="159">
        <v>16487569.17</v>
      </c>
      <c r="S49" s="159">
        <v>9957459</v>
      </c>
    </row>
    <row r="50" spans="1:19" ht="12.75">
      <c r="A50" s="1"/>
      <c r="B50" s="1" t="s">
        <v>178</v>
      </c>
      <c r="C50" s="8"/>
      <c r="D50" s="8">
        <v>1147337</v>
      </c>
      <c r="E50" s="8">
        <v>5371066</v>
      </c>
      <c r="F50" s="8">
        <v>11159549</v>
      </c>
      <c r="G50" s="8">
        <f t="shared" si="4"/>
        <v>17677952</v>
      </c>
      <c r="H50" s="1"/>
      <c r="I50" s="8">
        <v>7739620</v>
      </c>
      <c r="J50" s="8">
        <v>566000.47</v>
      </c>
      <c r="K50" s="8">
        <f t="shared" si="5"/>
        <v>8305620.47</v>
      </c>
      <c r="L50" s="1"/>
      <c r="M50" s="158" t="s">
        <v>178</v>
      </c>
      <c r="N50" s="159">
        <v>-13538</v>
      </c>
      <c r="O50" s="159">
        <v>-217253.77</v>
      </c>
      <c r="P50" s="159">
        <v>1161819</v>
      </c>
      <c r="Q50" s="159">
        <v>1666175.94</v>
      </c>
      <c r="R50" s="159">
        <v>16270315.4</v>
      </c>
      <c r="S50" s="159">
        <v>11119278</v>
      </c>
    </row>
    <row r="51" spans="1:19" ht="12.75">
      <c r="A51" s="1"/>
      <c r="B51" s="1" t="s">
        <v>179</v>
      </c>
      <c r="C51" s="1"/>
      <c r="D51" s="8">
        <v>739329</v>
      </c>
      <c r="E51" s="8">
        <v>78962</v>
      </c>
      <c r="F51" s="8">
        <v>11210291</v>
      </c>
      <c r="G51" s="8">
        <f t="shared" si="4"/>
        <v>12028582</v>
      </c>
      <c r="H51" s="1"/>
      <c r="I51" s="8">
        <v>7748459</v>
      </c>
      <c r="J51" s="8">
        <v>547148.47</v>
      </c>
      <c r="K51" s="8">
        <f t="shared" si="5"/>
        <v>8295607.47</v>
      </c>
      <c r="L51" s="1"/>
      <c r="M51" s="158" t="s">
        <v>179</v>
      </c>
      <c r="N51" s="159">
        <v>-18474</v>
      </c>
      <c r="O51" s="159">
        <v>-1596655.82</v>
      </c>
      <c r="P51" s="159">
        <v>1767042</v>
      </c>
      <c r="Q51" s="159">
        <v>1647701.94</v>
      </c>
      <c r="R51" s="159">
        <v>14673659.58</v>
      </c>
      <c r="S51" s="159">
        <v>12886320</v>
      </c>
    </row>
    <row r="52" spans="1:19" ht="12.75">
      <c r="A52" s="1"/>
      <c r="B52" s="1" t="s">
        <v>180</v>
      </c>
      <c r="C52" s="1"/>
      <c r="D52" s="8">
        <v>770959</v>
      </c>
      <c r="E52" s="8">
        <v>110601</v>
      </c>
      <c r="F52" s="8">
        <v>10881081</v>
      </c>
      <c r="G52" s="8">
        <f t="shared" si="4"/>
        <v>11762641</v>
      </c>
      <c r="H52" s="1"/>
      <c r="I52" s="8">
        <v>7337961</v>
      </c>
      <c r="J52" s="8">
        <v>556564.47</v>
      </c>
      <c r="K52" s="8">
        <f t="shared" si="5"/>
        <v>7894525.47</v>
      </c>
      <c r="L52" s="1"/>
      <c r="M52" s="158" t="s">
        <v>180</v>
      </c>
      <c r="N52" s="159">
        <v>-56808</v>
      </c>
      <c r="O52" s="159">
        <v>-1235677.9</v>
      </c>
      <c r="P52" s="159">
        <v>1522940</v>
      </c>
      <c r="Q52" s="159">
        <v>1590893.94</v>
      </c>
      <c r="R52" s="159">
        <v>13437981.68</v>
      </c>
      <c r="S52" s="159">
        <v>14409260</v>
      </c>
    </row>
    <row r="53" spans="1:18" ht="12.75">
      <c r="A53" s="1"/>
      <c r="B53" s="1" t="s">
        <v>200</v>
      </c>
      <c r="C53" s="1"/>
      <c r="D53" s="8"/>
      <c r="E53" s="8"/>
      <c r="F53" s="8"/>
      <c r="G53" s="8"/>
      <c r="H53" s="1"/>
      <c r="I53" s="8"/>
      <c r="J53" s="8"/>
      <c r="K53" s="8"/>
      <c r="L53" s="1"/>
      <c r="M53" s="158" t="s">
        <v>200</v>
      </c>
      <c r="N53" s="158"/>
      <c r="O53" s="158"/>
      <c r="P53" s="158"/>
      <c r="Q53" s="158"/>
      <c r="R53" s="157"/>
    </row>
    <row r="54" spans="1:18" ht="12.75">
      <c r="A54" s="1"/>
      <c r="B54" s="1" t="s">
        <v>201</v>
      </c>
      <c r="C54" s="1"/>
      <c r="D54" s="8"/>
      <c r="E54" s="8"/>
      <c r="F54" s="8"/>
      <c r="G54" s="8"/>
      <c r="H54" s="1"/>
      <c r="I54" s="8"/>
      <c r="J54" s="8"/>
      <c r="K54" s="8"/>
      <c r="L54" s="1"/>
      <c r="M54" s="158" t="s">
        <v>201</v>
      </c>
      <c r="N54" s="158"/>
      <c r="O54" s="158"/>
      <c r="P54" s="158"/>
      <c r="Q54" s="158"/>
      <c r="R54" s="157"/>
    </row>
    <row r="55" spans="1:18" ht="12.75">
      <c r="A55" s="1"/>
      <c r="B55" s="1" t="s">
        <v>202</v>
      </c>
      <c r="C55" s="8"/>
      <c r="D55" s="1"/>
      <c r="E55" s="1"/>
      <c r="F55" s="1"/>
      <c r="G55" s="1"/>
      <c r="H55" s="1"/>
      <c r="I55" s="1"/>
      <c r="J55" s="1"/>
      <c r="K55" s="1"/>
      <c r="L55" s="1"/>
      <c r="M55" s="158" t="s">
        <v>202</v>
      </c>
      <c r="N55" s="158"/>
      <c r="O55" s="158"/>
      <c r="P55" s="158"/>
      <c r="Q55" s="158"/>
      <c r="R55" s="157"/>
    </row>
    <row r="56" spans="1:18" ht="12.75">
      <c r="A56" s="1"/>
      <c r="B56" s="1"/>
      <c r="C56" s="1"/>
      <c r="D56" s="1"/>
      <c r="E56" s="1"/>
      <c r="F56" s="1"/>
      <c r="G56" s="8"/>
      <c r="H56" s="1"/>
      <c r="I56" s="1"/>
      <c r="J56" s="1"/>
      <c r="K56" s="1"/>
      <c r="L56" s="1"/>
      <c r="M56" s="158"/>
      <c r="N56" s="158"/>
      <c r="O56" s="158"/>
      <c r="P56" s="158"/>
      <c r="Q56" s="158"/>
      <c r="R56" s="157"/>
    </row>
    <row r="57" spans="1:19" ht="12.75">
      <c r="A57" s="1"/>
      <c r="B57" s="1" t="s">
        <v>203</v>
      </c>
      <c r="C57" s="1"/>
      <c r="D57" s="31">
        <f>AVERAGE(D44:D55)</f>
        <v>817337.3333333334</v>
      </c>
      <c r="E57" s="31">
        <f>AVERAGE(E44:E55)</f>
        <v>678046.8888888889</v>
      </c>
      <c r="F57" s="31">
        <f>AVERAGE(F44:F55)</f>
        <v>11333193</v>
      </c>
      <c r="G57" s="31">
        <f>AVERAGE(G44:G55)</f>
        <v>12828577.222222222</v>
      </c>
      <c r="H57" s="31"/>
      <c r="I57" s="31">
        <f>AVERAGE(I44:I55)</f>
        <v>7991269</v>
      </c>
      <c r="J57" s="31">
        <f>AVERAGE(J44:J55)</f>
        <v>580534.5122222223</v>
      </c>
      <c r="K57" s="31">
        <f>AVERAGE(K44:K55)</f>
        <v>8571803.512222223</v>
      </c>
      <c r="L57" s="1"/>
      <c r="M57" s="158" t="s">
        <v>199</v>
      </c>
      <c r="N57" s="159">
        <f>SUM(N43:N55)</f>
        <v>1590893.94</v>
      </c>
      <c r="O57" s="159">
        <f>SUM(O43:O55)</f>
        <v>13437981.679999998</v>
      </c>
      <c r="P57" s="159">
        <f>SUM(P43:P55)</f>
        <v>14409260</v>
      </c>
      <c r="Q57" s="165">
        <f>AVERAGE(Q44:Q55)</f>
        <v>1659752.2311111107</v>
      </c>
      <c r="R57" s="165">
        <f>AVERAGE(R44:R55)</f>
        <v>17774521.65888889</v>
      </c>
      <c r="S57" s="165">
        <f>AVERAGE(S44:S55)</f>
        <v>8312208.777777778</v>
      </c>
    </row>
    <row r="58" spans="1:12" ht="12.75">
      <c r="A58" s="1"/>
      <c r="B58" s="1"/>
      <c r="C58" s="1"/>
      <c r="D58" s="8"/>
      <c r="E58" s="8"/>
      <c r="F58" s="8"/>
      <c r="G58" s="8"/>
      <c r="H58" s="8"/>
      <c r="I58" s="8"/>
      <c r="J58" s="8"/>
      <c r="K58" s="8"/>
      <c r="L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58" t="s">
        <v>198</v>
      </c>
      <c r="N59" s="158" t="s">
        <v>195</v>
      </c>
      <c r="O59" s="158" t="s">
        <v>196</v>
      </c>
      <c r="P59" s="158" t="s">
        <v>197</v>
      </c>
      <c r="Q59" s="158" t="s">
        <v>204</v>
      </c>
      <c r="R59" s="158"/>
      <c r="S59" s="158"/>
      <c r="T59" s="158"/>
      <c r="U59" s="158"/>
    </row>
    <row r="60" spans="1:21" ht="12.75">
      <c r="A60" s="158" t="s">
        <v>193</v>
      </c>
      <c r="B60" s="158"/>
      <c r="C60" s="1" t="s">
        <v>181</v>
      </c>
      <c r="D60" s="156" t="s">
        <v>184</v>
      </c>
      <c r="E60" s="156" t="s">
        <v>185</v>
      </c>
      <c r="F60" s="156" t="s">
        <v>186</v>
      </c>
      <c r="G60" s="156" t="s">
        <v>182</v>
      </c>
      <c r="H60" s="1"/>
      <c r="I60" s="156" t="s">
        <v>187</v>
      </c>
      <c r="J60" s="156" t="s">
        <v>188</v>
      </c>
      <c r="K60" s="1" t="s">
        <v>189</v>
      </c>
      <c r="L60" s="158"/>
      <c r="M60" s="158" t="s">
        <v>194</v>
      </c>
      <c r="N60" s="160">
        <v>3843959.02</v>
      </c>
      <c r="O60" s="160">
        <v>23231662.72</v>
      </c>
      <c r="P60" s="160">
        <v>2292355</v>
      </c>
      <c r="Q60" s="164" t="s">
        <v>195</v>
      </c>
      <c r="R60" s="164" t="s">
        <v>196</v>
      </c>
      <c r="S60" s="164" t="s">
        <v>197</v>
      </c>
      <c r="T60" s="158"/>
      <c r="U60" s="158"/>
    </row>
    <row r="61" spans="1:21" ht="12.75">
      <c r="A61" s="158"/>
      <c r="B61" s="158" t="s">
        <v>172</v>
      </c>
      <c r="C61" s="158"/>
      <c r="D61" s="8">
        <v>4652628.02</v>
      </c>
      <c r="E61" s="8">
        <v>145999</v>
      </c>
      <c r="F61" s="8">
        <v>10893059</v>
      </c>
      <c r="G61" s="8">
        <f>SUM(D61:F61)</f>
        <v>15691686.02</v>
      </c>
      <c r="H61" s="1"/>
      <c r="I61" s="8">
        <v>8303913</v>
      </c>
      <c r="J61" s="8">
        <v>445957.51</v>
      </c>
      <c r="K61" s="8">
        <f>SUM(I61:J61)</f>
        <v>8749870.51</v>
      </c>
      <c r="L61" s="158"/>
      <c r="M61" s="158" t="s">
        <v>172</v>
      </c>
      <c r="N61" s="159">
        <v>-424766</v>
      </c>
      <c r="O61" s="159">
        <v>-1454994</v>
      </c>
      <c r="P61" s="159">
        <v>2036621</v>
      </c>
      <c r="Q61" s="159">
        <v>3419193.02</v>
      </c>
      <c r="R61" s="159">
        <v>21776668.72</v>
      </c>
      <c r="S61" s="159">
        <v>4328976</v>
      </c>
      <c r="T61" s="158"/>
      <c r="U61" s="158"/>
    </row>
    <row r="62" spans="1:21" ht="12.75">
      <c r="A62" s="158"/>
      <c r="B62" s="158" t="s">
        <v>173</v>
      </c>
      <c r="C62" s="158"/>
      <c r="D62" s="8">
        <v>1208964</v>
      </c>
      <c r="E62" s="8">
        <v>125420</v>
      </c>
      <c r="F62" s="8">
        <v>9998927</v>
      </c>
      <c r="G62" s="8">
        <f aca="true" t="shared" si="6" ref="G62:G69">SUM(D62:F62)</f>
        <v>11333311</v>
      </c>
      <c r="H62" s="1"/>
      <c r="I62" s="8">
        <v>7337611</v>
      </c>
      <c r="J62" s="8">
        <v>849681.39</v>
      </c>
      <c r="K62" s="8">
        <f aca="true" t="shared" si="7" ref="K62:K69">SUM(I62:J62)</f>
        <v>8187292.39</v>
      </c>
      <c r="L62" s="158"/>
      <c r="M62" s="158" t="s">
        <v>173</v>
      </c>
      <c r="N62" s="159">
        <v>133207</v>
      </c>
      <c r="O62" s="159">
        <v>-1410919</v>
      </c>
      <c r="P62" s="159">
        <v>1237048</v>
      </c>
      <c r="Q62" s="159">
        <v>3552400.02</v>
      </c>
      <c r="R62" s="159">
        <v>20365749.72</v>
      </c>
      <c r="S62" s="159">
        <v>5566024</v>
      </c>
      <c r="T62" s="158"/>
      <c r="U62" s="158"/>
    </row>
    <row r="63" spans="1:21" ht="12.75">
      <c r="A63" s="158"/>
      <c r="B63" s="158" t="s">
        <v>174</v>
      </c>
      <c r="C63" s="158"/>
      <c r="D63" s="8">
        <v>1198141</v>
      </c>
      <c r="E63" s="8">
        <v>5107309</v>
      </c>
      <c r="F63" s="8">
        <v>9721463</v>
      </c>
      <c r="G63" s="8">
        <f t="shared" si="6"/>
        <v>16026913</v>
      </c>
      <c r="H63" s="1"/>
      <c r="I63" s="8">
        <v>6945981</v>
      </c>
      <c r="J63" s="8">
        <v>949233.22</v>
      </c>
      <c r="K63" s="8">
        <f t="shared" si="7"/>
        <v>7895214.22</v>
      </c>
      <c r="L63" s="158"/>
      <c r="M63" s="158" t="s">
        <v>174</v>
      </c>
      <c r="N63" s="159">
        <v>-68894</v>
      </c>
      <c r="O63" s="159">
        <v>3759636</v>
      </c>
      <c r="P63" s="159">
        <v>-3309783</v>
      </c>
      <c r="Q63" s="159">
        <v>3483506.02</v>
      </c>
      <c r="R63" s="159">
        <v>24125385.72</v>
      </c>
      <c r="S63" s="159">
        <v>2256241</v>
      </c>
      <c r="T63" s="158"/>
      <c r="U63" s="158"/>
    </row>
    <row r="64" spans="1:21" ht="12.75">
      <c r="A64" s="158"/>
      <c r="B64" s="158" t="s">
        <v>175</v>
      </c>
      <c r="C64" s="158"/>
      <c r="D64" s="8">
        <v>1262251</v>
      </c>
      <c r="E64" s="8">
        <v>131738</v>
      </c>
      <c r="F64" s="8">
        <v>9218819</v>
      </c>
      <c r="G64" s="8">
        <f t="shared" si="6"/>
        <v>10612808</v>
      </c>
      <c r="H64" s="1"/>
      <c r="I64" s="8">
        <v>6555290</v>
      </c>
      <c r="J64" s="8">
        <v>1008047.61</v>
      </c>
      <c r="K64" s="8">
        <f t="shared" si="7"/>
        <v>7563337.61</v>
      </c>
      <c r="L64" s="158"/>
      <c r="M64" s="158" t="s">
        <v>175</v>
      </c>
      <c r="N64" s="159">
        <v>94007</v>
      </c>
      <c r="O64" s="159">
        <v>-1409982.65</v>
      </c>
      <c r="P64" s="159">
        <v>1619180</v>
      </c>
      <c r="Q64" s="159">
        <v>3577513.02</v>
      </c>
      <c r="R64" s="159">
        <v>22715403.07</v>
      </c>
      <c r="S64" s="159">
        <v>3875421</v>
      </c>
      <c r="T64" s="158"/>
      <c r="U64" s="158"/>
    </row>
    <row r="65" spans="1:21" ht="12.75">
      <c r="A65" s="158"/>
      <c r="B65" s="158" t="s">
        <v>176</v>
      </c>
      <c r="C65" s="158"/>
      <c r="D65" s="8">
        <v>1143015</v>
      </c>
      <c r="E65" s="8">
        <v>65025</v>
      </c>
      <c r="F65" s="8">
        <v>8810787</v>
      </c>
      <c r="G65" s="8">
        <f t="shared" si="6"/>
        <v>10018827</v>
      </c>
      <c r="H65" s="1"/>
      <c r="I65" s="8">
        <v>6207348</v>
      </c>
      <c r="J65" s="8">
        <v>894373.57</v>
      </c>
      <c r="K65" s="8">
        <f t="shared" si="7"/>
        <v>7101721.57</v>
      </c>
      <c r="L65" s="158"/>
      <c r="M65" s="158" t="s">
        <v>176</v>
      </c>
      <c r="N65" s="159">
        <v>-71972</v>
      </c>
      <c r="O65" s="159">
        <v>-1312031.86</v>
      </c>
      <c r="P65" s="159">
        <v>1473303</v>
      </c>
      <c r="Q65" s="159">
        <v>3505541.02</v>
      </c>
      <c r="R65" s="159">
        <v>21403371.21</v>
      </c>
      <c r="S65" s="159">
        <v>5348724</v>
      </c>
      <c r="T65" s="158"/>
      <c r="U65" s="158"/>
    </row>
    <row r="66" spans="1:21" ht="12.75">
      <c r="A66" s="158"/>
      <c r="B66" s="158" t="s">
        <v>177</v>
      </c>
      <c r="C66" s="158"/>
      <c r="D66" s="8">
        <v>1180086</v>
      </c>
      <c r="E66" s="8">
        <v>171823</v>
      </c>
      <c r="F66" s="8">
        <v>8821257</v>
      </c>
      <c r="G66" s="8">
        <f t="shared" si="6"/>
        <v>10173166</v>
      </c>
      <c r="H66" s="1"/>
      <c r="I66" s="8">
        <v>6258388</v>
      </c>
      <c r="J66" s="8">
        <v>919654.71</v>
      </c>
      <c r="K66" s="8">
        <f t="shared" si="7"/>
        <v>7178042.71</v>
      </c>
      <c r="L66" s="158"/>
      <c r="M66" s="158" t="s">
        <v>177</v>
      </c>
      <c r="N66" s="159">
        <v>-176683</v>
      </c>
      <c r="O66" s="159">
        <v>-1901580.11</v>
      </c>
      <c r="P66" s="159">
        <v>1512960</v>
      </c>
      <c r="Q66" s="159">
        <v>3328858.02</v>
      </c>
      <c r="R66" s="159">
        <v>19501791.1</v>
      </c>
      <c r="S66" s="159">
        <v>6861684</v>
      </c>
      <c r="T66" s="158"/>
      <c r="U66" s="158"/>
    </row>
    <row r="67" spans="1:21" ht="12.75">
      <c r="A67" s="158"/>
      <c r="B67" s="158" t="s">
        <v>178</v>
      </c>
      <c r="C67" s="158"/>
      <c r="D67" s="8">
        <v>1836803</v>
      </c>
      <c r="E67" s="8">
        <v>3026544</v>
      </c>
      <c r="F67" s="8">
        <v>7010693</v>
      </c>
      <c r="G67" s="8">
        <f t="shared" si="6"/>
        <v>11874040</v>
      </c>
      <c r="H67" s="1"/>
      <c r="I67" s="8">
        <v>4710028</v>
      </c>
      <c r="J67" s="8">
        <v>1067717.5</v>
      </c>
      <c r="K67" s="8">
        <f t="shared" si="7"/>
        <v>5777745.5</v>
      </c>
      <c r="L67" s="158"/>
      <c r="M67" s="158" t="s">
        <v>178</v>
      </c>
      <c r="N67" s="159">
        <v>403966.9</v>
      </c>
      <c r="O67" s="159">
        <v>435655</v>
      </c>
      <c r="P67" s="159">
        <v>28953</v>
      </c>
      <c r="Q67" s="159">
        <v>3732824.92</v>
      </c>
      <c r="R67" s="159">
        <v>19937446.1</v>
      </c>
      <c r="S67" s="159">
        <v>6890637</v>
      </c>
      <c r="T67" s="158"/>
      <c r="U67" s="158"/>
    </row>
    <row r="68" spans="1:21" ht="12.75">
      <c r="A68" s="158"/>
      <c r="B68" s="158" t="s">
        <v>179</v>
      </c>
      <c r="C68" s="158"/>
      <c r="D68" s="8">
        <v>1152516</v>
      </c>
      <c r="E68" s="8">
        <v>1020746</v>
      </c>
      <c r="F68" s="8">
        <v>7562789</v>
      </c>
      <c r="G68" s="8">
        <f t="shared" si="6"/>
        <v>9736051</v>
      </c>
      <c r="H68" s="1"/>
      <c r="I68" s="8">
        <v>5450594</v>
      </c>
      <c r="J68" s="8">
        <v>913654.25</v>
      </c>
      <c r="K68" s="8">
        <f t="shared" si="7"/>
        <v>6364248.25</v>
      </c>
      <c r="L68" s="158"/>
      <c r="M68" s="158" t="s">
        <v>179</v>
      </c>
      <c r="N68" s="159">
        <v>61127</v>
      </c>
      <c r="O68" s="159">
        <v>-454042</v>
      </c>
      <c r="P68" s="159">
        <v>1164690</v>
      </c>
      <c r="Q68" s="159">
        <v>3793951.92</v>
      </c>
      <c r="R68" s="159">
        <v>19483404.1</v>
      </c>
      <c r="S68" s="159">
        <v>8055327</v>
      </c>
      <c r="T68" s="158"/>
      <c r="U68" s="158"/>
    </row>
    <row r="69" spans="1:21" ht="12.75">
      <c r="A69" s="158"/>
      <c r="B69" s="158" t="s">
        <v>180</v>
      </c>
      <c r="C69" s="158"/>
      <c r="D69" s="8">
        <v>1112704</v>
      </c>
      <c r="E69" s="8">
        <v>7893166</v>
      </c>
      <c r="F69" s="8">
        <v>7214055</v>
      </c>
      <c r="G69" s="8">
        <f t="shared" si="6"/>
        <v>16219925</v>
      </c>
      <c r="H69" s="1"/>
      <c r="I69" s="8">
        <v>5075741</v>
      </c>
      <c r="J69" s="8">
        <v>870104.94</v>
      </c>
      <c r="K69" s="8">
        <f t="shared" si="7"/>
        <v>5945845.9399999995</v>
      </c>
      <c r="L69" s="158"/>
      <c r="M69" s="158" t="s">
        <v>180</v>
      </c>
      <c r="N69" s="159">
        <v>24622</v>
      </c>
      <c r="O69" s="159">
        <v>6374964.08</v>
      </c>
      <c r="P69" s="159">
        <v>-6406463</v>
      </c>
      <c r="Q69" s="159">
        <v>3818573.92</v>
      </c>
      <c r="R69" s="159">
        <v>25858368.18</v>
      </c>
      <c r="S69" s="159">
        <v>1648864</v>
      </c>
      <c r="T69" s="158"/>
      <c r="U69" s="158"/>
    </row>
    <row r="70" spans="1:21" ht="12.75">
      <c r="A70" s="158"/>
      <c r="B70" s="158" t="s">
        <v>200</v>
      </c>
      <c r="C70" s="158"/>
      <c r="D70" s="1"/>
      <c r="E70" s="1"/>
      <c r="F70" s="1"/>
      <c r="G70" s="1"/>
      <c r="H70" s="1"/>
      <c r="I70" s="1"/>
      <c r="J70" s="1"/>
      <c r="K70" s="1"/>
      <c r="L70" s="158"/>
      <c r="M70" s="158" t="s">
        <v>200</v>
      </c>
      <c r="N70" s="158"/>
      <c r="O70" s="158"/>
      <c r="P70" s="158"/>
      <c r="Q70" s="158"/>
      <c r="R70" s="157"/>
      <c r="T70" s="158"/>
      <c r="U70" s="158"/>
    </row>
    <row r="71" spans="1:21" ht="12.75">
      <c r="A71" s="158"/>
      <c r="B71" s="158" t="s">
        <v>201</v>
      </c>
      <c r="C71" s="158"/>
      <c r="D71" s="1"/>
      <c r="E71" s="1"/>
      <c r="F71" s="1"/>
      <c r="G71" s="1"/>
      <c r="H71" s="1"/>
      <c r="I71" s="1"/>
      <c r="J71" s="1"/>
      <c r="K71" s="1"/>
      <c r="L71" s="158"/>
      <c r="M71" s="158" t="s">
        <v>201</v>
      </c>
      <c r="N71" s="158"/>
      <c r="O71" s="158"/>
      <c r="P71" s="158"/>
      <c r="Q71" s="158"/>
      <c r="R71" s="157"/>
      <c r="T71" s="158"/>
      <c r="U71" s="158"/>
    </row>
    <row r="72" spans="1:21" ht="12.75">
      <c r="A72" s="158"/>
      <c r="B72" s="158" t="s">
        <v>202</v>
      </c>
      <c r="C72" s="158"/>
      <c r="D72" s="1"/>
      <c r="E72" s="1"/>
      <c r="F72" s="1"/>
      <c r="G72" s="1"/>
      <c r="H72" s="1"/>
      <c r="I72" s="1"/>
      <c r="J72" s="1"/>
      <c r="K72" s="1"/>
      <c r="L72" s="158"/>
      <c r="M72" s="158" t="s">
        <v>202</v>
      </c>
      <c r="N72" s="158"/>
      <c r="O72" s="158"/>
      <c r="P72" s="158"/>
      <c r="Q72" s="158"/>
      <c r="R72" s="157"/>
      <c r="T72" s="158"/>
      <c r="U72" s="158"/>
    </row>
    <row r="73" spans="1:21" ht="12.75">
      <c r="A73" s="158"/>
      <c r="B73" s="158"/>
      <c r="C73" s="158"/>
      <c r="D73" s="1"/>
      <c r="E73" s="1"/>
      <c r="F73" s="1"/>
      <c r="G73" s="8"/>
      <c r="H73" s="1"/>
      <c r="I73" s="1"/>
      <c r="J73" s="1"/>
      <c r="K73" s="1"/>
      <c r="L73" s="158"/>
      <c r="M73" s="158"/>
      <c r="N73" s="158"/>
      <c r="O73" s="158"/>
      <c r="P73" s="158"/>
      <c r="Q73" s="158"/>
      <c r="R73" s="157"/>
      <c r="T73" s="158"/>
      <c r="U73" s="158"/>
    </row>
    <row r="74" spans="1:21" ht="12.75">
      <c r="A74" s="158"/>
      <c r="B74" s="161" t="s">
        <v>203</v>
      </c>
      <c r="C74" s="161"/>
      <c r="D74" s="162">
        <f>AVERAGE(D61:D72)</f>
        <v>1638567.5577777778</v>
      </c>
      <c r="E74" s="162">
        <f>AVERAGE(E61:E72)</f>
        <v>1965307.7777777778</v>
      </c>
      <c r="F74" s="162">
        <f>AVERAGE(F61:F72)</f>
        <v>8805761</v>
      </c>
      <c r="G74" s="162">
        <f>AVERAGE(G61:G72)</f>
        <v>12409636.335555555</v>
      </c>
      <c r="H74" s="162"/>
      <c r="I74" s="162">
        <f>AVERAGE(I61:I72)</f>
        <v>6316099.333333333</v>
      </c>
      <c r="J74" s="162">
        <f>AVERAGE(J61:J72)</f>
        <v>879824.9666666666</v>
      </c>
      <c r="K74" s="162">
        <f>AVERAGE(K61:K72)</f>
        <v>7195924.3</v>
      </c>
      <c r="L74" s="161"/>
      <c r="M74" s="161" t="s">
        <v>199</v>
      </c>
      <c r="N74" s="163">
        <f>SUM(N60:N72)</f>
        <v>3818573.92</v>
      </c>
      <c r="O74" s="163">
        <f>SUM(O60:O72)</f>
        <v>25858368.18</v>
      </c>
      <c r="P74" s="163">
        <f>SUM(P60:P72)</f>
        <v>1648864</v>
      </c>
      <c r="Q74" s="165">
        <f>AVERAGE(Q61:Q72)</f>
        <v>3579151.3200000003</v>
      </c>
      <c r="R74" s="165">
        <f>AVERAGE(R61:R72)</f>
        <v>21685287.546666667</v>
      </c>
      <c r="S74" s="165">
        <f>AVERAGE(S61:S72)</f>
        <v>4981322</v>
      </c>
      <c r="T74" s="158"/>
      <c r="U74" s="158"/>
    </row>
    <row r="75" spans="1:21" ht="12.7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Q75" s="158"/>
      <c r="R75" s="158"/>
      <c r="S75" s="158"/>
      <c r="T75" s="158"/>
      <c r="U75" s="158"/>
    </row>
    <row r="76" spans="1:21" ht="12.7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64" t="s">
        <v>198</v>
      </c>
      <c r="N76" s="164" t="s">
        <v>195</v>
      </c>
      <c r="O76" s="164" t="s">
        <v>196</v>
      </c>
      <c r="P76" s="164" t="s">
        <v>197</v>
      </c>
      <c r="Q76" s="158" t="s">
        <v>204</v>
      </c>
      <c r="R76" s="158"/>
      <c r="S76" s="158"/>
      <c r="T76" s="158"/>
      <c r="U76" s="158"/>
    </row>
    <row r="77" spans="1:21" ht="12.75">
      <c r="A77" s="158" t="s">
        <v>192</v>
      </c>
      <c r="B77" s="158"/>
      <c r="C77" s="1" t="s">
        <v>181</v>
      </c>
      <c r="D77" s="156" t="s">
        <v>184</v>
      </c>
      <c r="E77" s="156" t="s">
        <v>185</v>
      </c>
      <c r="F77" s="156" t="s">
        <v>186</v>
      </c>
      <c r="G77" s="156" t="s">
        <v>182</v>
      </c>
      <c r="H77" s="1"/>
      <c r="I77" s="156" t="s">
        <v>187</v>
      </c>
      <c r="J77" s="156" t="s">
        <v>188</v>
      </c>
      <c r="K77" s="1" t="s">
        <v>189</v>
      </c>
      <c r="L77" s="158"/>
      <c r="M77" s="158" t="s">
        <v>194</v>
      </c>
      <c r="N77" s="160">
        <v>3535582.03</v>
      </c>
      <c r="O77" s="160">
        <v>30420843.5</v>
      </c>
      <c r="P77" s="160">
        <v>615557</v>
      </c>
      <c r="Q77" s="164" t="s">
        <v>195</v>
      </c>
      <c r="R77" s="164" t="s">
        <v>196</v>
      </c>
      <c r="S77" s="164" t="s">
        <v>197</v>
      </c>
      <c r="T77" s="158"/>
      <c r="U77" s="158"/>
    </row>
    <row r="78" spans="1:21" ht="12.75">
      <c r="A78" s="158"/>
      <c r="B78" s="158" t="s">
        <v>172</v>
      </c>
      <c r="C78" s="158"/>
      <c r="D78" s="8">
        <v>828626</v>
      </c>
      <c r="E78" s="8">
        <v>1185757</v>
      </c>
      <c r="F78" s="8">
        <v>11721668</v>
      </c>
      <c r="G78" s="8">
        <f>SUM(D78:F78)</f>
        <v>13736051</v>
      </c>
      <c r="H78" s="1"/>
      <c r="I78" s="8">
        <v>8936510.4</v>
      </c>
      <c r="J78" s="8">
        <v>683005.48</v>
      </c>
      <c r="K78" s="8">
        <f>SUM(I78:J78)</f>
        <v>9619515.88</v>
      </c>
      <c r="L78" s="158"/>
      <c r="M78" s="158" t="s">
        <v>172</v>
      </c>
      <c r="N78" s="159">
        <v>144130</v>
      </c>
      <c r="O78" s="159">
        <v>-126540</v>
      </c>
      <c r="P78" s="159">
        <v>823529</v>
      </c>
      <c r="Q78" s="159">
        <v>3679712.03</v>
      </c>
      <c r="R78" s="159">
        <v>30294303.5</v>
      </c>
      <c r="S78" s="159">
        <v>1439086</v>
      </c>
      <c r="T78" s="158"/>
      <c r="U78" s="158"/>
    </row>
    <row r="79" spans="1:21" ht="12.75">
      <c r="A79" s="158"/>
      <c r="B79" s="158" t="s">
        <v>173</v>
      </c>
      <c r="C79" s="158"/>
      <c r="D79" s="8">
        <v>687984</v>
      </c>
      <c r="E79" s="8">
        <v>48370</v>
      </c>
      <c r="F79" s="8">
        <v>10947647</v>
      </c>
      <c r="G79" s="8">
        <f aca="true" t="shared" si="8" ref="G79:G86">SUM(D79:F79)</f>
        <v>11684001</v>
      </c>
      <c r="H79" s="1"/>
      <c r="I79" s="8">
        <v>7978720.4</v>
      </c>
      <c r="J79" s="8">
        <v>557582.57</v>
      </c>
      <c r="K79" s="8">
        <f aca="true" t="shared" si="9" ref="K79:K86">SUM(I79:J79)</f>
        <v>8536302.97</v>
      </c>
      <c r="L79" s="158"/>
      <c r="M79" s="158" t="s">
        <v>173</v>
      </c>
      <c r="N79" s="159">
        <v>-29946</v>
      </c>
      <c r="O79" s="159">
        <v>-1218628</v>
      </c>
      <c r="P79" s="159">
        <v>1379067.8</v>
      </c>
      <c r="Q79" s="159">
        <v>3649766.03</v>
      </c>
      <c r="R79" s="159">
        <v>29075675.5</v>
      </c>
      <c r="S79" s="159">
        <v>2818153.8</v>
      </c>
      <c r="T79" s="158"/>
      <c r="U79" s="158"/>
    </row>
    <row r="80" spans="1:21" ht="12.75">
      <c r="A80" s="158"/>
      <c r="B80" s="158" t="s">
        <v>174</v>
      </c>
      <c r="C80" s="158"/>
      <c r="D80" s="8">
        <v>699949</v>
      </c>
      <c r="E80" s="8">
        <v>61127</v>
      </c>
      <c r="F80" s="8">
        <v>11065608</v>
      </c>
      <c r="G80" s="8">
        <f t="shared" si="8"/>
        <v>11826684</v>
      </c>
      <c r="H80" s="1"/>
      <c r="I80" s="8">
        <v>8154087.4</v>
      </c>
      <c r="J80" s="8">
        <v>554126.81</v>
      </c>
      <c r="K80" s="8">
        <f t="shared" si="9"/>
        <v>8708214.21</v>
      </c>
      <c r="L80" s="158"/>
      <c r="M80" s="158" t="s">
        <v>174</v>
      </c>
      <c r="N80" s="159">
        <v>-4925</v>
      </c>
      <c r="O80" s="159">
        <v>-1228334.8</v>
      </c>
      <c r="P80" s="159">
        <v>1480854.6</v>
      </c>
      <c r="Q80" s="159">
        <v>3644841.03</v>
      </c>
      <c r="R80" s="159">
        <v>27847340.7</v>
      </c>
      <c r="S80" s="159">
        <v>4299008.4</v>
      </c>
      <c r="T80" s="158"/>
      <c r="U80" s="158"/>
    </row>
    <row r="81" spans="1:21" ht="12.75">
      <c r="A81" s="158"/>
      <c r="B81" s="158" t="s">
        <v>175</v>
      </c>
      <c r="C81" s="158"/>
      <c r="D81" s="8">
        <v>742027</v>
      </c>
      <c r="E81" s="8">
        <v>5551299.8</v>
      </c>
      <c r="F81" s="8">
        <v>11039779</v>
      </c>
      <c r="G81" s="8">
        <f t="shared" si="8"/>
        <v>17333105.8</v>
      </c>
      <c r="H81" s="1"/>
      <c r="I81" s="8">
        <v>7770534.4</v>
      </c>
      <c r="J81" s="8">
        <v>607525.82</v>
      </c>
      <c r="K81" s="8">
        <f t="shared" si="9"/>
        <v>8378060.220000001</v>
      </c>
      <c r="L81" s="158"/>
      <c r="M81" s="158" t="s">
        <v>175</v>
      </c>
      <c r="N81" s="159">
        <v>-34772</v>
      </c>
      <c r="O81" s="159">
        <v>4385925.86</v>
      </c>
      <c r="P81" s="159">
        <v>-3938457.4</v>
      </c>
      <c r="Q81" s="159">
        <v>3610069.03</v>
      </c>
      <c r="R81" s="159">
        <v>32233266.56</v>
      </c>
      <c r="S81" s="159">
        <v>360551</v>
      </c>
      <c r="T81" s="158"/>
      <c r="U81" s="158"/>
    </row>
    <row r="82" spans="1:21" ht="12.75">
      <c r="A82" s="158"/>
      <c r="B82" s="158" t="s">
        <v>176</v>
      </c>
      <c r="C82" s="158"/>
      <c r="D82" s="8">
        <v>856829</v>
      </c>
      <c r="E82" s="8">
        <v>-119673.23</v>
      </c>
      <c r="F82" s="8">
        <v>10994048</v>
      </c>
      <c r="G82" s="8">
        <f t="shared" si="8"/>
        <v>11731203.77</v>
      </c>
      <c r="H82" s="1"/>
      <c r="I82" s="8">
        <v>7602844.4</v>
      </c>
      <c r="J82" s="8">
        <v>595938.04</v>
      </c>
      <c r="K82" s="8">
        <f t="shared" si="9"/>
        <v>8198782.44</v>
      </c>
      <c r="L82" s="158"/>
      <c r="M82" s="158" t="s">
        <v>176</v>
      </c>
      <c r="N82" s="159">
        <v>74024</v>
      </c>
      <c r="O82" s="159">
        <v>-1259373.63</v>
      </c>
      <c r="P82" s="159">
        <v>1682500.5</v>
      </c>
      <c r="Q82" s="159">
        <v>3684093.03</v>
      </c>
      <c r="R82" s="159">
        <v>30973892.93</v>
      </c>
      <c r="S82" s="159">
        <v>2043051.5</v>
      </c>
      <c r="T82" s="158"/>
      <c r="U82" s="158"/>
    </row>
    <row r="83" spans="1:21" ht="12.75">
      <c r="A83" s="158"/>
      <c r="B83" s="158" t="s">
        <v>177</v>
      </c>
      <c r="C83" s="158"/>
      <c r="D83" s="8">
        <v>744238</v>
      </c>
      <c r="E83" s="8">
        <v>17244</v>
      </c>
      <c r="F83" s="8">
        <v>10679039</v>
      </c>
      <c r="G83" s="8">
        <f t="shared" si="8"/>
        <v>11440521</v>
      </c>
      <c r="H83" s="1"/>
      <c r="I83" s="8">
        <v>6395501.4</v>
      </c>
      <c r="J83" s="8">
        <v>602959.04</v>
      </c>
      <c r="K83" s="8">
        <f t="shared" si="9"/>
        <v>6998460.44</v>
      </c>
      <c r="L83" s="158"/>
      <c r="M83" s="158" t="s">
        <v>177</v>
      </c>
      <c r="N83" s="159">
        <v>45766</v>
      </c>
      <c r="O83" s="159">
        <v>-1071899</v>
      </c>
      <c r="P83" s="159">
        <v>1567200.8</v>
      </c>
      <c r="Q83" s="159">
        <v>3729859.03</v>
      </c>
      <c r="R83" s="159">
        <v>29901993.93</v>
      </c>
      <c r="S83" s="159">
        <v>3610252.3</v>
      </c>
      <c r="T83" s="158"/>
      <c r="U83" s="158"/>
    </row>
    <row r="84" spans="1:21" ht="12.75">
      <c r="A84" s="158"/>
      <c r="B84" s="158" t="s">
        <v>178</v>
      </c>
      <c r="C84" s="158"/>
      <c r="D84" s="8">
        <v>837920</v>
      </c>
      <c r="E84" s="8">
        <v>6788302.2</v>
      </c>
      <c r="F84" s="8">
        <v>10472950</v>
      </c>
      <c r="G84" s="8">
        <f t="shared" si="8"/>
        <v>18099172.2</v>
      </c>
      <c r="H84" s="1"/>
      <c r="I84" s="8">
        <v>6845335.4</v>
      </c>
      <c r="J84" s="8">
        <v>467783.64</v>
      </c>
      <c r="K84" s="8">
        <f t="shared" si="9"/>
        <v>7313119.04</v>
      </c>
      <c r="L84" s="158"/>
      <c r="M84" s="158" t="s">
        <v>178</v>
      </c>
      <c r="N84" s="159">
        <v>-220442</v>
      </c>
      <c r="O84" s="159">
        <v>3088443.7</v>
      </c>
      <c r="P84" s="159">
        <v>-2616388.3</v>
      </c>
      <c r="Q84" s="159">
        <v>3509417.03</v>
      </c>
      <c r="R84" s="159">
        <v>32990437.63</v>
      </c>
      <c r="S84" s="159">
        <v>993864</v>
      </c>
      <c r="T84" s="158"/>
      <c r="U84" s="158"/>
    </row>
    <row r="85" spans="1:19" ht="12.75">
      <c r="A85" s="158"/>
      <c r="B85" s="158" t="s">
        <v>179</v>
      </c>
      <c r="C85" s="158"/>
      <c r="D85" s="8">
        <v>732303</v>
      </c>
      <c r="E85" s="8">
        <v>44418</v>
      </c>
      <c r="F85" s="8">
        <v>10676025</v>
      </c>
      <c r="G85" s="8">
        <f t="shared" si="8"/>
        <v>11452746</v>
      </c>
      <c r="H85" s="1"/>
      <c r="I85" s="8">
        <v>7159945.4</v>
      </c>
      <c r="J85" s="8">
        <v>592619.74</v>
      </c>
      <c r="K85" s="8">
        <f t="shared" si="9"/>
        <v>7752565.140000001</v>
      </c>
      <c r="L85" s="158"/>
      <c r="M85" s="158" t="s">
        <v>179</v>
      </c>
      <c r="N85" s="159">
        <v>165764</v>
      </c>
      <c r="O85" s="159">
        <v>-1508821</v>
      </c>
      <c r="P85" s="159">
        <v>2339371.7</v>
      </c>
      <c r="Q85" s="159">
        <v>3675181.03</v>
      </c>
      <c r="R85" s="159">
        <v>31481616.63</v>
      </c>
      <c r="S85" s="159">
        <v>3333235.7</v>
      </c>
    </row>
    <row r="86" spans="1:19" ht="12.75">
      <c r="A86" s="158"/>
      <c r="B86" s="158" t="s">
        <v>180</v>
      </c>
      <c r="C86" s="158"/>
      <c r="D86" s="8">
        <v>687470</v>
      </c>
      <c r="E86" s="8">
        <v>126431</v>
      </c>
      <c r="F86" s="8">
        <v>9939175</v>
      </c>
      <c r="G86" s="8">
        <f t="shared" si="8"/>
        <v>10753076</v>
      </c>
      <c r="H86" s="1"/>
      <c r="I86" s="8">
        <v>6463026.4</v>
      </c>
      <c r="J86" s="8">
        <v>558192.51</v>
      </c>
      <c r="K86" s="8">
        <f t="shared" si="9"/>
        <v>7021218.91</v>
      </c>
      <c r="L86" s="158"/>
      <c r="M86" s="158" t="s">
        <v>180</v>
      </c>
      <c r="N86" s="159">
        <v>-32185</v>
      </c>
      <c r="O86" s="159">
        <v>-1321107.1</v>
      </c>
      <c r="P86" s="159">
        <v>1598854.7</v>
      </c>
      <c r="Q86" s="159">
        <v>3642996.03</v>
      </c>
      <c r="R86" s="159">
        <v>30160509.53</v>
      </c>
      <c r="S86" s="159">
        <v>4932090.4</v>
      </c>
    </row>
    <row r="87" spans="1:18" ht="12.75">
      <c r="A87" s="158"/>
      <c r="B87" s="158" t="s">
        <v>200</v>
      </c>
      <c r="C87" s="158"/>
      <c r="D87" s="8"/>
      <c r="E87" s="8"/>
      <c r="F87" s="8"/>
      <c r="G87" s="8"/>
      <c r="H87" s="1"/>
      <c r="I87" s="8"/>
      <c r="J87" s="8"/>
      <c r="K87" s="8"/>
      <c r="L87" s="158"/>
      <c r="M87" s="158" t="s">
        <v>200</v>
      </c>
      <c r="N87" s="158"/>
      <c r="O87" s="158"/>
      <c r="P87" s="158"/>
      <c r="Q87" s="158"/>
      <c r="R87" s="157"/>
    </row>
    <row r="88" spans="1:18" ht="12.75">
      <c r="A88" s="158"/>
      <c r="B88" s="158" t="s">
        <v>201</v>
      </c>
      <c r="C88" s="158"/>
      <c r="D88" s="8"/>
      <c r="E88" s="8"/>
      <c r="F88" s="8"/>
      <c r="G88" s="8"/>
      <c r="H88" s="1"/>
      <c r="I88" s="8"/>
      <c r="J88" s="8"/>
      <c r="K88" s="8"/>
      <c r="L88" s="158"/>
      <c r="M88" s="158" t="s">
        <v>201</v>
      </c>
      <c r="N88" s="158"/>
      <c r="O88" s="158"/>
      <c r="P88" s="158"/>
      <c r="Q88" s="158"/>
      <c r="R88" s="157"/>
    </row>
    <row r="89" spans="1:18" ht="12.75">
      <c r="A89" s="158"/>
      <c r="B89" s="158" t="s">
        <v>202</v>
      </c>
      <c r="C89" s="158"/>
      <c r="D89" s="1"/>
      <c r="E89" s="1"/>
      <c r="F89" s="1"/>
      <c r="G89" s="1"/>
      <c r="H89" s="1"/>
      <c r="I89" s="1"/>
      <c r="J89" s="1"/>
      <c r="K89" s="1"/>
      <c r="L89" s="158"/>
      <c r="M89" s="158" t="s">
        <v>202</v>
      </c>
      <c r="N89" s="158"/>
      <c r="O89" s="158"/>
      <c r="P89" s="158"/>
      <c r="Q89" s="158"/>
      <c r="R89" s="157"/>
    </row>
    <row r="90" spans="1:18" ht="12.75">
      <c r="A90" s="158"/>
      <c r="B90" s="158"/>
      <c r="C90" s="158"/>
      <c r="D90" s="1"/>
      <c r="E90" s="1"/>
      <c r="F90" s="1"/>
      <c r="G90" s="8"/>
      <c r="H90" s="1"/>
      <c r="I90" s="1"/>
      <c r="J90" s="1"/>
      <c r="K90" s="1"/>
      <c r="L90" s="158"/>
      <c r="M90" s="158"/>
      <c r="N90" s="158"/>
      <c r="O90" s="158"/>
      <c r="P90" s="158"/>
      <c r="Q90" s="158"/>
      <c r="R90" s="157"/>
    </row>
    <row r="91" spans="1:19" ht="12.75">
      <c r="A91" s="158"/>
      <c r="B91" s="158" t="s">
        <v>203</v>
      </c>
      <c r="C91" s="158"/>
      <c r="D91" s="31">
        <f>AVERAGE(D78:D89)</f>
        <v>757482.8888888889</v>
      </c>
      <c r="E91" s="31">
        <f aca="true" t="shared" si="10" ref="E91:K91">AVERAGE(E78:E89)</f>
        <v>1522586.1966666665</v>
      </c>
      <c r="F91" s="31">
        <f t="shared" si="10"/>
        <v>10837326.555555556</v>
      </c>
      <c r="G91" s="31">
        <f t="shared" si="10"/>
        <v>13117395.641111111</v>
      </c>
      <c r="H91" s="31"/>
      <c r="I91" s="31">
        <f t="shared" si="10"/>
        <v>7478500.622222221</v>
      </c>
      <c r="J91" s="31">
        <f t="shared" si="10"/>
        <v>579970.4055555555</v>
      </c>
      <c r="K91" s="31">
        <f t="shared" si="10"/>
        <v>8058471.027777778</v>
      </c>
      <c r="L91" s="158"/>
      <c r="M91" s="158" t="s">
        <v>199</v>
      </c>
      <c r="N91" s="159">
        <f>SUM(N77:N89)</f>
        <v>3642996.03</v>
      </c>
      <c r="O91" s="159">
        <f>SUM(O77:O89)</f>
        <v>30160509.529999997</v>
      </c>
      <c r="P91" s="159">
        <f>SUM(P77:P89)</f>
        <v>4932090.400000001</v>
      </c>
      <c r="Q91" s="165">
        <f>AVERAGE(Q78:Q89)</f>
        <v>3647326.0300000003</v>
      </c>
      <c r="R91" s="165">
        <f>AVERAGE(R78:R89)</f>
        <v>30551004.101111107</v>
      </c>
      <c r="S91" s="165">
        <f>AVERAGE(S78:S89)</f>
        <v>2647699.2333333334</v>
      </c>
    </row>
    <row r="92" spans="1:18" ht="12.7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7"/>
    </row>
    <row r="93" spans="1:18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7"/>
    </row>
    <row r="94" spans="1:18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7"/>
    </row>
    <row r="95" spans="1:18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7"/>
    </row>
    <row r="96" spans="1:18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7"/>
    </row>
    <row r="97" spans="1:18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7"/>
    </row>
    <row r="98" spans="1:18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7"/>
    </row>
    <row r="99" spans="1:18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7"/>
    </row>
    <row r="100" spans="1:18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7"/>
    </row>
    <row r="101" spans="1:18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7"/>
    </row>
    <row r="102" spans="1:18" ht="12.7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7"/>
    </row>
    <row r="103" spans="1:18" ht="12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7"/>
    </row>
    <row r="104" spans="1:18" ht="12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7"/>
    </row>
    <row r="105" spans="1:18" ht="12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7"/>
    </row>
    <row r="106" spans="1:18" ht="12.7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7"/>
    </row>
    <row r="107" spans="1:18" ht="12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7"/>
    </row>
    <row r="108" spans="1:18" ht="12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7"/>
    </row>
    <row r="109" spans="1:18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7"/>
    </row>
    <row r="110" spans="1:18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7"/>
    </row>
    <row r="111" spans="1:18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7"/>
    </row>
    <row r="112" spans="1:18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7"/>
    </row>
    <row r="113" spans="1:18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7"/>
    </row>
    <row r="114" spans="1:18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7"/>
    </row>
    <row r="115" spans="1:18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7"/>
    </row>
    <row r="116" spans="1:18" ht="12.7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7"/>
    </row>
    <row r="117" spans="1:18" ht="12.7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7"/>
    </row>
    <row r="118" spans="1:18" ht="12.7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7"/>
    </row>
    <row r="119" spans="1:18" ht="12.7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7"/>
    </row>
    <row r="120" spans="1:18" ht="12.7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7"/>
    </row>
    <row r="121" spans="1:18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7"/>
    </row>
    <row r="122" spans="1:18" ht="12.7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7"/>
    </row>
    <row r="123" spans="1:18" ht="12.7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7"/>
    </row>
    <row r="124" spans="1:18" ht="12.7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7"/>
    </row>
    <row r="125" spans="1:18" ht="12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7"/>
    </row>
  </sheetData>
  <sheetProtection/>
  <mergeCells count="1">
    <mergeCell ref="A6:B6"/>
  </mergeCells>
  <printOptions horizont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PageLayoutView="0" workbookViewId="0" topLeftCell="A2">
      <selection activeCell="H19" sqref="H19"/>
    </sheetView>
  </sheetViews>
  <sheetFormatPr defaultColWidth="9.00390625" defaultRowHeight="12.75"/>
  <cols>
    <col min="1" max="1" width="32.625" style="1" customWidth="1"/>
    <col min="2" max="2" width="35.375" style="1" customWidth="1"/>
    <col min="3" max="3" width="14.375" style="2" customWidth="1"/>
    <col min="4" max="4" width="16.625" style="1" customWidth="1"/>
    <col min="5" max="5" width="13.25390625" style="1" customWidth="1"/>
    <col min="6" max="6" width="14.875" style="1" bestFit="1" customWidth="1"/>
    <col min="7" max="7" width="13.375" style="1" customWidth="1"/>
    <col min="8" max="8" width="12.25390625" style="1" bestFit="1" customWidth="1"/>
    <col min="9" max="9" width="13.375" style="1" bestFit="1" customWidth="1"/>
    <col min="10" max="10" width="13.125" style="1" customWidth="1"/>
    <col min="11" max="11" width="13.375" style="1" bestFit="1" customWidth="1"/>
    <col min="12" max="12" width="13.125" style="1" bestFit="1" customWidth="1"/>
    <col min="13" max="13" width="13.375" style="1" bestFit="1" customWidth="1"/>
    <col min="14" max="14" width="12.25390625" style="1" bestFit="1" customWidth="1"/>
    <col min="15" max="16384" width="9.125" style="1" customWidth="1"/>
  </cols>
  <sheetData>
    <row r="1" ht="12.75" hidden="1">
      <c r="H1" s="32" t="s">
        <v>134</v>
      </c>
    </row>
    <row r="2" spans="3:11" ht="17.25" thickBot="1">
      <c r="C2" s="29"/>
      <c r="D2" s="29"/>
      <c r="E2" s="29"/>
      <c r="F2" s="29"/>
      <c r="G2" s="29"/>
      <c r="I2" s="29"/>
      <c r="J2" s="28" t="s">
        <v>34</v>
      </c>
      <c r="K2" s="3"/>
    </row>
    <row r="3" spans="2:12" ht="31.5" customHeight="1" thickBot="1">
      <c r="B3" s="700" t="s">
        <v>205</v>
      </c>
      <c r="C3" s="701"/>
      <c r="D3" s="701"/>
      <c r="E3" s="701"/>
      <c r="F3" s="701"/>
      <c r="G3" s="701"/>
      <c r="H3" s="701"/>
      <c r="I3" s="701"/>
      <c r="J3" s="702"/>
      <c r="K3" s="3"/>
      <c r="L3" s="8"/>
    </row>
    <row r="4" spans="2:11" ht="25.5" customHeight="1" thickBot="1">
      <c r="B4" s="705"/>
      <c r="C4" s="696" t="s">
        <v>67</v>
      </c>
      <c r="D4" s="698"/>
      <c r="E4" s="699"/>
      <c r="F4" s="696" t="s">
        <v>68</v>
      </c>
      <c r="G4" s="697"/>
      <c r="H4" s="697"/>
      <c r="I4" s="698"/>
      <c r="J4" s="699"/>
      <c r="K4" s="6"/>
    </row>
    <row r="5" spans="2:11" ht="25.5" customHeight="1">
      <c r="B5" s="706"/>
      <c r="C5" s="708" t="s">
        <v>148</v>
      </c>
      <c r="D5" s="710">
        <v>42004</v>
      </c>
      <c r="E5" s="694" t="s">
        <v>69</v>
      </c>
      <c r="F5" s="703">
        <v>41640</v>
      </c>
      <c r="G5" s="691">
        <v>42004</v>
      </c>
      <c r="H5" s="692"/>
      <c r="I5" s="693"/>
      <c r="J5" s="694" t="s">
        <v>69</v>
      </c>
      <c r="K5" s="6"/>
    </row>
    <row r="6" spans="2:12" ht="46.5" thickBot="1">
      <c r="B6" s="707"/>
      <c r="C6" s="709"/>
      <c r="D6" s="711"/>
      <c r="E6" s="695"/>
      <c r="F6" s="704"/>
      <c r="G6" s="177" t="s">
        <v>152</v>
      </c>
      <c r="H6" s="178" t="s">
        <v>153</v>
      </c>
      <c r="I6" s="179" t="s">
        <v>85</v>
      </c>
      <c r="J6" s="695"/>
      <c r="K6" s="9"/>
      <c r="L6" s="8"/>
    </row>
    <row r="7" spans="1:14" ht="16.5">
      <c r="A7" s="1">
        <v>8231</v>
      </c>
      <c r="B7" s="180" t="s">
        <v>70</v>
      </c>
      <c r="C7" s="181">
        <v>3564.5</v>
      </c>
      <c r="D7" s="181">
        <v>2542.5</v>
      </c>
      <c r="E7" s="182">
        <f aca="true" t="shared" si="0" ref="E7:E13">+D7-C7</f>
        <v>-1022</v>
      </c>
      <c r="F7" s="181">
        <v>122275.3</v>
      </c>
      <c r="G7" s="183">
        <v>323802.4</v>
      </c>
      <c r="H7" s="183">
        <v>-138226.9</v>
      </c>
      <c r="I7" s="184">
        <f aca="true" t="shared" si="1" ref="I7:I17">G7+H7</f>
        <v>185575.50000000003</v>
      </c>
      <c r="J7" s="182">
        <f>I7-F7</f>
        <v>63300.200000000026</v>
      </c>
      <c r="K7" s="8">
        <v>323802367.66</v>
      </c>
      <c r="L7" s="8">
        <v>-138226860.37</v>
      </c>
      <c r="M7" s="86"/>
      <c r="N7" s="8"/>
    </row>
    <row r="8" spans="1:14" ht="16.5">
      <c r="A8" s="1">
        <v>8232</v>
      </c>
      <c r="B8" s="185" t="s">
        <v>71</v>
      </c>
      <c r="C8" s="184">
        <v>2750.8</v>
      </c>
      <c r="D8" s="184">
        <v>1996.4</v>
      </c>
      <c r="E8" s="186">
        <f t="shared" si="0"/>
        <v>-754.4000000000001</v>
      </c>
      <c r="F8" s="184">
        <v>281012.3</v>
      </c>
      <c r="G8" s="187">
        <v>153510.3</v>
      </c>
      <c r="H8" s="187">
        <v>167823.6</v>
      </c>
      <c r="I8" s="184">
        <f t="shared" si="1"/>
        <v>321333.9</v>
      </c>
      <c r="J8" s="186">
        <f>I8-F8</f>
        <v>40321.600000000035</v>
      </c>
      <c r="K8" s="85">
        <v>153510285.73</v>
      </c>
      <c r="L8" s="8">
        <v>167823602.61</v>
      </c>
      <c r="M8" s="86"/>
      <c r="N8" s="8"/>
    </row>
    <row r="9" spans="1:14" ht="25.5" customHeight="1">
      <c r="A9" s="1">
        <v>8233</v>
      </c>
      <c r="B9" s="188" t="s">
        <v>162</v>
      </c>
      <c r="C9" s="184">
        <v>15361.1</v>
      </c>
      <c r="D9" s="184">
        <v>11045.9</v>
      </c>
      <c r="E9" s="186">
        <f t="shared" si="0"/>
        <v>-4315.200000000001</v>
      </c>
      <c r="F9" s="184">
        <v>244509.9</v>
      </c>
      <c r="G9" s="187">
        <v>170750.1</v>
      </c>
      <c r="H9" s="187">
        <v>171128.1</v>
      </c>
      <c r="I9" s="184">
        <f t="shared" si="1"/>
        <v>341878.2</v>
      </c>
      <c r="J9" s="186">
        <f aca="true" t="shared" si="2" ref="J9:J18">I9-F9</f>
        <v>97368.30000000002</v>
      </c>
      <c r="K9" s="8">
        <v>170750107.89</v>
      </c>
      <c r="L9" s="8">
        <v>171128090.48</v>
      </c>
      <c r="M9" s="86" t="s">
        <v>211</v>
      </c>
      <c r="N9" s="8">
        <v>-266270755.95</v>
      </c>
    </row>
    <row r="10" spans="1:14" ht="16.5">
      <c r="A10" s="1">
        <v>8234</v>
      </c>
      <c r="B10" s="185" t="s">
        <v>72</v>
      </c>
      <c r="C10" s="184">
        <v>5732.8</v>
      </c>
      <c r="D10" s="184">
        <v>10696</v>
      </c>
      <c r="E10" s="186">
        <f t="shared" si="0"/>
        <v>4963.2</v>
      </c>
      <c r="F10" s="184">
        <v>245066.2</v>
      </c>
      <c r="G10" s="187">
        <v>121261.9</v>
      </c>
      <c r="H10" s="187">
        <v>207542.3</v>
      </c>
      <c r="I10" s="189">
        <f t="shared" si="1"/>
        <v>328804.19999999995</v>
      </c>
      <c r="J10" s="186">
        <f t="shared" si="2"/>
        <v>83737.99999999994</v>
      </c>
      <c r="K10" s="8">
        <v>121261956.33</v>
      </c>
      <c r="L10" s="8">
        <v>207542327.05</v>
      </c>
      <c r="M10" s="167">
        <v>0</v>
      </c>
      <c r="N10" s="8">
        <v>112584896.71</v>
      </c>
    </row>
    <row r="11" spans="1:14" ht="16.5">
      <c r="A11" s="1">
        <v>8260</v>
      </c>
      <c r="B11" s="185" t="s">
        <v>73</v>
      </c>
      <c r="C11" s="184">
        <v>4677.3</v>
      </c>
      <c r="D11" s="184">
        <v>3783.7</v>
      </c>
      <c r="E11" s="186">
        <f t="shared" si="0"/>
        <v>-893.6000000000004</v>
      </c>
      <c r="F11" s="184">
        <v>-4450.8</v>
      </c>
      <c r="G11" s="187">
        <v>396</v>
      </c>
      <c r="H11" s="187">
        <v>-4614.1</v>
      </c>
      <c r="I11" s="184">
        <f t="shared" si="1"/>
        <v>-4218.1</v>
      </c>
      <c r="J11" s="186">
        <f t="shared" si="2"/>
        <v>232.69999999999982</v>
      </c>
      <c r="K11" s="8">
        <v>396010.05</v>
      </c>
      <c r="L11" s="8">
        <v>-4614069.74</v>
      </c>
      <c r="M11" s="167">
        <v>8100</v>
      </c>
      <c r="N11" s="8">
        <v>2947305.09</v>
      </c>
    </row>
    <row r="12" spans="1:14" ht="16.5">
      <c r="A12" s="1">
        <v>9136</v>
      </c>
      <c r="B12" s="185" t="s">
        <v>74</v>
      </c>
      <c r="C12" s="184">
        <v>4599.8</v>
      </c>
      <c r="D12" s="184">
        <v>3621.6</v>
      </c>
      <c r="E12" s="186">
        <f t="shared" si="0"/>
        <v>-978.2000000000003</v>
      </c>
      <c r="F12" s="184">
        <v>-19300.4</v>
      </c>
      <c r="G12" s="190">
        <v>14689.6</v>
      </c>
      <c r="H12" s="187">
        <v>-38628.5</v>
      </c>
      <c r="I12" s="184">
        <f t="shared" si="1"/>
        <v>-23938.9</v>
      </c>
      <c r="J12" s="186">
        <f t="shared" si="2"/>
        <v>-4638.5</v>
      </c>
      <c r="K12" s="8">
        <v>14689530.88</v>
      </c>
      <c r="L12" s="8">
        <v>-38628473.89</v>
      </c>
      <c r="M12" s="167">
        <v>8144</v>
      </c>
      <c r="N12" s="8">
        <v>214686.14</v>
      </c>
    </row>
    <row r="13" spans="1:14" ht="16.5">
      <c r="A13" s="1">
        <v>8122</v>
      </c>
      <c r="B13" s="185" t="s">
        <v>75</v>
      </c>
      <c r="C13" s="184">
        <v>5901.8</v>
      </c>
      <c r="D13" s="184">
        <v>7638</v>
      </c>
      <c r="E13" s="186">
        <f t="shared" si="0"/>
        <v>1736.1999999999998</v>
      </c>
      <c r="F13" s="184">
        <v>1086.1</v>
      </c>
      <c r="G13" s="187">
        <v>1100.8</v>
      </c>
      <c r="H13" s="187"/>
      <c r="I13" s="184">
        <f t="shared" si="1"/>
        <v>1100.8</v>
      </c>
      <c r="J13" s="186">
        <f t="shared" si="2"/>
        <v>14.700000000000045</v>
      </c>
      <c r="K13" s="8">
        <v>1100814.77</v>
      </c>
      <c r="L13" s="8"/>
      <c r="M13" s="167">
        <v>8244</v>
      </c>
      <c r="N13" s="8">
        <v>-150000</v>
      </c>
    </row>
    <row r="14" spans="1:14" ht="16.5">
      <c r="A14" s="1">
        <v>8121</v>
      </c>
      <c r="B14" s="185" t="s">
        <v>76</v>
      </c>
      <c r="C14" s="191"/>
      <c r="D14" s="184"/>
      <c r="E14" s="192"/>
      <c r="F14" s="184">
        <v>5737.2</v>
      </c>
      <c r="G14" s="187">
        <v>-16.3</v>
      </c>
      <c r="H14" s="187"/>
      <c r="I14" s="184">
        <f t="shared" si="1"/>
        <v>-16.3</v>
      </c>
      <c r="J14" s="186">
        <f t="shared" si="2"/>
        <v>-5753.5</v>
      </c>
      <c r="K14" s="8">
        <v>-16319</v>
      </c>
      <c r="L14" s="8"/>
      <c r="M14" s="167">
        <v>8200</v>
      </c>
      <c r="N14" s="8">
        <v>45043.76</v>
      </c>
    </row>
    <row r="15" spans="1:14" ht="16.5">
      <c r="A15" s="1">
        <v>8150</v>
      </c>
      <c r="B15" s="185" t="s">
        <v>77</v>
      </c>
      <c r="C15" s="191"/>
      <c r="D15" s="191"/>
      <c r="E15" s="192"/>
      <c r="F15" s="184">
        <v>1452.4</v>
      </c>
      <c r="G15" s="187">
        <v>1743</v>
      </c>
      <c r="H15" s="187"/>
      <c r="I15" s="184">
        <f t="shared" si="1"/>
        <v>1743</v>
      </c>
      <c r="J15" s="186">
        <f t="shared" si="2"/>
        <v>290.5999999999999</v>
      </c>
      <c r="K15" s="8">
        <v>1742993.91</v>
      </c>
      <c r="L15" s="8"/>
      <c r="M15" s="167">
        <v>8216</v>
      </c>
      <c r="N15" s="8">
        <v>2784258.44</v>
      </c>
    </row>
    <row r="16" spans="1:14" ht="16.5">
      <c r="A16" s="1">
        <v>8156</v>
      </c>
      <c r="B16" s="185" t="s">
        <v>78</v>
      </c>
      <c r="C16" s="184">
        <v>40750.8</v>
      </c>
      <c r="D16" s="184">
        <v>18489.4</v>
      </c>
      <c r="E16" s="186">
        <f>+D16-C16</f>
        <v>-22261.4</v>
      </c>
      <c r="F16" s="184">
        <v>7287.3</v>
      </c>
      <c r="G16" s="187">
        <v>7647.1</v>
      </c>
      <c r="H16" s="187"/>
      <c r="I16" s="184">
        <f t="shared" si="1"/>
        <v>7647.1</v>
      </c>
      <c r="J16" s="186">
        <f t="shared" si="2"/>
        <v>359.8000000000002</v>
      </c>
      <c r="K16" s="8">
        <v>7647063.5</v>
      </c>
      <c r="L16" s="8"/>
      <c r="M16" s="167">
        <v>8258</v>
      </c>
      <c r="N16" s="1">
        <v>-0.12</v>
      </c>
    </row>
    <row r="17" spans="1:14" ht="16.5">
      <c r="A17" s="1">
        <v>8230</v>
      </c>
      <c r="B17" s="185" t="s">
        <v>79</v>
      </c>
      <c r="C17" s="184">
        <v>3539.4</v>
      </c>
      <c r="D17" s="184">
        <v>3923.4</v>
      </c>
      <c r="E17" s="186">
        <f>+D17-C17</f>
        <v>384</v>
      </c>
      <c r="F17" s="184">
        <v>101066.5</v>
      </c>
      <c r="G17" s="187">
        <v>126492.6</v>
      </c>
      <c r="H17" s="187"/>
      <c r="I17" s="184">
        <f t="shared" si="1"/>
        <v>126492.6</v>
      </c>
      <c r="J17" s="186">
        <f t="shared" si="2"/>
        <v>25426.100000000006</v>
      </c>
      <c r="K17" s="8">
        <v>126492616.47</v>
      </c>
      <c r="L17" s="8"/>
      <c r="M17" s="167">
        <v>8272</v>
      </c>
      <c r="N17" s="1">
        <v>0</v>
      </c>
    </row>
    <row r="18" spans="1:14" ht="18.75" customHeight="1">
      <c r="A18" s="168" t="s">
        <v>163</v>
      </c>
      <c r="B18" s="185" t="s">
        <v>80</v>
      </c>
      <c r="C18" s="184"/>
      <c r="D18" s="184"/>
      <c r="E18" s="186"/>
      <c r="F18" s="193">
        <v>37232.6</v>
      </c>
      <c r="G18" s="184">
        <v>-147844.6</v>
      </c>
      <c r="H18" s="194">
        <v>-362136.6</v>
      </c>
      <c r="I18" s="184">
        <f>G18+H18</f>
        <v>-509981.19999999995</v>
      </c>
      <c r="J18" s="186">
        <f t="shared" si="2"/>
        <v>-547213.7999999999</v>
      </c>
      <c r="K18" s="8"/>
      <c r="L18" s="8"/>
      <c r="M18" s="167">
        <v>8141</v>
      </c>
      <c r="N18" s="8">
        <v>0</v>
      </c>
    </row>
    <row r="19" spans="2:14" ht="17.25" thickBot="1">
      <c r="B19" s="195" t="s">
        <v>81</v>
      </c>
      <c r="C19" s="196">
        <f>SUM(C7:C18)</f>
        <v>86878.3</v>
      </c>
      <c r="D19" s="196">
        <f aca="true" t="shared" si="3" ref="D19:J19">SUM(D7:D18)</f>
        <v>63736.9</v>
      </c>
      <c r="E19" s="197">
        <f t="shared" si="3"/>
        <v>-23141.4</v>
      </c>
      <c r="F19" s="198">
        <f t="shared" si="3"/>
        <v>1022974.5999999999</v>
      </c>
      <c r="G19" s="196">
        <f>SUM(G7:G18)</f>
        <v>773532.9</v>
      </c>
      <c r="H19" s="196">
        <f t="shared" si="3"/>
        <v>2887.9000000000233</v>
      </c>
      <c r="I19" s="198">
        <f>SUM(I7:I18)</f>
        <v>776420.8000000003</v>
      </c>
      <c r="J19" s="197">
        <f t="shared" si="3"/>
        <v>-246553.79999999993</v>
      </c>
      <c r="K19" s="3"/>
      <c r="L19" s="8"/>
      <c r="M19" s="167" t="s">
        <v>210</v>
      </c>
      <c r="N19" s="8">
        <f>SUM(N9:N18)</f>
        <v>-147844565.93000004</v>
      </c>
    </row>
    <row r="20" spans="1:13" ht="16.5">
      <c r="A20" s="1" t="s">
        <v>164</v>
      </c>
      <c r="B20" s="199" t="s">
        <v>82</v>
      </c>
      <c r="C20" s="200"/>
      <c r="D20" s="200"/>
      <c r="E20" s="201" t="s">
        <v>2</v>
      </c>
      <c r="F20" s="202">
        <v>6.2</v>
      </c>
      <c r="G20" s="203">
        <v>3.4</v>
      </c>
      <c r="H20" s="203"/>
      <c r="I20" s="204">
        <f>G20+H20</f>
        <v>3.4</v>
      </c>
      <c r="J20" s="205">
        <f>I20-F20</f>
        <v>-2.8000000000000003</v>
      </c>
      <c r="K20" s="8">
        <v>3388.8</v>
      </c>
      <c r="L20" s="8"/>
      <c r="M20" s="86"/>
    </row>
    <row r="21" spans="1:13" ht="16.5">
      <c r="A21" s="1" t="s">
        <v>165</v>
      </c>
      <c r="B21" s="199" t="s">
        <v>83</v>
      </c>
      <c r="C21" s="191"/>
      <c r="D21" s="191"/>
      <c r="E21" s="192"/>
      <c r="F21" s="202">
        <v>122.6</v>
      </c>
      <c r="G21" s="203">
        <v>183.1</v>
      </c>
      <c r="H21" s="203"/>
      <c r="I21" s="204">
        <f>G21+H21</f>
        <v>183.1</v>
      </c>
      <c r="J21" s="205">
        <f>I21-F21</f>
        <v>60.5</v>
      </c>
      <c r="K21" s="30">
        <v>183071.45</v>
      </c>
      <c r="L21" s="8"/>
      <c r="M21" s="86"/>
    </row>
    <row r="22" spans="1:12" ht="16.5">
      <c r="A22" s="1" t="s">
        <v>166</v>
      </c>
      <c r="B22" s="206" t="s">
        <v>84</v>
      </c>
      <c r="C22" s="191"/>
      <c r="D22" s="191"/>
      <c r="E22" s="192"/>
      <c r="F22" s="202"/>
      <c r="G22" s="207"/>
      <c r="H22" s="207"/>
      <c r="I22" s="204">
        <f>G22+H22</f>
        <v>0</v>
      </c>
      <c r="J22" s="205"/>
      <c r="K22" s="3"/>
      <c r="L22" s="8"/>
    </row>
    <row r="23" spans="1:13" ht="16.5">
      <c r="A23" s="1" t="s">
        <v>167</v>
      </c>
      <c r="B23" s="208" t="s">
        <v>132</v>
      </c>
      <c r="C23" s="191"/>
      <c r="D23" s="191"/>
      <c r="E23" s="192"/>
      <c r="F23" s="202">
        <v>2242.3</v>
      </c>
      <c r="G23" s="194">
        <v>2125</v>
      </c>
      <c r="H23" s="194"/>
      <c r="I23" s="204">
        <f>G23+H23</f>
        <v>2125</v>
      </c>
      <c r="J23" s="205">
        <f>I23-F23</f>
        <v>-117.30000000000018</v>
      </c>
      <c r="K23" s="30"/>
      <c r="L23" s="8"/>
      <c r="M23" s="86"/>
    </row>
    <row r="24" spans="2:13" ht="15.75" customHeight="1" thickBot="1">
      <c r="B24" s="209" t="s">
        <v>131</v>
      </c>
      <c r="C24" s="196">
        <v>618658.6</v>
      </c>
      <c r="D24" s="196">
        <v>652740.3</v>
      </c>
      <c r="E24" s="197">
        <f>+D24-C24</f>
        <v>34081.70000000007</v>
      </c>
      <c r="F24" s="210"/>
      <c r="G24" s="211"/>
      <c r="H24" s="194"/>
      <c r="I24" s="204">
        <f>G24+H24</f>
        <v>0</v>
      </c>
      <c r="J24" s="205"/>
      <c r="K24" s="3"/>
      <c r="L24" s="8">
        <v>-362136686.82</v>
      </c>
      <c r="M24" s="8"/>
    </row>
    <row r="25" spans="2:13" ht="17.25" thickBot="1">
      <c r="B25" s="212" t="s">
        <v>85</v>
      </c>
      <c r="C25" s="213">
        <f>SUM(C19:C24)</f>
        <v>705536.9</v>
      </c>
      <c r="D25" s="213">
        <f aca="true" t="shared" si="4" ref="D25:J25">SUM(D19:D24)</f>
        <v>716477.2000000001</v>
      </c>
      <c r="E25" s="214">
        <f t="shared" si="4"/>
        <v>10940.300000000068</v>
      </c>
      <c r="F25" s="215">
        <v>1025345.7</v>
      </c>
      <c r="G25" s="216">
        <f>SUM(G19:G24)</f>
        <v>775844.4</v>
      </c>
      <c r="H25" s="216">
        <f>SUM(H19:H24)</f>
        <v>2887.9000000000233</v>
      </c>
      <c r="I25" s="215">
        <f>SUM(I19:I24)</f>
        <v>778732.3000000003</v>
      </c>
      <c r="J25" s="214">
        <f t="shared" si="4"/>
        <v>-246613.3999999999</v>
      </c>
      <c r="K25" s="8"/>
      <c r="L25" s="8"/>
      <c r="M25" s="8"/>
    </row>
    <row r="26" spans="2:13" ht="16.5">
      <c r="B26" s="199" t="s">
        <v>86</v>
      </c>
      <c r="C26" s="200"/>
      <c r="D26" s="200"/>
      <c r="E26" s="217"/>
      <c r="F26" s="218">
        <v>-94753.6</v>
      </c>
      <c r="G26" s="183">
        <v>-155971.5</v>
      </c>
      <c r="H26" s="181"/>
      <c r="I26" s="183">
        <f>G26+H26</f>
        <v>-155971.5</v>
      </c>
      <c r="J26" s="182">
        <f>I26-F26</f>
        <v>-61217.899999999994</v>
      </c>
      <c r="M26" s="8"/>
    </row>
    <row r="27" spans="2:14" ht="17.25" thickBot="1">
      <c r="B27" s="206" t="s">
        <v>87</v>
      </c>
      <c r="C27" s="207">
        <v>119159.4</v>
      </c>
      <c r="D27" s="207">
        <v>117000</v>
      </c>
      <c r="E27" s="219">
        <f>D27-C27</f>
        <v>-2159.399999999994</v>
      </c>
      <c r="F27" s="196"/>
      <c r="G27" s="220"/>
      <c r="H27" s="220"/>
      <c r="I27" s="196"/>
      <c r="J27" s="221"/>
      <c r="K27" s="3"/>
      <c r="L27" s="31"/>
      <c r="M27" s="8">
        <v>26195.05</v>
      </c>
      <c r="N27" s="2" t="s">
        <v>212</v>
      </c>
    </row>
    <row r="28" spans="2:14" ht="17.25" thickBot="1">
      <c r="B28" s="212" t="s">
        <v>1</v>
      </c>
      <c r="C28" s="213">
        <f>SUM(C25,C26,C27)</f>
        <v>824696.3</v>
      </c>
      <c r="D28" s="213">
        <f>SUM(D25,D26,D27)</f>
        <v>833477.2000000001</v>
      </c>
      <c r="E28" s="214">
        <f>D28-C28</f>
        <v>8780.900000000023</v>
      </c>
      <c r="F28" s="214">
        <f>F25+F26</f>
        <v>930592.1</v>
      </c>
      <c r="G28" s="216">
        <f>G25+G26</f>
        <v>619872.9</v>
      </c>
      <c r="H28" s="216">
        <f>H25+H26</f>
        <v>2887.9000000000233</v>
      </c>
      <c r="I28" s="215">
        <f>I25+I26</f>
        <v>622760.8000000003</v>
      </c>
      <c r="J28" s="214">
        <f>I28-F28</f>
        <v>-307831.2999999997</v>
      </c>
      <c r="K28" s="8" t="s">
        <v>209</v>
      </c>
      <c r="L28" s="8"/>
      <c r="M28" s="8">
        <v>2098794.07</v>
      </c>
      <c r="N28" s="1">
        <v>8243</v>
      </c>
    </row>
    <row r="29" spans="2:13" ht="16.5">
      <c r="B29" s="33"/>
      <c r="C29" s="34"/>
      <c r="D29" s="34"/>
      <c r="E29" s="34"/>
      <c r="F29" s="34"/>
      <c r="G29" s="34"/>
      <c r="H29" s="35"/>
      <c r="I29" s="35"/>
      <c r="J29" s="34"/>
      <c r="K29" s="7"/>
      <c r="L29" s="8"/>
      <c r="M29" s="8">
        <f>SUM(M27:M28)</f>
        <v>2124989.1199999996</v>
      </c>
    </row>
    <row r="31" spans="4:12" ht="12.75">
      <c r="D31" s="8">
        <v>716477257.24</v>
      </c>
      <c r="L31" s="8"/>
    </row>
    <row r="32" spans="3:6" ht="12.75">
      <c r="C32" s="40"/>
      <c r="D32" s="8"/>
      <c r="F32" s="86"/>
    </row>
    <row r="33" spans="12:14" ht="12.75">
      <c r="L33" s="8"/>
      <c r="M33" s="1">
        <v>9100</v>
      </c>
      <c r="N33" s="8">
        <v>3388.8</v>
      </c>
    </row>
    <row r="34" spans="13:14" ht="12.75">
      <c r="M34" s="1">
        <v>9159</v>
      </c>
      <c r="N34" s="1">
        <v>0</v>
      </c>
    </row>
    <row r="35" spans="13:14" ht="12.75">
      <c r="M35" s="1">
        <v>9500</v>
      </c>
      <c r="N35" s="1">
        <v>0</v>
      </c>
    </row>
  </sheetData>
  <sheetProtection/>
  <mergeCells count="10">
    <mergeCell ref="G5:I5"/>
    <mergeCell ref="J5:J6"/>
    <mergeCell ref="F4:J4"/>
    <mergeCell ref="B3:J3"/>
    <mergeCell ref="F5:F6"/>
    <mergeCell ref="B4:B6"/>
    <mergeCell ref="C4:E4"/>
    <mergeCell ref="C5:C6"/>
    <mergeCell ref="D5:D6"/>
    <mergeCell ref="E5:E6"/>
  </mergeCells>
  <printOptions/>
  <pageMargins left="0.39" right="0.83" top="0.72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5.00390625" style="424" customWidth="1"/>
    <col min="2" max="2" width="26.375" style="471" customWidth="1"/>
    <col min="3" max="3" width="20.625" style="424" customWidth="1"/>
    <col min="4" max="4" width="26.375" style="424" customWidth="1"/>
    <col min="5" max="5" width="11.125" style="424" customWidth="1"/>
    <col min="6" max="16384" width="9.125" style="424" customWidth="1"/>
  </cols>
  <sheetData>
    <row r="2" spans="1:7" ht="28.5" customHeight="1">
      <c r="A2" s="584" t="s">
        <v>263</v>
      </c>
      <c r="B2" s="585"/>
      <c r="C2" s="585"/>
      <c r="D2" s="422"/>
      <c r="E2" s="423"/>
      <c r="F2" s="423"/>
      <c r="G2" s="423"/>
    </row>
    <row r="4" spans="1:4" ht="19.5" customHeight="1">
      <c r="A4" s="586" t="s">
        <v>119</v>
      </c>
      <c r="B4" s="587"/>
      <c r="C4" s="588"/>
      <c r="D4" s="425"/>
    </row>
    <row r="5" spans="1:4" ht="13.5" thickBot="1">
      <c r="A5" s="426"/>
      <c r="B5" s="421"/>
      <c r="C5" s="427"/>
      <c r="D5" s="427" t="s">
        <v>0</v>
      </c>
    </row>
    <row r="6" spans="1:4" ht="25.5" customHeight="1" thickBot="1">
      <c r="A6" s="428" t="s">
        <v>241</v>
      </c>
      <c r="B6" s="429" t="s">
        <v>120</v>
      </c>
      <c r="C6" s="430" t="s">
        <v>121</v>
      </c>
      <c r="D6" s="430" t="s">
        <v>281</v>
      </c>
    </row>
    <row r="7" spans="1:4" ht="15" customHeight="1">
      <c r="A7" s="431">
        <v>119001</v>
      </c>
      <c r="B7" s="432" t="s">
        <v>14</v>
      </c>
      <c r="C7" s="433">
        <v>26629.8</v>
      </c>
      <c r="D7" s="433">
        <v>15153.7</v>
      </c>
    </row>
    <row r="8" spans="1:4" ht="15" customHeight="1">
      <c r="A8" s="434">
        <v>119002</v>
      </c>
      <c r="B8" s="435" t="s">
        <v>15</v>
      </c>
      <c r="C8" s="436">
        <v>7130</v>
      </c>
      <c r="D8" s="436">
        <v>5502.1</v>
      </c>
    </row>
    <row r="9" spans="1:4" ht="15" customHeight="1">
      <c r="A9" s="434">
        <v>119003</v>
      </c>
      <c r="B9" s="435" t="s">
        <v>122</v>
      </c>
      <c r="C9" s="436">
        <v>13375</v>
      </c>
      <c r="D9" s="436">
        <v>10980.4</v>
      </c>
    </row>
    <row r="10" spans="1:4" ht="15" customHeight="1">
      <c r="A10" s="434">
        <v>119004</v>
      </c>
      <c r="B10" s="435" t="s">
        <v>123</v>
      </c>
      <c r="C10" s="436">
        <v>8625</v>
      </c>
      <c r="D10" s="436">
        <v>7080.1</v>
      </c>
    </row>
    <row r="11" spans="1:4" ht="15" customHeight="1">
      <c r="A11" s="434">
        <v>119005</v>
      </c>
      <c r="B11" s="435" t="s">
        <v>16</v>
      </c>
      <c r="C11" s="436">
        <v>2697.5</v>
      </c>
      <c r="D11" s="436">
        <v>140.3</v>
      </c>
    </row>
    <row r="12" spans="1:4" ht="15" customHeight="1" thickBot="1">
      <c r="A12" s="434">
        <v>119006</v>
      </c>
      <c r="B12" s="437" t="s">
        <v>242</v>
      </c>
      <c r="C12" s="436">
        <v>1150</v>
      </c>
      <c r="D12" s="436">
        <v>712.6</v>
      </c>
    </row>
    <row r="13" spans="1:5" ht="15" customHeight="1" thickBot="1">
      <c r="A13" s="580" t="s">
        <v>243</v>
      </c>
      <c r="B13" s="581"/>
      <c r="C13" s="438">
        <f>SUM(C7:C12)</f>
        <v>59607.3</v>
      </c>
      <c r="D13" s="438">
        <f>SUM(D7:D12)</f>
        <v>39569.200000000004</v>
      </c>
      <c r="E13" s="439"/>
    </row>
    <row r="14" spans="1:4" ht="15" customHeight="1">
      <c r="A14" s="440"/>
      <c r="B14" s="440"/>
      <c r="C14" s="441"/>
      <c r="D14" s="442"/>
    </row>
    <row r="15" spans="1:4" ht="15" customHeight="1">
      <c r="A15" s="440"/>
      <c r="B15" s="440"/>
      <c r="C15" s="441"/>
      <c r="D15" s="442"/>
    </row>
    <row r="16" spans="1:4" ht="15" customHeight="1">
      <c r="A16" s="582" t="s">
        <v>124</v>
      </c>
      <c r="B16" s="583"/>
      <c r="C16" s="583"/>
      <c r="D16" s="425"/>
    </row>
    <row r="17" spans="1:4" ht="15" customHeight="1" thickBot="1">
      <c r="A17" s="443"/>
      <c r="B17" s="444"/>
      <c r="C17" s="445"/>
      <c r="D17" s="427" t="s">
        <v>0</v>
      </c>
    </row>
    <row r="18" spans="1:4" ht="15" customHeight="1" thickBot="1">
      <c r="A18" s="446" t="s">
        <v>241</v>
      </c>
      <c r="B18" s="447" t="s">
        <v>120</v>
      </c>
      <c r="C18" s="448" t="s">
        <v>121</v>
      </c>
      <c r="D18" s="449" t="s">
        <v>281</v>
      </c>
    </row>
    <row r="19" spans="1:4" ht="15" customHeight="1">
      <c r="A19" s="450">
        <v>119007</v>
      </c>
      <c r="B19" s="451" t="s">
        <v>17</v>
      </c>
      <c r="C19" s="452">
        <v>10000</v>
      </c>
      <c r="D19" s="452">
        <v>9350.5</v>
      </c>
    </row>
    <row r="20" spans="1:4" ht="15" customHeight="1">
      <c r="A20" s="453">
        <v>119008</v>
      </c>
      <c r="B20" s="454" t="s">
        <v>125</v>
      </c>
      <c r="C20" s="455">
        <v>0</v>
      </c>
      <c r="D20" s="456"/>
    </row>
    <row r="21" spans="1:4" ht="15" customHeight="1">
      <c r="A21" s="434">
        <v>119009</v>
      </c>
      <c r="B21" s="457" t="s">
        <v>264</v>
      </c>
      <c r="C21" s="458">
        <v>7250</v>
      </c>
      <c r="D21" s="459">
        <v>8280</v>
      </c>
    </row>
    <row r="22" spans="1:4" ht="15" customHeight="1" thickBot="1">
      <c r="A22" s="460">
        <v>119010</v>
      </c>
      <c r="B22" s="461" t="s">
        <v>265</v>
      </c>
      <c r="C22" s="462">
        <v>500</v>
      </c>
      <c r="D22" s="463">
        <v>1040.4</v>
      </c>
    </row>
    <row r="23" spans="1:6" ht="15" customHeight="1" thickBot="1">
      <c r="A23" s="589" t="s">
        <v>243</v>
      </c>
      <c r="B23" s="590"/>
      <c r="C23" s="465">
        <f>SUM(C19:C22)</f>
        <v>17750</v>
      </c>
      <c r="D23" s="465">
        <f>SUM(D19:D22)</f>
        <v>18670.9</v>
      </c>
      <c r="E23" s="439"/>
      <c r="F23" s="439"/>
    </row>
    <row r="24" spans="1:4" ht="12.75">
      <c r="A24" s="466"/>
      <c r="B24" s="467"/>
      <c r="C24" s="468"/>
      <c r="D24" s="468"/>
    </row>
    <row r="26" spans="1:4" ht="12.75">
      <c r="A26" s="578" t="s">
        <v>126</v>
      </c>
      <c r="B26" s="579"/>
      <c r="C26" s="579"/>
      <c r="D26" s="470"/>
    </row>
    <row r="27" spans="1:4" ht="12.75" customHeight="1">
      <c r="A27" s="578" t="s">
        <v>127</v>
      </c>
      <c r="B27" s="579"/>
      <c r="C27" s="579"/>
      <c r="D27" s="470"/>
    </row>
    <row r="28" ht="21.75" customHeight="1"/>
    <row r="29" ht="12.75">
      <c r="B29" s="424"/>
    </row>
    <row r="30" ht="12.75">
      <c r="B30" s="424"/>
    </row>
    <row r="31" ht="12.75">
      <c r="B31" s="424"/>
    </row>
    <row r="32" ht="12.75">
      <c r="B32" s="424"/>
    </row>
    <row r="33" ht="12.75">
      <c r="B33" s="424"/>
    </row>
    <row r="34" ht="12.75">
      <c r="B34" s="424"/>
    </row>
    <row r="35" ht="12.75">
      <c r="B35" s="424"/>
    </row>
    <row r="36" ht="12.75">
      <c r="B36" s="424"/>
    </row>
    <row r="39" spans="3:4" ht="12.75">
      <c r="C39" s="472"/>
      <c r="D39" s="472"/>
    </row>
  </sheetData>
  <sheetProtection/>
  <mergeCells count="7">
    <mergeCell ref="A27:C27"/>
    <mergeCell ref="A13:B13"/>
    <mergeCell ref="A16:C16"/>
    <mergeCell ref="A26:C26"/>
    <mergeCell ref="A2:C2"/>
    <mergeCell ref="A4:C4"/>
    <mergeCell ref="A23:B23"/>
  </mergeCells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5.00390625" style="424" customWidth="1"/>
    <col min="2" max="2" width="25.375" style="471" customWidth="1"/>
    <col min="3" max="3" width="16.25390625" style="424" customWidth="1"/>
    <col min="4" max="4" width="12.875" style="424" customWidth="1"/>
    <col min="5" max="5" width="22.00390625" style="424" customWidth="1"/>
    <col min="6" max="16384" width="9.125" style="424" customWidth="1"/>
  </cols>
  <sheetData>
    <row r="1" spans="1:4" ht="12.75">
      <c r="A1" s="584" t="s">
        <v>266</v>
      </c>
      <c r="B1" s="585"/>
      <c r="C1" s="585"/>
      <c r="D1" s="585"/>
    </row>
    <row r="2" ht="17.25" customHeight="1">
      <c r="C2" s="471"/>
    </row>
    <row r="3" spans="1:4" ht="19.5" customHeight="1" thickBot="1">
      <c r="A3" s="426"/>
      <c r="B3" s="421"/>
      <c r="C3" s="421"/>
      <c r="D3" s="427" t="s">
        <v>0</v>
      </c>
    </row>
    <row r="4" spans="1:5" ht="15" customHeight="1" thickBot="1">
      <c r="A4" s="428" t="s">
        <v>241</v>
      </c>
      <c r="B4" s="429" t="s">
        <v>120</v>
      </c>
      <c r="C4" s="473"/>
      <c r="D4" s="430" t="s">
        <v>121</v>
      </c>
      <c r="E4" s="430" t="s">
        <v>281</v>
      </c>
    </row>
    <row r="5" spans="1:5" ht="15" customHeight="1">
      <c r="A5" s="474">
        <v>810000</v>
      </c>
      <c r="B5" s="475" t="s">
        <v>267</v>
      </c>
      <c r="C5" s="476" t="s">
        <v>268</v>
      </c>
      <c r="D5" s="477">
        <v>60000</v>
      </c>
      <c r="E5" s="477">
        <v>102.2</v>
      </c>
    </row>
    <row r="6" spans="1:5" ht="15" customHeight="1" thickBot="1">
      <c r="A6" s="478" t="s">
        <v>320</v>
      </c>
      <c r="B6" s="479" t="s">
        <v>319</v>
      </c>
      <c r="C6" s="480" t="s">
        <v>268</v>
      </c>
      <c r="D6" s="481">
        <v>910</v>
      </c>
      <c r="E6" s="481">
        <v>125.2</v>
      </c>
    </row>
    <row r="7" spans="1:5" ht="15" customHeight="1" thickBot="1">
      <c r="A7" s="589" t="s">
        <v>243</v>
      </c>
      <c r="B7" s="590"/>
      <c r="C7" s="464"/>
      <c r="D7" s="438">
        <f>SUM(D5:D6)</f>
        <v>60910</v>
      </c>
      <c r="E7" s="438">
        <f>SUM(E5:E6)</f>
        <v>227.4</v>
      </c>
    </row>
    <row r="8" spans="1:4" ht="12.75">
      <c r="A8" s="469"/>
      <c r="B8" s="469"/>
      <c r="C8" s="469"/>
      <c r="D8" s="442"/>
    </row>
    <row r="9" spans="1:4" ht="12.75">
      <c r="A9" s="469"/>
      <c r="B9" s="469"/>
      <c r="C9" s="469"/>
      <c r="D9" s="442"/>
    </row>
    <row r="10" ht="12.75">
      <c r="C10" s="471"/>
    </row>
    <row r="11" spans="1:3" ht="12.75">
      <c r="A11" s="482" t="s">
        <v>269</v>
      </c>
      <c r="C11" s="471"/>
    </row>
    <row r="12" spans="1:3" ht="12.75">
      <c r="A12" s="482" t="s">
        <v>270</v>
      </c>
      <c r="C12" s="471"/>
    </row>
    <row r="13" ht="12.75" customHeight="1" hidden="1">
      <c r="C13" s="471"/>
    </row>
    <row r="14" ht="12.75">
      <c r="B14" s="424"/>
    </row>
    <row r="15" ht="13.5" customHeight="1">
      <c r="B15" s="424"/>
    </row>
    <row r="16" ht="12.75">
      <c r="B16" s="424"/>
    </row>
    <row r="17" ht="13.5" customHeight="1">
      <c r="B17" s="424"/>
    </row>
    <row r="18" ht="28.5" customHeight="1">
      <c r="B18" s="424"/>
    </row>
    <row r="19" ht="13.5" customHeight="1">
      <c r="B19" s="424"/>
    </row>
    <row r="20" ht="22.5" customHeight="1">
      <c r="B20" s="424"/>
    </row>
    <row r="21" ht="21.75" customHeight="1">
      <c r="B21" s="424"/>
    </row>
    <row r="22" ht="12.75">
      <c r="B22" s="424"/>
    </row>
    <row r="23" ht="12.75">
      <c r="B23" s="424"/>
    </row>
    <row r="24" ht="12.75">
      <c r="B24" s="424"/>
    </row>
    <row r="25" ht="12.75">
      <c r="B25" s="424"/>
    </row>
    <row r="26" ht="12.75" customHeight="1">
      <c r="B26" s="424"/>
    </row>
    <row r="27" ht="21.75" customHeight="1">
      <c r="B27" s="424"/>
    </row>
    <row r="28" ht="12.75">
      <c r="B28" s="424"/>
    </row>
    <row r="29" ht="12.75">
      <c r="B29" s="424"/>
    </row>
    <row r="30" ht="12.75">
      <c r="B30" s="424"/>
    </row>
    <row r="31" ht="12.75">
      <c r="B31" s="424"/>
    </row>
    <row r="32" ht="12.75">
      <c r="B32" s="424"/>
    </row>
    <row r="33" ht="12.75">
      <c r="B33" s="483"/>
    </row>
    <row r="34" ht="12.75">
      <c r="B34" s="483"/>
    </row>
    <row r="35" ht="12.75">
      <c r="B35" s="483"/>
    </row>
    <row r="38" ht="12.75">
      <c r="C38" s="472"/>
    </row>
  </sheetData>
  <sheetProtection/>
  <mergeCells count="2">
    <mergeCell ref="A1:D1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2"/>
  <sheetViews>
    <sheetView zoomScale="86" zoomScaleNormal="86" workbookViewId="0" topLeftCell="A10">
      <selection activeCell="D28" sqref="D28"/>
    </sheetView>
  </sheetViews>
  <sheetFormatPr defaultColWidth="9.00390625" defaultRowHeight="12.75"/>
  <cols>
    <col min="1" max="1" width="39.75390625" style="343" customWidth="1"/>
    <col min="2" max="2" width="18.25390625" style="343" customWidth="1"/>
    <col min="3" max="5" width="14.00390625" style="343" customWidth="1"/>
    <col min="6" max="6" width="16.625" style="343" customWidth="1"/>
    <col min="7" max="7" width="16.25390625" style="343" customWidth="1"/>
    <col min="8" max="8" width="22.25390625" style="343" customWidth="1"/>
    <col min="9" max="9" width="0.6171875" style="343" customWidth="1"/>
    <col min="10" max="10" width="9.125" style="343" hidden="1" customWidth="1"/>
    <col min="11" max="11" width="12.75390625" style="343" hidden="1" customWidth="1"/>
    <col min="12" max="12" width="12.375" style="343" hidden="1" customWidth="1"/>
    <col min="13" max="13" width="0.6171875" style="343" customWidth="1"/>
    <col min="14" max="14" width="34.875" style="343" customWidth="1"/>
    <col min="15" max="15" width="18.625" style="343" customWidth="1"/>
    <col min="16" max="17" width="13.875" style="343" bestFit="1" customWidth="1"/>
    <col min="18" max="21" width="14.375" style="343" bestFit="1" customWidth="1"/>
    <col min="22" max="23" width="11.75390625" style="343" bestFit="1" customWidth="1"/>
    <col min="24" max="24" width="10.25390625" style="343" bestFit="1" customWidth="1"/>
    <col min="25" max="25" width="15.25390625" style="343" bestFit="1" customWidth="1"/>
    <col min="26" max="16384" width="9.125" style="343" customWidth="1"/>
  </cols>
  <sheetData>
    <row r="1" ht="13.5" thickBot="1">
      <c r="H1" s="344" t="s">
        <v>0</v>
      </c>
    </row>
    <row r="2" spans="1:8" ht="35.25" customHeight="1" thickBot="1">
      <c r="A2" s="569" t="s">
        <v>282</v>
      </c>
      <c r="B2" s="591"/>
      <c r="C2" s="591"/>
      <c r="D2" s="591"/>
      <c r="E2" s="591"/>
      <c r="F2" s="591"/>
      <c r="G2" s="591"/>
      <c r="H2" s="592"/>
    </row>
    <row r="3" spans="1:8" s="351" customFormat="1" ht="23.25" customHeight="1">
      <c r="A3" s="484"/>
      <c r="B3" s="593" t="s">
        <v>98</v>
      </c>
      <c r="C3" s="594"/>
      <c r="D3" s="595"/>
      <c r="E3" s="594"/>
      <c r="F3" s="594"/>
      <c r="G3" s="596"/>
      <c r="H3" s="597" t="s">
        <v>85</v>
      </c>
    </row>
    <row r="4" spans="1:11" s="351" customFormat="1" ht="54.75" customHeight="1">
      <c r="A4" s="485" t="s">
        <v>97</v>
      </c>
      <c r="B4" s="486" t="s">
        <v>275</v>
      </c>
      <c r="C4" s="487" t="s">
        <v>276</v>
      </c>
      <c r="D4" s="488" t="s">
        <v>277</v>
      </c>
      <c r="E4" s="489" t="s">
        <v>278</v>
      </c>
      <c r="F4" s="486" t="s">
        <v>322</v>
      </c>
      <c r="G4" s="486" t="s">
        <v>323</v>
      </c>
      <c r="H4" s="598"/>
      <c r="I4" s="359"/>
      <c r="K4" s="359"/>
    </row>
    <row r="5" spans="1:20" s="351" customFormat="1" ht="18" customHeight="1">
      <c r="A5" s="490" t="s">
        <v>19</v>
      </c>
      <c r="B5" s="491"/>
      <c r="C5" s="491"/>
      <c r="D5" s="491">
        <v>4.2</v>
      </c>
      <c r="E5" s="492">
        <v>22.2</v>
      </c>
      <c r="F5" s="492">
        <v>148.1</v>
      </c>
      <c r="G5" s="492"/>
      <c r="H5" s="493">
        <f aca="true" t="shared" si="0" ref="H5:H12">SUM(B5:G5)</f>
        <v>174.5</v>
      </c>
      <c r="I5" s="494"/>
      <c r="K5" s="359"/>
      <c r="N5" s="494"/>
      <c r="O5" s="359"/>
      <c r="P5" s="495"/>
      <c r="Q5" s="359"/>
      <c r="R5" s="359"/>
      <c r="S5" s="359"/>
      <c r="T5" s="359"/>
    </row>
    <row r="6" spans="1:20" s="351" customFormat="1" ht="18" customHeight="1">
      <c r="A6" s="490" t="s">
        <v>20</v>
      </c>
      <c r="B6" s="496">
        <v>1235.7</v>
      </c>
      <c r="C6" s="496">
        <v>625.7</v>
      </c>
      <c r="D6" s="496">
        <v>2470.2</v>
      </c>
      <c r="E6" s="497">
        <v>901.3</v>
      </c>
      <c r="F6" s="497">
        <v>3015.2</v>
      </c>
      <c r="G6" s="497">
        <v>-269.7</v>
      </c>
      <c r="H6" s="493">
        <f t="shared" si="0"/>
        <v>7978.400000000001</v>
      </c>
      <c r="I6" s="494"/>
      <c r="K6" s="359"/>
      <c r="L6" s="359"/>
      <c r="N6" s="494"/>
      <c r="O6" s="359"/>
      <c r="P6" s="495"/>
      <c r="Q6" s="359"/>
      <c r="R6" s="359"/>
      <c r="S6" s="359"/>
      <c r="T6" s="359"/>
    </row>
    <row r="7" spans="1:19" s="351" customFormat="1" ht="38.25" customHeight="1" thickBot="1">
      <c r="A7" s="498" t="s">
        <v>108</v>
      </c>
      <c r="B7" s="499">
        <v>56.2</v>
      </c>
      <c r="C7" s="499">
        <v>14.3</v>
      </c>
      <c r="D7" s="499">
        <v>1393.8</v>
      </c>
      <c r="E7" s="500">
        <v>420.8</v>
      </c>
      <c r="F7" s="500">
        <v>230.5</v>
      </c>
      <c r="G7" s="500">
        <v>132.3</v>
      </c>
      <c r="H7" s="493">
        <f t="shared" si="0"/>
        <v>2247.9</v>
      </c>
      <c r="I7" s="494"/>
      <c r="K7" s="359"/>
      <c r="N7" s="494"/>
      <c r="O7" s="359"/>
      <c r="P7" s="495"/>
      <c r="R7" s="359"/>
      <c r="S7" s="359"/>
    </row>
    <row r="8" spans="1:19" s="351" customFormat="1" ht="18" customHeight="1" thickBot="1">
      <c r="A8" s="501" t="s">
        <v>85</v>
      </c>
      <c r="B8" s="502">
        <f aca="true" t="shared" si="1" ref="B8:G8">SUM(B5:B7)</f>
        <v>1291.9</v>
      </c>
      <c r="C8" s="502">
        <f t="shared" si="1"/>
        <v>640</v>
      </c>
      <c r="D8" s="502">
        <f t="shared" si="1"/>
        <v>3868.2</v>
      </c>
      <c r="E8" s="502">
        <f t="shared" si="1"/>
        <v>1344.3</v>
      </c>
      <c r="F8" s="502">
        <f t="shared" si="1"/>
        <v>3393.7999999999997</v>
      </c>
      <c r="G8" s="502">
        <f t="shared" si="1"/>
        <v>-137.39999999999998</v>
      </c>
      <c r="H8" s="503">
        <f t="shared" si="0"/>
        <v>10400.800000000001</v>
      </c>
      <c r="K8" s="359"/>
      <c r="L8" s="359"/>
      <c r="N8" s="504"/>
      <c r="O8" s="359"/>
      <c r="P8" s="505"/>
      <c r="Q8" s="359"/>
      <c r="R8" s="359"/>
      <c r="S8" s="359"/>
    </row>
    <row r="9" spans="1:20" s="351" customFormat="1" ht="18" customHeight="1">
      <c r="A9" s="352" t="s">
        <v>143</v>
      </c>
      <c r="B9" s="506">
        <v>6798.8</v>
      </c>
      <c r="C9" s="506">
        <v>8195.1</v>
      </c>
      <c r="D9" s="506">
        <v>14238.8</v>
      </c>
      <c r="E9" s="506">
        <v>229</v>
      </c>
      <c r="F9" s="506">
        <v>1123.4</v>
      </c>
      <c r="G9" s="506">
        <v>4982.2</v>
      </c>
      <c r="H9" s="550">
        <f t="shared" si="0"/>
        <v>35567.3</v>
      </c>
      <c r="I9" s="494"/>
      <c r="K9" s="359"/>
      <c r="L9" s="359"/>
      <c r="M9" s="359"/>
      <c r="N9" s="359"/>
      <c r="O9" s="359"/>
      <c r="P9" s="495"/>
      <c r="Q9" s="359"/>
      <c r="R9" s="359"/>
      <c r="S9" s="359"/>
      <c r="T9" s="359"/>
    </row>
    <row r="10" spans="1:20" s="351" customFormat="1" ht="18" customHeight="1">
      <c r="A10" s="348" t="s">
        <v>38</v>
      </c>
      <c r="B10" s="491"/>
      <c r="C10" s="491">
        <v>125.2</v>
      </c>
      <c r="D10" s="491"/>
      <c r="E10" s="491"/>
      <c r="F10" s="491">
        <v>371.2</v>
      </c>
      <c r="G10" s="491">
        <v>995.2</v>
      </c>
      <c r="H10" s="493">
        <f t="shared" si="0"/>
        <v>1491.6</v>
      </c>
      <c r="I10" s="494"/>
      <c r="K10" s="359"/>
      <c r="L10" s="359"/>
      <c r="M10" s="359"/>
      <c r="N10" s="359"/>
      <c r="O10" s="359"/>
      <c r="P10" s="495"/>
      <c r="Q10" s="359"/>
      <c r="S10" s="359"/>
      <c r="T10" s="359"/>
    </row>
    <row r="11" spans="1:19" s="351" customFormat="1" ht="18" customHeight="1" thickBot="1">
      <c r="A11" s="361" t="s">
        <v>4</v>
      </c>
      <c r="B11" s="496">
        <v>346.1</v>
      </c>
      <c r="C11" s="496">
        <v>1022.9</v>
      </c>
      <c r="D11" s="496">
        <v>1765.2</v>
      </c>
      <c r="E11" s="496">
        <v>360.9</v>
      </c>
      <c r="F11" s="497">
        <v>506.6</v>
      </c>
      <c r="G11" s="497">
        <v>1745.3</v>
      </c>
      <c r="H11" s="560">
        <f t="shared" si="0"/>
        <v>5747</v>
      </c>
      <c r="I11" s="494"/>
      <c r="K11" s="359"/>
      <c r="L11" s="359"/>
      <c r="M11" s="359"/>
      <c r="N11" s="359"/>
      <c r="O11" s="359"/>
      <c r="P11" s="495"/>
      <c r="Q11" s="359"/>
      <c r="S11" s="359"/>
    </row>
    <row r="12" spans="1:21" s="351" customFormat="1" ht="18" customHeight="1" thickBot="1">
      <c r="A12" s="508" t="s">
        <v>5</v>
      </c>
      <c r="B12" s="502">
        <f aca="true" t="shared" si="2" ref="B12:G12">SUM(B9:B11)</f>
        <v>7144.900000000001</v>
      </c>
      <c r="C12" s="502">
        <f t="shared" si="2"/>
        <v>9343.2</v>
      </c>
      <c r="D12" s="502">
        <f t="shared" si="2"/>
        <v>16004</v>
      </c>
      <c r="E12" s="502">
        <f t="shared" si="2"/>
        <v>589.9</v>
      </c>
      <c r="F12" s="502">
        <f t="shared" si="2"/>
        <v>2001.2000000000003</v>
      </c>
      <c r="G12" s="502">
        <f t="shared" si="2"/>
        <v>7722.7</v>
      </c>
      <c r="H12" s="503">
        <f t="shared" si="0"/>
        <v>42805.899999999994</v>
      </c>
      <c r="I12" s="494"/>
      <c r="K12" s="359"/>
      <c r="L12" s="359"/>
      <c r="M12" s="359"/>
      <c r="N12" s="359"/>
      <c r="O12" s="359"/>
      <c r="P12" s="505"/>
      <c r="Q12" s="359"/>
      <c r="R12" s="359"/>
      <c r="S12" s="359"/>
      <c r="T12" s="359"/>
      <c r="U12" s="359"/>
    </row>
    <row r="13" spans="1:20" s="351" customFormat="1" ht="18" customHeight="1">
      <c r="A13" s="352" t="s">
        <v>109</v>
      </c>
      <c r="B13" s="506">
        <v>2051.3</v>
      </c>
      <c r="C13" s="506">
        <v>2950.5</v>
      </c>
      <c r="D13" s="506">
        <v>3108.2</v>
      </c>
      <c r="E13" s="506">
        <v>91</v>
      </c>
      <c r="F13" s="509">
        <v>2624.8</v>
      </c>
      <c r="G13" s="509"/>
      <c r="H13" s="510">
        <f aca="true" t="shared" si="3" ref="H13:H22">SUM(B13:G13)</f>
        <v>10825.8</v>
      </c>
      <c r="K13" s="359"/>
      <c r="L13" s="359"/>
      <c r="N13" s="359"/>
      <c r="O13" s="359"/>
      <c r="P13" s="495"/>
      <c r="Q13" s="359"/>
      <c r="R13" s="359"/>
      <c r="S13" s="359"/>
      <c r="T13" s="359"/>
    </row>
    <row r="14" spans="1:17" s="351" customFormat="1" ht="18" customHeight="1">
      <c r="A14" s="348" t="s">
        <v>21</v>
      </c>
      <c r="B14" s="491">
        <v>33.7</v>
      </c>
      <c r="C14" s="491">
        <v>33.6</v>
      </c>
      <c r="D14" s="491">
        <v>45</v>
      </c>
      <c r="E14" s="491"/>
      <c r="F14" s="491">
        <v>24.8</v>
      </c>
      <c r="G14" s="492"/>
      <c r="H14" s="493">
        <f t="shared" si="3"/>
        <v>137.10000000000002</v>
      </c>
      <c r="K14" s="359"/>
      <c r="L14" s="359"/>
      <c r="M14" s="359"/>
      <c r="N14" s="359"/>
      <c r="O14" s="359"/>
      <c r="P14" s="495"/>
      <c r="Q14" s="359"/>
    </row>
    <row r="15" spans="1:16" s="351" customFormat="1" ht="18" customHeight="1">
      <c r="A15" s="348" t="s">
        <v>245</v>
      </c>
      <c r="B15" s="491">
        <v>510.1</v>
      </c>
      <c r="C15" s="491">
        <v>565.8</v>
      </c>
      <c r="D15" s="491">
        <v>871.4</v>
      </c>
      <c r="E15" s="491">
        <v>18.5</v>
      </c>
      <c r="F15" s="492">
        <v>207</v>
      </c>
      <c r="G15" s="492">
        <v>1646.6</v>
      </c>
      <c r="H15" s="493">
        <f>SUM(B15:G15)</f>
        <v>3819.4</v>
      </c>
      <c r="K15" s="359"/>
      <c r="L15" s="359"/>
      <c r="M15" s="355"/>
      <c r="N15" s="359"/>
      <c r="O15" s="359"/>
      <c r="P15" s="495"/>
    </row>
    <row r="16" spans="1:16" s="351" customFormat="1" ht="18" customHeight="1">
      <c r="A16" s="348" t="s">
        <v>257</v>
      </c>
      <c r="B16" s="491"/>
      <c r="C16" s="491"/>
      <c r="D16" s="491"/>
      <c r="E16" s="491"/>
      <c r="F16" s="492"/>
      <c r="G16" s="492"/>
      <c r="H16" s="493">
        <v>0</v>
      </c>
      <c r="K16" s="359"/>
      <c r="L16" s="359"/>
      <c r="M16" s="355"/>
      <c r="N16" s="511"/>
      <c r="O16" s="359"/>
      <c r="P16" s="495"/>
    </row>
    <row r="17" spans="1:23" s="351" customFormat="1" ht="18" customHeight="1">
      <c r="A17" s="348" t="s">
        <v>22</v>
      </c>
      <c r="B17" s="491"/>
      <c r="C17" s="491"/>
      <c r="D17" s="491"/>
      <c r="E17" s="491"/>
      <c r="F17" s="492"/>
      <c r="G17" s="492"/>
      <c r="H17" s="493">
        <f t="shared" si="3"/>
        <v>0</v>
      </c>
      <c r="K17" s="359"/>
      <c r="N17" s="359"/>
      <c r="O17" s="359"/>
      <c r="P17" s="495"/>
      <c r="Q17" s="359"/>
      <c r="R17" s="359"/>
      <c r="S17" s="359"/>
      <c r="T17" s="359"/>
      <c r="U17" s="359"/>
      <c r="V17" s="359"/>
      <c r="W17" s="359"/>
    </row>
    <row r="18" spans="1:18" s="351" customFormat="1" ht="18" customHeight="1">
      <c r="A18" s="348" t="s">
        <v>144</v>
      </c>
      <c r="B18" s="491">
        <v>3511.6</v>
      </c>
      <c r="C18" s="491">
        <v>2692</v>
      </c>
      <c r="D18" s="491">
        <v>3353.5</v>
      </c>
      <c r="E18" s="491">
        <v>3178.1</v>
      </c>
      <c r="F18" s="492">
        <v>2136.9</v>
      </c>
      <c r="G18" s="492">
        <v>209.5</v>
      </c>
      <c r="H18" s="493">
        <f t="shared" si="3"/>
        <v>15081.6</v>
      </c>
      <c r="K18" s="512"/>
      <c r="N18" s="512"/>
      <c r="O18" s="359"/>
      <c r="P18" s="495"/>
      <c r="Q18" s="359"/>
      <c r="R18" s="359"/>
    </row>
    <row r="19" spans="1:21" s="351" customFormat="1" ht="18" customHeight="1">
      <c r="A19" s="348" t="s">
        <v>23</v>
      </c>
      <c r="B19" s="491"/>
      <c r="C19" s="491"/>
      <c r="D19" s="491"/>
      <c r="E19" s="491">
        <v>68.1</v>
      </c>
      <c r="F19" s="492"/>
      <c r="G19" s="492"/>
      <c r="H19" s="493">
        <f t="shared" si="3"/>
        <v>68.1</v>
      </c>
      <c r="I19" s="494"/>
      <c r="K19" s="512"/>
      <c r="N19" s="512"/>
      <c r="O19" s="359"/>
      <c r="P19" s="495"/>
      <c r="Q19" s="359"/>
      <c r="R19" s="359"/>
      <c r="S19" s="359"/>
      <c r="T19" s="359"/>
      <c r="U19" s="359"/>
    </row>
    <row r="20" spans="1:17" s="351" customFormat="1" ht="18" customHeight="1">
      <c r="A20" s="361" t="s">
        <v>154</v>
      </c>
      <c r="B20" s="491">
        <v>714.6</v>
      </c>
      <c r="C20" s="491">
        <v>957.7</v>
      </c>
      <c r="D20" s="491">
        <v>867.3</v>
      </c>
      <c r="E20" s="496">
        <v>-847.4</v>
      </c>
      <c r="F20" s="497">
        <v>-958.6</v>
      </c>
      <c r="G20" s="497"/>
      <c r="H20" s="493">
        <f t="shared" si="3"/>
        <v>733.6000000000003</v>
      </c>
      <c r="I20" s="494"/>
      <c r="K20" s="512"/>
      <c r="N20" s="513"/>
      <c r="O20" s="359"/>
      <c r="P20" s="495"/>
      <c r="Q20" s="359"/>
    </row>
    <row r="21" spans="1:19" s="351" customFormat="1" ht="18" customHeight="1">
      <c r="A21" s="361" t="s">
        <v>155</v>
      </c>
      <c r="B21" s="496"/>
      <c r="C21" s="496">
        <v>79.4</v>
      </c>
      <c r="D21" s="496">
        <v>372.4</v>
      </c>
      <c r="E21" s="496"/>
      <c r="F21" s="497"/>
      <c r="G21" s="497"/>
      <c r="H21" s="493">
        <f t="shared" si="3"/>
        <v>451.79999999999995</v>
      </c>
      <c r="I21" s="494"/>
      <c r="N21" s="494"/>
      <c r="O21" s="359"/>
      <c r="P21" s="495"/>
      <c r="Q21" s="359"/>
      <c r="R21" s="359"/>
      <c r="S21" s="359"/>
    </row>
    <row r="22" spans="1:22" s="351" customFormat="1" ht="18" customHeight="1" thickBot="1">
      <c r="A22" s="514" t="s">
        <v>7</v>
      </c>
      <c r="B22" s="499">
        <v>284.2</v>
      </c>
      <c r="C22" s="499">
        <v>0.1</v>
      </c>
      <c r="D22" s="499">
        <v>322.6</v>
      </c>
      <c r="E22" s="499"/>
      <c r="F22" s="500">
        <v>0.1</v>
      </c>
      <c r="G22" s="500"/>
      <c r="H22" s="559">
        <f t="shared" si="3"/>
        <v>607.0000000000001</v>
      </c>
      <c r="I22" s="494"/>
      <c r="O22" s="359"/>
      <c r="P22" s="505"/>
      <c r="Q22" s="359"/>
      <c r="R22" s="359"/>
      <c r="S22" s="359"/>
      <c r="T22" s="359"/>
      <c r="U22" s="359"/>
      <c r="V22" s="359"/>
    </row>
    <row r="23" spans="1:21" s="351" customFormat="1" ht="18" customHeight="1" thickBot="1">
      <c r="A23" s="515" t="s">
        <v>8</v>
      </c>
      <c r="B23" s="516">
        <f aca="true" t="shared" si="4" ref="B23:G23">B22+B21+B20+B19+B18+B17+B15+B14+B13+B12+B8</f>
        <v>15542.300000000001</v>
      </c>
      <c r="C23" s="516">
        <f t="shared" si="4"/>
        <v>17262.300000000003</v>
      </c>
      <c r="D23" s="516">
        <f t="shared" si="4"/>
        <v>28812.600000000002</v>
      </c>
      <c r="E23" s="516">
        <f t="shared" si="4"/>
        <v>4442.5</v>
      </c>
      <c r="F23" s="516">
        <f>F22+F21+F20+F19+F18+F17+F15+F14+F13+F12+F8</f>
        <v>9430</v>
      </c>
      <c r="G23" s="516">
        <f t="shared" si="4"/>
        <v>9441.4</v>
      </c>
      <c r="H23" s="517">
        <f>SUM(B23:G23)</f>
        <v>84931.1</v>
      </c>
      <c r="L23" s="359"/>
      <c r="M23" s="359"/>
      <c r="N23" s="504"/>
      <c r="O23" s="359"/>
      <c r="P23" s="505"/>
      <c r="Q23" s="359"/>
      <c r="R23" s="359"/>
      <c r="S23" s="359"/>
      <c r="U23" s="359"/>
    </row>
    <row r="24" spans="1:25" s="351" customFormat="1" ht="18" customHeight="1" thickTop="1">
      <c r="A24" s="518" t="s">
        <v>24</v>
      </c>
      <c r="B24" s="506">
        <v>60.4</v>
      </c>
      <c r="C24" s="506">
        <v>70.6</v>
      </c>
      <c r="D24" s="506"/>
      <c r="E24" s="506">
        <v>7.4</v>
      </c>
      <c r="F24" s="509">
        <v>438.7</v>
      </c>
      <c r="G24" s="506">
        <v>29.6</v>
      </c>
      <c r="H24" s="519">
        <f aca="true" t="shared" si="5" ref="H24:H35">SUM(B24:G24)</f>
        <v>606.7</v>
      </c>
      <c r="I24" s="494"/>
      <c r="K24" s="359"/>
      <c r="L24" s="359"/>
      <c r="M24" s="359"/>
      <c r="N24" s="513"/>
      <c r="O24" s="359"/>
      <c r="P24" s="495"/>
      <c r="Q24" s="359"/>
      <c r="R24" s="359"/>
      <c r="S24" s="359"/>
      <c r="T24" s="359"/>
      <c r="Y24" s="359"/>
    </row>
    <row r="25" spans="1:25" s="351" customFormat="1" ht="18" customHeight="1">
      <c r="A25" s="348" t="s">
        <v>9</v>
      </c>
      <c r="B25" s="491">
        <v>52317.6</v>
      </c>
      <c r="C25" s="491">
        <v>70697.5</v>
      </c>
      <c r="D25" s="491">
        <v>76304.3</v>
      </c>
      <c r="E25" s="491">
        <v>4902.7</v>
      </c>
      <c r="F25" s="491"/>
      <c r="G25" s="492">
        <v>2932.1</v>
      </c>
      <c r="H25" s="493">
        <f>SUM(B25:G25)</f>
        <v>207154.20000000004</v>
      </c>
      <c r="I25" s="494"/>
      <c r="K25" s="359"/>
      <c r="L25" s="359"/>
      <c r="M25" s="359"/>
      <c r="O25" s="359"/>
      <c r="P25" s="495"/>
      <c r="Q25" s="359"/>
      <c r="R25" s="359"/>
      <c r="S25" s="359"/>
      <c r="T25" s="359"/>
      <c r="U25" s="359"/>
      <c r="V25" s="359"/>
      <c r="Y25" s="359"/>
    </row>
    <row r="26" spans="1:19" s="351" customFormat="1" ht="18" customHeight="1">
      <c r="A26" s="348" t="s">
        <v>10</v>
      </c>
      <c r="B26" s="491">
        <v>8429</v>
      </c>
      <c r="C26" s="491">
        <v>5193.3</v>
      </c>
      <c r="D26" s="491">
        <v>10428.1</v>
      </c>
      <c r="E26" s="491">
        <v>1938.3</v>
      </c>
      <c r="F26" s="491">
        <v>5662.6</v>
      </c>
      <c r="G26" s="492">
        <v>3086.3</v>
      </c>
      <c r="H26" s="493">
        <f t="shared" si="5"/>
        <v>34737.600000000006</v>
      </c>
      <c r="I26" s="494"/>
      <c r="K26" s="359"/>
      <c r="L26" s="359"/>
      <c r="M26" s="359"/>
      <c r="N26" s="359"/>
      <c r="O26" s="359"/>
      <c r="P26" s="495"/>
      <c r="Q26" s="359"/>
      <c r="R26" s="359"/>
      <c r="S26" s="359"/>
    </row>
    <row r="27" spans="1:20" s="351" customFormat="1" ht="18" customHeight="1">
      <c r="A27" s="368" t="s">
        <v>25</v>
      </c>
      <c r="B27" s="491"/>
      <c r="C27" s="491"/>
      <c r="D27" s="491"/>
      <c r="E27" s="491">
        <v>2004.2</v>
      </c>
      <c r="F27" s="492"/>
      <c r="G27" s="492"/>
      <c r="H27" s="493">
        <f t="shared" si="5"/>
        <v>2004.2</v>
      </c>
      <c r="I27" s="494"/>
      <c r="L27" s="359"/>
      <c r="M27" s="359"/>
      <c r="N27" s="359"/>
      <c r="O27" s="359"/>
      <c r="P27" s="520"/>
      <c r="Q27" s="359"/>
      <c r="R27" s="359"/>
      <c r="S27" s="359"/>
      <c r="T27" s="359"/>
    </row>
    <row r="28" spans="1:25" s="351" customFormat="1" ht="18" customHeight="1" thickBot="1">
      <c r="A28" s="521" t="s">
        <v>324</v>
      </c>
      <c r="B28" s="496"/>
      <c r="C28" s="496">
        <v>42.2</v>
      </c>
      <c r="D28" s="496"/>
      <c r="E28" s="497"/>
      <c r="F28" s="497"/>
      <c r="G28" s="497"/>
      <c r="H28" s="560">
        <f t="shared" si="5"/>
        <v>42.2</v>
      </c>
      <c r="I28" s="494"/>
      <c r="L28" s="359"/>
      <c r="M28" s="359"/>
      <c r="N28" s="359"/>
      <c r="O28" s="359"/>
      <c r="P28" s="520"/>
      <c r="Q28" s="359"/>
      <c r="R28" s="359"/>
      <c r="S28" s="359"/>
      <c r="T28" s="359"/>
      <c r="U28" s="359"/>
      <c r="Y28" s="359"/>
    </row>
    <row r="29" spans="1:20" s="351" customFormat="1" ht="18" customHeight="1" thickBot="1">
      <c r="A29" s="508" t="s">
        <v>41</v>
      </c>
      <c r="B29" s="502">
        <f aca="true" t="shared" si="6" ref="B29:G29">SUM(B25:B28)</f>
        <v>60746.6</v>
      </c>
      <c r="C29" s="502">
        <f t="shared" si="6"/>
        <v>75933</v>
      </c>
      <c r="D29" s="502">
        <f t="shared" si="6"/>
        <v>86732.40000000001</v>
      </c>
      <c r="E29" s="502">
        <f t="shared" si="6"/>
        <v>8845.2</v>
      </c>
      <c r="F29" s="502">
        <f t="shared" si="6"/>
        <v>5662.6</v>
      </c>
      <c r="G29" s="522">
        <f t="shared" si="6"/>
        <v>6018.4</v>
      </c>
      <c r="H29" s="503">
        <f t="shared" si="5"/>
        <v>243938.2</v>
      </c>
      <c r="I29" s="494"/>
      <c r="O29" s="359"/>
      <c r="P29" s="523"/>
      <c r="Q29" s="359"/>
      <c r="R29" s="359"/>
      <c r="S29" s="359"/>
      <c r="T29" s="359"/>
    </row>
    <row r="30" spans="1:19" s="351" customFormat="1" ht="18" customHeight="1">
      <c r="A30" s="352" t="s">
        <v>27</v>
      </c>
      <c r="B30" s="506">
        <v>631</v>
      </c>
      <c r="C30" s="506">
        <v>2509.4</v>
      </c>
      <c r="D30" s="506">
        <v>3507.8</v>
      </c>
      <c r="E30" s="506"/>
      <c r="F30" s="506">
        <v>0.5</v>
      </c>
      <c r="G30" s="506"/>
      <c r="H30" s="550">
        <f t="shared" si="5"/>
        <v>6648.700000000001</v>
      </c>
      <c r="I30" s="494"/>
      <c r="K30" s="359"/>
      <c r="L30" s="359"/>
      <c r="M30" s="359"/>
      <c r="N30" s="359"/>
      <c r="O30" s="359"/>
      <c r="P30" s="495"/>
      <c r="Q30" s="359"/>
      <c r="R30" s="359"/>
      <c r="S30" s="359"/>
    </row>
    <row r="31" spans="1:20" s="351" customFormat="1" ht="18" customHeight="1">
      <c r="A31" s="352" t="s">
        <v>26</v>
      </c>
      <c r="B31" s="491">
        <v>1211.7</v>
      </c>
      <c r="C31" s="491">
        <v>600.2</v>
      </c>
      <c r="D31" s="506">
        <v>1673.3</v>
      </c>
      <c r="E31" s="506">
        <v>0.4</v>
      </c>
      <c r="F31" s="506"/>
      <c r="G31" s="506"/>
      <c r="H31" s="493">
        <f t="shared" si="5"/>
        <v>3485.6</v>
      </c>
      <c r="I31" s="494"/>
      <c r="K31" s="359"/>
      <c r="L31" s="359"/>
      <c r="M31" s="359"/>
      <c r="N31" s="359"/>
      <c r="O31" s="359"/>
      <c r="P31" s="495"/>
      <c r="Q31" s="359"/>
      <c r="R31" s="359"/>
      <c r="S31" s="359"/>
      <c r="T31" s="359"/>
    </row>
    <row r="32" spans="1:18" s="351" customFormat="1" ht="18" customHeight="1">
      <c r="A32" s="348" t="s">
        <v>11</v>
      </c>
      <c r="B32" s="491">
        <v>14.5</v>
      </c>
      <c r="C32" s="491">
        <v>24.2</v>
      </c>
      <c r="D32" s="491">
        <v>46.7</v>
      </c>
      <c r="E32" s="491">
        <v>5.2</v>
      </c>
      <c r="F32" s="491">
        <v>23.6</v>
      </c>
      <c r="G32" s="491"/>
      <c r="H32" s="493">
        <f t="shared" si="5"/>
        <v>114.20000000000002</v>
      </c>
      <c r="I32" s="494"/>
      <c r="K32" s="359"/>
      <c r="L32" s="359"/>
      <c r="M32" s="359"/>
      <c r="N32" s="513"/>
      <c r="O32" s="359"/>
      <c r="P32" s="495"/>
      <c r="Q32" s="359"/>
      <c r="R32" s="359"/>
    </row>
    <row r="33" spans="1:22" s="351" customFormat="1" ht="18" customHeight="1" thickBot="1">
      <c r="A33" s="524" t="s">
        <v>13</v>
      </c>
      <c r="B33" s="525"/>
      <c r="C33" s="525">
        <v>257</v>
      </c>
      <c r="D33" s="525">
        <v>601.7</v>
      </c>
      <c r="E33" s="525">
        <v>0.2</v>
      </c>
      <c r="F33" s="526">
        <v>-4.9</v>
      </c>
      <c r="G33" s="526">
        <v>197.7</v>
      </c>
      <c r="H33" s="561">
        <f t="shared" si="5"/>
        <v>1051.7</v>
      </c>
      <c r="I33" s="494"/>
      <c r="K33" s="359"/>
      <c r="L33" s="359"/>
      <c r="M33" s="359"/>
      <c r="N33" s="359"/>
      <c r="O33" s="359"/>
      <c r="P33" s="495"/>
      <c r="Q33" s="359"/>
      <c r="R33" s="359"/>
      <c r="S33" s="359"/>
      <c r="T33" s="359"/>
      <c r="U33" s="359"/>
      <c r="V33" s="359"/>
    </row>
    <row r="34" spans="1:21" s="351" customFormat="1" ht="18" customHeight="1" thickBot="1" thickTop="1">
      <c r="A34" s="527" t="s">
        <v>28</v>
      </c>
      <c r="B34" s="516">
        <f>SUM(B29:B33)+B24</f>
        <v>62664.2</v>
      </c>
      <c r="C34" s="516">
        <f>SUM(C29:C33)+C24</f>
        <v>79394.4</v>
      </c>
      <c r="D34" s="516">
        <f>SUM(D29:D33)+D24</f>
        <v>92561.90000000001</v>
      </c>
      <c r="E34" s="516">
        <f>SUM(E29:E33)+E24</f>
        <v>8858.400000000001</v>
      </c>
      <c r="F34" s="516">
        <f>SUM(F29:F33)+F24</f>
        <v>6120.500000000001</v>
      </c>
      <c r="G34" s="516">
        <f>G33+G32+G31+G30+G29+G24</f>
        <v>6245.7</v>
      </c>
      <c r="H34" s="517">
        <f t="shared" si="5"/>
        <v>255845.1</v>
      </c>
      <c r="L34" s="359"/>
      <c r="N34" s="504"/>
      <c r="O34" s="359"/>
      <c r="P34" s="495"/>
      <c r="T34" s="359"/>
      <c r="U34" s="512"/>
    </row>
    <row r="35" spans="1:16" s="351" customFormat="1" ht="18" customHeight="1" thickBot="1" thickTop="1">
      <c r="A35" s="528" t="s">
        <v>29</v>
      </c>
      <c r="B35" s="529">
        <f aca="true" t="shared" si="7" ref="B35:G35">B34-B23</f>
        <v>47121.899999999994</v>
      </c>
      <c r="C35" s="529">
        <f t="shared" si="7"/>
        <v>62132.09999999999</v>
      </c>
      <c r="D35" s="529">
        <f t="shared" si="7"/>
        <v>63749.3</v>
      </c>
      <c r="E35" s="529">
        <f t="shared" si="7"/>
        <v>4415.9000000000015</v>
      </c>
      <c r="F35" s="529">
        <f t="shared" si="7"/>
        <v>-3309.499999999999</v>
      </c>
      <c r="G35" s="529">
        <f t="shared" si="7"/>
        <v>-3195.7</v>
      </c>
      <c r="H35" s="530">
        <f t="shared" si="5"/>
        <v>170913.99999999997</v>
      </c>
      <c r="L35" s="359"/>
      <c r="N35" s="504"/>
      <c r="O35" s="359"/>
      <c r="P35" s="495"/>
    </row>
    <row r="36" spans="7:16" s="351" customFormat="1" ht="15">
      <c r="G36" s="377"/>
      <c r="L36" s="359"/>
      <c r="O36" s="359"/>
      <c r="P36" s="495"/>
    </row>
    <row r="37" spans="7:16" s="351" customFormat="1" ht="15">
      <c r="G37" s="377"/>
      <c r="L37" s="359"/>
      <c r="O37" s="359"/>
      <c r="P37" s="495"/>
    </row>
    <row r="38" spans="7:16" s="351" customFormat="1" ht="15.75" thickBot="1">
      <c r="G38" s="531" t="s">
        <v>0</v>
      </c>
      <c r="L38" s="359"/>
      <c r="O38" s="359"/>
      <c r="P38" s="495"/>
    </row>
    <row r="39" spans="1:16" s="351" customFormat="1" ht="17.25" customHeight="1">
      <c r="A39" s="599" t="s">
        <v>283</v>
      </c>
      <c r="B39" s="600"/>
      <c r="C39" s="600"/>
      <c r="D39" s="600"/>
      <c r="E39" s="600"/>
      <c r="F39" s="600"/>
      <c r="G39" s="601"/>
      <c r="H39" s="562"/>
      <c r="K39" s="359"/>
      <c r="L39" s="359"/>
      <c r="M39" s="359"/>
      <c r="O39" s="359"/>
      <c r="P39" s="495"/>
    </row>
    <row r="40" spans="1:16" s="351" customFormat="1" ht="15">
      <c r="A40" s="611" t="s">
        <v>141</v>
      </c>
      <c r="B40" s="614" t="s">
        <v>98</v>
      </c>
      <c r="C40" s="614"/>
      <c r="D40" s="615"/>
      <c r="E40" s="614"/>
      <c r="F40" s="614"/>
      <c r="G40" s="616"/>
      <c r="H40" s="605"/>
      <c r="P40" s="495"/>
    </row>
    <row r="41" spans="1:17" s="351" customFormat="1" ht="28.5" customHeight="1">
      <c r="A41" s="612"/>
      <c r="B41" s="610" t="s">
        <v>232</v>
      </c>
      <c r="C41" s="602" t="s">
        <v>233</v>
      </c>
      <c r="D41" s="532"/>
      <c r="E41" s="619" t="s">
        <v>235</v>
      </c>
      <c r="F41" s="610" t="s">
        <v>228</v>
      </c>
      <c r="G41" s="609" t="s">
        <v>85</v>
      </c>
      <c r="H41" s="605"/>
      <c r="K41" s="533"/>
      <c r="L41" s="534"/>
      <c r="M41" s="535"/>
      <c r="N41" s="534"/>
      <c r="O41" s="535"/>
      <c r="P41" s="495"/>
      <c r="Q41" s="535"/>
    </row>
    <row r="42" spans="1:17" s="351" customFormat="1" ht="29.25" customHeight="1">
      <c r="A42" s="613"/>
      <c r="B42" s="610"/>
      <c r="C42" s="602"/>
      <c r="D42" s="536" t="s">
        <v>234</v>
      </c>
      <c r="E42" s="619"/>
      <c r="F42" s="610"/>
      <c r="G42" s="609"/>
      <c r="H42" s="605"/>
      <c r="K42" s="537"/>
      <c r="L42" s="538"/>
      <c r="M42" s="539"/>
      <c r="N42" s="534"/>
      <c r="O42" s="539"/>
      <c r="P42" s="495"/>
      <c r="Q42" s="540"/>
    </row>
    <row r="43" spans="1:17" s="351" customFormat="1" ht="15">
      <c r="A43" s="541" t="s">
        <v>272</v>
      </c>
      <c r="B43" s="542">
        <v>18702.3</v>
      </c>
      <c r="C43" s="542">
        <v>30012.6</v>
      </c>
      <c r="D43" s="542">
        <v>26673.9</v>
      </c>
      <c r="E43" s="542">
        <v>1053.1</v>
      </c>
      <c r="F43" s="542">
        <v>2644.7</v>
      </c>
      <c r="G43" s="543">
        <f>SUM(B43:F43)</f>
        <v>79086.59999999999</v>
      </c>
      <c r="K43" s="533"/>
      <c r="L43" s="534"/>
      <c r="M43" s="535"/>
      <c r="N43" s="534"/>
      <c r="O43" s="535"/>
      <c r="P43" s="520"/>
      <c r="Q43" s="535"/>
    </row>
    <row r="44" spans="1:19" s="351" customFormat="1" ht="15">
      <c r="A44" s="490" t="s">
        <v>284</v>
      </c>
      <c r="B44" s="542">
        <v>18566.1</v>
      </c>
      <c r="C44" s="542">
        <v>30431</v>
      </c>
      <c r="D44" s="542">
        <v>26711.7</v>
      </c>
      <c r="E44" s="542">
        <v>1111.9</v>
      </c>
      <c r="F44" s="542">
        <v>3680.6</v>
      </c>
      <c r="G44" s="543">
        <f>SUM(B44:F44)</f>
        <v>80501.3</v>
      </c>
      <c r="K44" s="533"/>
      <c r="L44" s="534"/>
      <c r="M44" s="535"/>
      <c r="N44" s="534"/>
      <c r="O44" s="539"/>
      <c r="P44" s="539"/>
      <c r="Q44" s="539"/>
      <c r="R44" s="359"/>
      <c r="S44" s="359"/>
    </row>
    <row r="45" spans="1:20" s="351" customFormat="1" ht="15.75" thickBot="1">
      <c r="A45" s="544" t="s">
        <v>30</v>
      </c>
      <c r="B45" s="545">
        <f aca="true" t="shared" si="8" ref="B45:G45">B44-B43</f>
        <v>-136.20000000000073</v>
      </c>
      <c r="C45" s="545">
        <f t="shared" si="8"/>
        <v>418.40000000000146</v>
      </c>
      <c r="D45" s="545">
        <f t="shared" si="8"/>
        <v>37.79999999999927</v>
      </c>
      <c r="E45" s="545">
        <f t="shared" si="8"/>
        <v>58.80000000000018</v>
      </c>
      <c r="F45" s="545">
        <f t="shared" si="8"/>
        <v>1035.9</v>
      </c>
      <c r="G45" s="563">
        <f t="shared" si="8"/>
        <v>1414.7000000000116</v>
      </c>
      <c r="H45" s="533"/>
      <c r="K45" s="533"/>
      <c r="L45" s="534"/>
      <c r="M45" s="535"/>
      <c r="N45" s="534"/>
      <c r="O45" s="539"/>
      <c r="P45" s="539"/>
      <c r="Q45" s="539"/>
      <c r="R45" s="359"/>
      <c r="S45" s="359"/>
      <c r="T45" s="359"/>
    </row>
    <row r="46" spans="1:17" s="351" customFormat="1" ht="15.75" thickBot="1">
      <c r="A46" s="546"/>
      <c r="B46" s="547"/>
      <c r="C46" s="547"/>
      <c r="D46" s="547"/>
      <c r="E46" s="547"/>
      <c r="F46" s="547"/>
      <c r="G46" s="531" t="s">
        <v>0</v>
      </c>
      <c r="H46" s="494"/>
      <c r="K46" s="533"/>
      <c r="L46" s="534"/>
      <c r="M46" s="535"/>
      <c r="N46" s="534"/>
      <c r="O46" s="539"/>
      <c r="P46" s="535"/>
      <c r="Q46" s="535"/>
    </row>
    <row r="47" spans="1:17" s="351" customFormat="1" ht="16.5" customHeight="1">
      <c r="A47" s="599" t="s">
        <v>285</v>
      </c>
      <c r="B47" s="603"/>
      <c r="C47" s="603"/>
      <c r="D47" s="603"/>
      <c r="E47" s="603"/>
      <c r="F47" s="603"/>
      <c r="G47" s="604"/>
      <c r="H47" s="494"/>
      <c r="K47" s="533"/>
      <c r="L47" s="534"/>
      <c r="M47" s="535"/>
      <c r="N47" s="534"/>
      <c r="O47" s="359"/>
      <c r="P47" s="535"/>
      <c r="Q47" s="535"/>
    </row>
    <row r="48" spans="1:17" s="351" customFormat="1" ht="15">
      <c r="A48" s="611" t="s">
        <v>142</v>
      </c>
      <c r="B48" s="606" t="s">
        <v>98</v>
      </c>
      <c r="C48" s="607"/>
      <c r="D48" s="607"/>
      <c r="E48" s="607"/>
      <c r="F48" s="607"/>
      <c r="G48" s="608"/>
      <c r="K48" s="533"/>
      <c r="L48" s="534"/>
      <c r="M48" s="535"/>
      <c r="N48" s="534"/>
      <c r="O48" s="359"/>
      <c r="P48" s="535"/>
      <c r="Q48" s="535"/>
    </row>
    <row r="49" spans="1:18" s="351" customFormat="1" ht="7.5" customHeight="1">
      <c r="A49" s="612"/>
      <c r="B49" s="620" t="s">
        <v>232</v>
      </c>
      <c r="C49" s="620" t="s">
        <v>233</v>
      </c>
      <c r="D49" s="620" t="s">
        <v>234</v>
      </c>
      <c r="E49" s="620" t="s">
        <v>235</v>
      </c>
      <c r="F49" s="620" t="s">
        <v>228</v>
      </c>
      <c r="G49" s="617" t="s">
        <v>1</v>
      </c>
      <c r="K49" s="533"/>
      <c r="L49" s="534"/>
      <c r="M49" s="535"/>
      <c r="N49" s="534"/>
      <c r="O49" s="359"/>
      <c r="P49" s="535"/>
      <c r="Q49" s="535"/>
      <c r="R49" s="359"/>
    </row>
    <row r="50" spans="1:17" s="351" customFormat="1" ht="46.5" customHeight="1">
      <c r="A50" s="613"/>
      <c r="B50" s="621"/>
      <c r="C50" s="621"/>
      <c r="D50" s="622"/>
      <c r="E50" s="621"/>
      <c r="F50" s="621"/>
      <c r="G50" s="618"/>
      <c r="H50" s="548"/>
      <c r="K50" s="535"/>
      <c r="L50" s="535"/>
      <c r="M50" s="535"/>
      <c r="N50" s="535"/>
      <c r="O50" s="359"/>
      <c r="P50" s="535"/>
      <c r="Q50" s="535"/>
    </row>
    <row r="51" spans="1:17" s="351" customFormat="1" ht="18" customHeight="1">
      <c r="A51" s="549" t="s">
        <v>31</v>
      </c>
      <c r="B51" s="542">
        <v>9761.8</v>
      </c>
      <c r="C51" s="542">
        <v>16357.8</v>
      </c>
      <c r="D51" s="542">
        <v>16220.6</v>
      </c>
      <c r="E51" s="542">
        <v>4049</v>
      </c>
      <c r="F51" s="542">
        <v>14107.5</v>
      </c>
      <c r="G51" s="550">
        <f aca="true" t="shared" si="9" ref="G51:G59">SUM(B51:F51)</f>
        <v>60496.7</v>
      </c>
      <c r="K51" s="535"/>
      <c r="L51" s="535"/>
      <c r="M51" s="535"/>
      <c r="N51" s="535"/>
      <c r="O51" s="535"/>
      <c r="P51" s="535"/>
      <c r="Q51" s="535"/>
    </row>
    <row r="52" spans="1:7" s="351" customFormat="1" ht="18" customHeight="1">
      <c r="A52" s="356" t="s">
        <v>137</v>
      </c>
      <c r="B52" s="507">
        <f>B53+B54+B55+B56</f>
        <v>66434</v>
      </c>
      <c r="C52" s="507">
        <f>C53+C54+C55+C56</f>
        <v>91277.79999999999</v>
      </c>
      <c r="D52" s="507">
        <f>D53+D54+D55+D56</f>
        <v>145336.9</v>
      </c>
      <c r="E52" s="507">
        <f>E53+E54+E55+E56</f>
        <v>3714.6000000000004</v>
      </c>
      <c r="F52" s="507">
        <f>F53+F54+F55+F56</f>
        <v>13333.699999999999</v>
      </c>
      <c r="G52" s="493">
        <f t="shared" si="9"/>
        <v>320096.99999999994</v>
      </c>
    </row>
    <row r="53" spans="1:8" s="351" customFormat="1" ht="18" customHeight="1">
      <c r="A53" s="348" t="s">
        <v>207</v>
      </c>
      <c r="B53" s="542">
        <v>18566.1</v>
      </c>
      <c r="C53" s="542">
        <v>30431</v>
      </c>
      <c r="D53" s="542">
        <v>26711.7</v>
      </c>
      <c r="E53" s="542">
        <v>1111.9</v>
      </c>
      <c r="F53" s="542">
        <v>3680.6</v>
      </c>
      <c r="G53" s="543">
        <f>SUM(B53:F53)</f>
        <v>80501.3</v>
      </c>
      <c r="H53" s="533"/>
    </row>
    <row r="54" spans="1:20" s="351" customFormat="1" ht="18" customHeight="1">
      <c r="A54" s="348" t="s">
        <v>159</v>
      </c>
      <c r="B54" s="551">
        <v>16467.7</v>
      </c>
      <c r="C54" s="551">
        <v>20828.1</v>
      </c>
      <c r="D54" s="551">
        <v>26511.7</v>
      </c>
      <c r="E54" s="551">
        <v>2526.3</v>
      </c>
      <c r="F54" s="551">
        <v>9482.4</v>
      </c>
      <c r="G54" s="493">
        <f t="shared" si="9"/>
        <v>75816.2</v>
      </c>
      <c r="H54" s="533"/>
      <c r="T54" s="359"/>
    </row>
    <row r="55" spans="1:20" s="351" customFormat="1" ht="18" customHeight="1">
      <c r="A55" s="348" t="s">
        <v>208</v>
      </c>
      <c r="B55" s="552">
        <v>31400.2</v>
      </c>
      <c r="C55" s="552">
        <v>39552.8</v>
      </c>
      <c r="D55" s="552">
        <v>91076.1</v>
      </c>
      <c r="E55" s="552">
        <v>76.4</v>
      </c>
      <c r="F55" s="552">
        <v>106.9</v>
      </c>
      <c r="G55" s="493">
        <f t="shared" si="9"/>
        <v>162212.4</v>
      </c>
      <c r="H55" s="533"/>
      <c r="O55" s="359"/>
      <c r="P55" s="359"/>
      <c r="Q55" s="359"/>
      <c r="R55" s="359"/>
      <c r="S55" s="359"/>
      <c r="T55" s="512"/>
    </row>
    <row r="56" spans="1:20" s="351" customFormat="1" ht="18" customHeight="1">
      <c r="A56" s="348" t="s">
        <v>138</v>
      </c>
      <c r="B56" s="552">
        <v>0</v>
      </c>
      <c r="C56" s="552">
        <v>465.9</v>
      </c>
      <c r="D56" s="552">
        <v>1037.4</v>
      </c>
      <c r="E56" s="552"/>
      <c r="F56" s="552">
        <v>63.8</v>
      </c>
      <c r="G56" s="493">
        <f t="shared" si="9"/>
        <v>1567.1000000000001</v>
      </c>
      <c r="H56" s="553"/>
      <c r="J56" s="554"/>
      <c r="K56" s="554"/>
      <c r="L56" s="554"/>
      <c r="M56" s="554"/>
      <c r="N56" s="555"/>
      <c r="O56" s="556"/>
      <c r="P56" s="556"/>
      <c r="Q56" s="359"/>
      <c r="R56" s="359"/>
      <c r="S56" s="359"/>
      <c r="T56" s="512"/>
    </row>
    <row r="57" spans="1:18" s="351" customFormat="1" ht="18" customHeight="1">
      <c r="A57" s="356" t="s">
        <v>135</v>
      </c>
      <c r="B57" s="507">
        <f>SUM(B58:B59)</f>
        <v>17691.2</v>
      </c>
      <c r="C57" s="507">
        <f>SUM(C58:C59)</f>
        <v>25279.1</v>
      </c>
      <c r="D57" s="507">
        <f>SUM(D58:D59)</f>
        <v>31174.3</v>
      </c>
      <c r="E57" s="507">
        <f>SUM(E58:E59)</f>
        <v>5166.799999999999</v>
      </c>
      <c r="F57" s="507">
        <f>SUM(F58:F59)</f>
        <v>9183.1</v>
      </c>
      <c r="G57" s="493">
        <f t="shared" si="9"/>
        <v>88494.50000000001</v>
      </c>
      <c r="O57" s="359"/>
      <c r="P57" s="359"/>
      <c r="Q57" s="359"/>
      <c r="R57" s="359"/>
    </row>
    <row r="58" spans="1:20" s="351" customFormat="1" ht="18" customHeight="1">
      <c r="A58" s="348" t="s">
        <v>33</v>
      </c>
      <c r="B58" s="551">
        <v>762</v>
      </c>
      <c r="C58" s="551">
        <v>359.5</v>
      </c>
      <c r="D58" s="551">
        <v>976.6</v>
      </c>
      <c r="E58" s="551">
        <v>148.9</v>
      </c>
      <c r="F58" s="551">
        <v>1399.9</v>
      </c>
      <c r="G58" s="493">
        <f t="shared" si="9"/>
        <v>3646.9</v>
      </c>
      <c r="H58" s="494"/>
      <c r="O58" s="359"/>
      <c r="P58" s="359"/>
      <c r="Q58" s="359"/>
      <c r="R58" s="359"/>
      <c r="S58" s="359"/>
      <c r="T58" s="359"/>
    </row>
    <row r="59" spans="1:20" s="351" customFormat="1" ht="18" customHeight="1" thickBot="1">
      <c r="A59" s="557" t="s">
        <v>158</v>
      </c>
      <c r="B59" s="558">
        <v>16929.2</v>
      </c>
      <c r="C59" s="558">
        <v>24919.6</v>
      </c>
      <c r="D59" s="558">
        <v>30197.7</v>
      </c>
      <c r="E59" s="558">
        <v>5017.9</v>
      </c>
      <c r="F59" s="558">
        <v>7783.2</v>
      </c>
      <c r="G59" s="559">
        <f t="shared" si="9"/>
        <v>84847.59999999999</v>
      </c>
      <c r="H59" s="494"/>
      <c r="N59" s="504"/>
      <c r="O59" s="359"/>
      <c r="P59" s="359"/>
      <c r="Q59" s="359"/>
      <c r="R59" s="359"/>
      <c r="S59" s="359"/>
      <c r="T59" s="512"/>
    </row>
    <row r="60" spans="1:21" ht="16.5">
      <c r="A60" s="347"/>
      <c r="B60" s="259"/>
      <c r="C60" s="347"/>
      <c r="D60" s="259"/>
      <c r="E60" s="347"/>
      <c r="F60" s="347"/>
      <c r="G60" s="74"/>
      <c r="O60" s="345"/>
      <c r="P60" s="345"/>
      <c r="Q60" s="345"/>
      <c r="R60" s="345"/>
      <c r="U60" s="345"/>
    </row>
    <row r="61" spans="15:20" ht="12.75">
      <c r="O61" s="345"/>
      <c r="P61" s="345"/>
      <c r="Q61" s="345"/>
      <c r="R61" s="345"/>
      <c r="S61" s="345"/>
      <c r="T61" s="346"/>
    </row>
    <row r="62" spans="15:20" ht="12.75">
      <c r="O62" s="345"/>
      <c r="P62" s="345"/>
      <c r="Q62" s="345"/>
      <c r="R62" s="345"/>
      <c r="S62" s="345"/>
      <c r="T62" s="346"/>
    </row>
    <row r="63" spans="15:20" ht="12.75">
      <c r="O63" s="345"/>
      <c r="P63" s="345"/>
      <c r="Q63" s="345"/>
      <c r="S63" s="345"/>
      <c r="T63" s="346"/>
    </row>
    <row r="66" spans="15:19" ht="12.75">
      <c r="O66" s="345"/>
      <c r="Q66" s="345"/>
      <c r="R66" s="345"/>
      <c r="S66" s="345"/>
    </row>
    <row r="67" spans="15:19" ht="12.75">
      <c r="O67" s="345"/>
      <c r="Q67" s="345"/>
      <c r="R67" s="345"/>
      <c r="S67" s="345"/>
    </row>
    <row r="68" spans="15:19" ht="12.75">
      <c r="O68" s="345"/>
      <c r="Q68" s="345"/>
      <c r="R68" s="345"/>
      <c r="S68" s="345"/>
    </row>
    <row r="69" spans="15:19" ht="12.75">
      <c r="O69" s="345"/>
      <c r="Q69" s="345"/>
      <c r="R69" s="345"/>
      <c r="S69" s="345"/>
    </row>
    <row r="70" spans="15:19" ht="12.75">
      <c r="O70" s="345"/>
      <c r="Q70" s="345"/>
      <c r="S70" s="345"/>
    </row>
    <row r="71" spans="15:19" ht="12.75">
      <c r="O71" s="345"/>
      <c r="Q71" s="345"/>
      <c r="R71" s="345"/>
      <c r="S71" s="345"/>
    </row>
    <row r="72" spans="15:19" ht="12.75">
      <c r="O72" s="346"/>
      <c r="Q72" s="346"/>
      <c r="R72" s="346"/>
      <c r="S72" s="346"/>
    </row>
    <row r="81" ht="12.75" hidden="1"/>
  </sheetData>
  <sheetProtection/>
  <mergeCells count="21">
    <mergeCell ref="A48:A50"/>
    <mergeCell ref="B49:B50"/>
    <mergeCell ref="D49:D50"/>
    <mergeCell ref="F49:F50"/>
    <mergeCell ref="B48:G48"/>
    <mergeCell ref="G41:G42"/>
    <mergeCell ref="B41:B42"/>
    <mergeCell ref="A40:A42"/>
    <mergeCell ref="B40:G40"/>
    <mergeCell ref="G49:G50"/>
    <mergeCell ref="F41:F42"/>
    <mergeCell ref="E41:E42"/>
    <mergeCell ref="E49:E50"/>
    <mergeCell ref="C49:C50"/>
    <mergeCell ref="A2:H2"/>
    <mergeCell ref="B3:G3"/>
    <mergeCell ref="H3:H4"/>
    <mergeCell ref="A39:G39"/>
    <mergeCell ref="C41:C42"/>
    <mergeCell ref="A47:G47"/>
    <mergeCell ref="H40:H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71" zoomScaleNormal="7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" sqref="D25"/>
    </sheetView>
  </sheetViews>
  <sheetFormatPr defaultColWidth="9.00390625" defaultRowHeight="12.75"/>
  <cols>
    <col min="1" max="1" width="18.625" style="10" bestFit="1" customWidth="1"/>
    <col min="2" max="2" width="57.375" style="10" customWidth="1"/>
    <col min="3" max="3" width="13.875" style="10" bestFit="1" customWidth="1"/>
    <col min="4" max="4" width="12.75390625" style="10" bestFit="1" customWidth="1"/>
    <col min="5" max="5" width="12.125" style="10" bestFit="1" customWidth="1"/>
    <col min="6" max="6" width="12.625" style="10" customWidth="1"/>
    <col min="7" max="7" width="12.875" style="10" bestFit="1" customWidth="1"/>
    <col min="8" max="9" width="12.25390625" style="10" customWidth="1"/>
    <col min="10" max="11" width="11.75390625" style="10" customWidth="1"/>
    <col min="12" max="13" width="13.625" style="10" customWidth="1"/>
    <col min="14" max="14" width="11.75390625" style="10" bestFit="1" customWidth="1"/>
    <col min="15" max="15" width="10.25390625" style="10" bestFit="1" customWidth="1"/>
    <col min="16" max="16" width="9.875" style="10" bestFit="1" customWidth="1"/>
    <col min="17" max="17" width="12.875" style="10" customWidth="1"/>
    <col min="18" max="18" width="12.75390625" style="10" bestFit="1" customWidth="1"/>
    <col min="19" max="19" width="13.75390625" style="10" customWidth="1"/>
    <col min="20" max="20" width="11.625" style="10" bestFit="1" customWidth="1"/>
    <col min="21" max="21" width="14.25390625" style="10" bestFit="1" customWidth="1"/>
    <col min="22" max="22" width="13.875" style="10" customWidth="1"/>
    <col min="23" max="23" width="16.625" style="10" bestFit="1" customWidth="1"/>
    <col min="24" max="24" width="12.625" style="10" bestFit="1" customWidth="1"/>
    <col min="25" max="25" width="9.125" style="10" customWidth="1"/>
    <col min="26" max="26" width="12.625" style="10" bestFit="1" customWidth="1"/>
    <col min="27" max="16384" width="9.125" style="10" customWidth="1"/>
  </cols>
  <sheetData>
    <row r="1" spans="3:16" ht="1.5" customHeight="1">
      <c r="C1" s="10">
        <v>8141</v>
      </c>
      <c r="J1" s="10" t="s">
        <v>145</v>
      </c>
      <c r="L1" s="10">
        <v>8243</v>
      </c>
      <c r="P1" s="10">
        <v>4100.4172</v>
      </c>
    </row>
    <row r="2" ht="22.5" customHeight="1" thickBot="1">
      <c r="U2" s="342" t="s">
        <v>0</v>
      </c>
    </row>
    <row r="3" spans="1:23" s="11" customFormat="1" ht="55.5" customHeight="1" thickBot="1">
      <c r="A3" s="10"/>
      <c r="B3" s="627" t="s">
        <v>286</v>
      </c>
      <c r="C3" s="628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274"/>
    </row>
    <row r="4" spans="1:23" s="11" customFormat="1" ht="36.75" customHeight="1">
      <c r="A4" s="116"/>
      <c r="B4" s="110"/>
      <c r="C4" s="630" t="s">
        <v>236</v>
      </c>
      <c r="D4" s="631"/>
      <c r="E4" s="631"/>
      <c r="F4" s="631"/>
      <c r="G4" s="631"/>
      <c r="H4" s="631"/>
      <c r="I4" s="631"/>
      <c r="J4" s="631"/>
      <c r="K4" s="632"/>
      <c r="L4" s="633" t="s">
        <v>256</v>
      </c>
      <c r="M4" s="633"/>
      <c r="N4" s="633"/>
      <c r="O4" s="634"/>
      <c r="P4" s="272" t="s">
        <v>92</v>
      </c>
      <c r="Q4" s="272" t="s">
        <v>93</v>
      </c>
      <c r="R4" s="272" t="s">
        <v>94</v>
      </c>
      <c r="S4" s="625" t="s">
        <v>95</v>
      </c>
      <c r="T4" s="626"/>
      <c r="U4" s="273" t="s">
        <v>96</v>
      </c>
      <c r="V4" s="273" t="s">
        <v>226</v>
      </c>
      <c r="W4" s="623" t="s">
        <v>85</v>
      </c>
    </row>
    <row r="5" spans="1:23" s="11" customFormat="1" ht="63.75">
      <c r="A5" s="116"/>
      <c r="B5" s="111" t="s">
        <v>97</v>
      </c>
      <c r="C5" s="49" t="s">
        <v>249</v>
      </c>
      <c r="D5" s="49" t="s">
        <v>250</v>
      </c>
      <c r="E5" s="49" t="s">
        <v>251</v>
      </c>
      <c r="F5" s="49" t="s">
        <v>252</v>
      </c>
      <c r="G5" s="49" t="s">
        <v>253</v>
      </c>
      <c r="H5" s="49" t="s">
        <v>100</v>
      </c>
      <c r="I5" s="49" t="s">
        <v>238</v>
      </c>
      <c r="J5" s="49" t="s">
        <v>101</v>
      </c>
      <c r="K5" s="271" t="s">
        <v>246</v>
      </c>
      <c r="L5" s="49" t="s">
        <v>239</v>
      </c>
      <c r="M5" s="49" t="s">
        <v>99</v>
      </c>
      <c r="N5" s="49" t="s">
        <v>254</v>
      </c>
      <c r="O5" s="49" t="s">
        <v>255</v>
      </c>
      <c r="P5" s="146" t="s">
        <v>244</v>
      </c>
      <c r="Q5" s="146" t="s">
        <v>103</v>
      </c>
      <c r="R5" s="146" t="s">
        <v>104</v>
      </c>
      <c r="S5" s="146" t="s">
        <v>105</v>
      </c>
      <c r="T5" s="146" t="s">
        <v>106</v>
      </c>
      <c r="U5" s="146" t="s">
        <v>107</v>
      </c>
      <c r="V5" s="244" t="s">
        <v>273</v>
      </c>
      <c r="W5" s="624"/>
    </row>
    <row r="6" spans="1:23" s="11" customFormat="1" ht="25.5" customHeight="1">
      <c r="A6" s="116"/>
      <c r="B6" s="90" t="s">
        <v>19</v>
      </c>
      <c r="C6" s="51"/>
      <c r="D6" s="51"/>
      <c r="E6" s="51"/>
      <c r="F6" s="51"/>
      <c r="G6" s="51"/>
      <c r="H6" s="51"/>
      <c r="I6" s="83"/>
      <c r="J6" s="51"/>
      <c r="K6" s="51"/>
      <c r="L6" s="252"/>
      <c r="M6" s="51"/>
      <c r="N6" s="51"/>
      <c r="O6" s="51"/>
      <c r="P6" s="52"/>
      <c r="Q6" s="147"/>
      <c r="R6" s="147"/>
      <c r="S6" s="147"/>
      <c r="T6" s="147"/>
      <c r="U6" s="98"/>
      <c r="V6" s="147"/>
      <c r="W6" s="92">
        <f>SUM(C6:V6)</f>
        <v>0</v>
      </c>
    </row>
    <row r="7" spans="1:23" s="11" customFormat="1" ht="25.5" customHeight="1">
      <c r="A7" s="116"/>
      <c r="B7" s="90" t="s">
        <v>20</v>
      </c>
      <c r="C7" s="51"/>
      <c r="D7" s="51"/>
      <c r="E7" s="51"/>
      <c r="F7" s="51"/>
      <c r="G7" s="51"/>
      <c r="H7" s="51"/>
      <c r="I7" s="83"/>
      <c r="J7" s="51"/>
      <c r="K7" s="51"/>
      <c r="L7" s="252"/>
      <c r="M7" s="51"/>
      <c r="N7" s="51"/>
      <c r="O7" s="51"/>
      <c r="P7" s="51"/>
      <c r="Q7" s="91"/>
      <c r="R7" s="91"/>
      <c r="S7" s="91"/>
      <c r="T7" s="91"/>
      <c r="U7" s="112"/>
      <c r="V7" s="98"/>
      <c r="W7" s="92">
        <f aca="true" t="shared" si="0" ref="W7:W32">SUM(C7:V7)</f>
        <v>0</v>
      </c>
    </row>
    <row r="8" spans="1:23" s="11" customFormat="1" ht="25.5" customHeight="1" thickBot="1">
      <c r="A8" s="116"/>
      <c r="B8" s="241" t="s">
        <v>108</v>
      </c>
      <c r="C8" s="53"/>
      <c r="D8" s="53"/>
      <c r="E8" s="53"/>
      <c r="F8" s="53"/>
      <c r="G8" s="53"/>
      <c r="H8" s="53">
        <v>10.2</v>
      </c>
      <c r="I8" s="254"/>
      <c r="J8" s="53"/>
      <c r="K8" s="53"/>
      <c r="L8" s="280">
        <v>68.9</v>
      </c>
      <c r="M8" s="53"/>
      <c r="N8" s="53"/>
      <c r="O8" s="53"/>
      <c r="P8" s="53"/>
      <c r="Q8" s="249"/>
      <c r="R8" s="249"/>
      <c r="S8" s="249"/>
      <c r="T8" s="249"/>
      <c r="U8" s="112"/>
      <c r="V8" s="112"/>
      <c r="W8" s="251">
        <f t="shared" si="0"/>
        <v>79.10000000000001</v>
      </c>
    </row>
    <row r="9" spans="1:23" s="11" customFormat="1" ht="25.5" customHeight="1" thickBot="1">
      <c r="A9" s="116"/>
      <c r="B9" s="242" t="s">
        <v>85</v>
      </c>
      <c r="C9" s="63">
        <f aca="true" t="shared" si="1" ref="C9:O9">SUM(C6:C8)</f>
        <v>0</v>
      </c>
      <c r="D9" s="63">
        <f t="shared" si="1"/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10.2</v>
      </c>
      <c r="I9" s="63">
        <f>SUM(I6:I8)</f>
        <v>0</v>
      </c>
      <c r="J9" s="63">
        <f t="shared" si="1"/>
        <v>0</v>
      </c>
      <c r="K9" s="63">
        <f t="shared" si="1"/>
        <v>0</v>
      </c>
      <c r="L9" s="63">
        <f t="shared" si="1"/>
        <v>68.9</v>
      </c>
      <c r="M9" s="63">
        <f t="shared" si="1"/>
        <v>0</v>
      </c>
      <c r="N9" s="63">
        <f t="shared" si="1"/>
        <v>0</v>
      </c>
      <c r="O9" s="63">
        <f t="shared" si="1"/>
        <v>0</v>
      </c>
      <c r="P9" s="101">
        <f aca="true" t="shared" si="2" ref="P9:V9">SUM(P6:P8)</f>
        <v>0</v>
      </c>
      <c r="Q9" s="101">
        <f t="shared" si="2"/>
        <v>0</v>
      </c>
      <c r="R9" s="101">
        <f t="shared" si="2"/>
        <v>0</v>
      </c>
      <c r="S9" s="101">
        <f t="shared" si="2"/>
        <v>0</v>
      </c>
      <c r="T9" s="101">
        <f t="shared" si="2"/>
        <v>0</v>
      </c>
      <c r="U9" s="101">
        <f t="shared" si="2"/>
        <v>0</v>
      </c>
      <c r="V9" s="101">
        <f t="shared" si="2"/>
        <v>0</v>
      </c>
      <c r="W9" s="284">
        <f t="shared" si="0"/>
        <v>79.10000000000001</v>
      </c>
    </row>
    <row r="10" spans="1:23" s="11" customFormat="1" ht="25.5" customHeight="1">
      <c r="A10" s="116"/>
      <c r="B10" s="58" t="s">
        <v>240</v>
      </c>
      <c r="C10" s="59"/>
      <c r="D10" s="59"/>
      <c r="E10" s="59"/>
      <c r="F10" s="59"/>
      <c r="G10" s="59"/>
      <c r="H10" s="59"/>
      <c r="I10" s="59"/>
      <c r="J10" s="59"/>
      <c r="K10" s="265"/>
      <c r="L10" s="277"/>
      <c r="M10" s="59"/>
      <c r="N10" s="59"/>
      <c r="O10" s="59"/>
      <c r="P10" s="60"/>
      <c r="Q10" s="95"/>
      <c r="R10" s="95"/>
      <c r="S10" s="95"/>
      <c r="T10" s="95"/>
      <c r="U10" s="95"/>
      <c r="V10" s="95"/>
      <c r="W10" s="96">
        <f t="shared" si="0"/>
        <v>0</v>
      </c>
    </row>
    <row r="11" spans="1:23" s="11" customFormat="1" ht="25.5" customHeight="1">
      <c r="A11" s="116"/>
      <c r="B11" s="61" t="s">
        <v>260</v>
      </c>
      <c r="C11" s="51"/>
      <c r="D11" s="51"/>
      <c r="E11" s="51"/>
      <c r="F11" s="51"/>
      <c r="G11" s="51"/>
      <c r="H11" s="51">
        <v>42385.9</v>
      </c>
      <c r="I11" s="51"/>
      <c r="J11" s="83">
        <v>18670.9</v>
      </c>
      <c r="K11" s="266"/>
      <c r="L11" s="82">
        <v>43503.5</v>
      </c>
      <c r="M11" s="51"/>
      <c r="N11" s="51"/>
      <c r="O11" s="51"/>
      <c r="P11" s="52"/>
      <c r="Q11" s="98"/>
      <c r="R11" s="98"/>
      <c r="S11" s="98"/>
      <c r="T11" s="98"/>
      <c r="U11" s="98"/>
      <c r="V11" s="98"/>
      <c r="W11" s="92">
        <f t="shared" si="0"/>
        <v>104560.3</v>
      </c>
    </row>
    <row r="12" spans="1:23" s="11" customFormat="1" ht="25.5" customHeight="1">
      <c r="A12" s="116"/>
      <c r="B12" s="97" t="s">
        <v>3</v>
      </c>
      <c r="C12" s="51"/>
      <c r="D12" s="51"/>
      <c r="E12" s="51"/>
      <c r="F12" s="51"/>
      <c r="G12" s="51"/>
      <c r="H12" s="51"/>
      <c r="I12" s="51"/>
      <c r="J12" s="51"/>
      <c r="K12" s="267"/>
      <c r="L12" s="82"/>
      <c r="M12" s="51"/>
      <c r="N12" s="51">
        <v>574.7</v>
      </c>
      <c r="O12" s="51"/>
      <c r="P12" s="52"/>
      <c r="Q12" s="98"/>
      <c r="R12" s="98"/>
      <c r="S12" s="98"/>
      <c r="T12" s="98"/>
      <c r="U12" s="98"/>
      <c r="V12" s="98"/>
      <c r="W12" s="92">
        <f t="shared" si="0"/>
        <v>574.7</v>
      </c>
    </row>
    <row r="13" spans="1:24" s="11" customFormat="1" ht="25.5" customHeight="1">
      <c r="A13" s="116"/>
      <c r="B13" s="97" t="s">
        <v>4</v>
      </c>
      <c r="C13" s="51"/>
      <c r="D13" s="51"/>
      <c r="E13" s="51"/>
      <c r="F13" s="51"/>
      <c r="G13" s="51"/>
      <c r="H13" s="51">
        <v>21.1</v>
      </c>
      <c r="I13" s="51"/>
      <c r="J13" s="51">
        <v>6175.4</v>
      </c>
      <c r="K13" s="267"/>
      <c r="L13" s="82">
        <v>82.2</v>
      </c>
      <c r="M13" s="51"/>
      <c r="N13" s="51">
        <v>72.9</v>
      </c>
      <c r="O13" s="51"/>
      <c r="P13" s="52"/>
      <c r="Q13" s="98"/>
      <c r="R13" s="98"/>
      <c r="S13" s="98"/>
      <c r="T13" s="98"/>
      <c r="U13" s="98"/>
      <c r="V13" s="98"/>
      <c r="W13" s="92">
        <f t="shared" si="0"/>
        <v>6351.599999999999</v>
      </c>
      <c r="X13" s="44"/>
    </row>
    <row r="14" spans="1:24" s="11" customFormat="1" ht="25.5" customHeight="1">
      <c r="A14" s="116"/>
      <c r="B14" s="97" t="s">
        <v>110</v>
      </c>
      <c r="C14" s="53"/>
      <c r="D14" s="51"/>
      <c r="E14" s="256"/>
      <c r="F14" s="53"/>
      <c r="G14" s="256"/>
      <c r="H14" s="53"/>
      <c r="I14" s="53"/>
      <c r="J14" s="53"/>
      <c r="K14" s="256"/>
      <c r="L14" s="82"/>
      <c r="M14" s="53"/>
      <c r="N14" s="256"/>
      <c r="O14" s="53"/>
      <c r="P14" s="54"/>
      <c r="Q14" s="98"/>
      <c r="R14" s="98"/>
      <c r="S14" s="98"/>
      <c r="T14" s="98"/>
      <c r="U14" s="98"/>
      <c r="V14" s="98"/>
      <c r="W14" s="92">
        <f t="shared" si="0"/>
        <v>0</v>
      </c>
      <c r="X14" s="44"/>
    </row>
    <row r="15" spans="1:24" s="11" customFormat="1" ht="25.5" customHeight="1" thickBot="1">
      <c r="A15" s="116"/>
      <c r="B15" s="99" t="s">
        <v>35</v>
      </c>
      <c r="C15" s="53"/>
      <c r="D15" s="53"/>
      <c r="E15" s="256"/>
      <c r="F15" s="53"/>
      <c r="G15" s="256"/>
      <c r="H15" s="53"/>
      <c r="I15" s="53">
        <v>12388.5</v>
      </c>
      <c r="J15" s="53"/>
      <c r="K15" s="256"/>
      <c r="L15" s="261"/>
      <c r="M15" s="53"/>
      <c r="N15" s="256"/>
      <c r="O15" s="53"/>
      <c r="P15" s="54"/>
      <c r="Q15" s="112"/>
      <c r="R15" s="112"/>
      <c r="S15" s="112"/>
      <c r="T15" s="112"/>
      <c r="U15" s="112"/>
      <c r="V15" s="112"/>
      <c r="W15" s="251">
        <f t="shared" si="0"/>
        <v>12388.5</v>
      </c>
      <c r="X15" s="44"/>
    </row>
    <row r="16" spans="1:24" s="11" customFormat="1" ht="25.5" customHeight="1" thickBot="1">
      <c r="A16" s="116"/>
      <c r="B16" s="100" t="s">
        <v>5</v>
      </c>
      <c r="C16" s="63">
        <f aca="true" t="shared" si="3" ref="C16:V16">C15+C14+C13+C12+C11+C10</f>
        <v>0</v>
      </c>
      <c r="D16" s="63">
        <f t="shared" si="3"/>
        <v>0</v>
      </c>
      <c r="E16" s="63">
        <f t="shared" si="3"/>
        <v>0</v>
      </c>
      <c r="F16" s="63">
        <f t="shared" si="3"/>
        <v>0</v>
      </c>
      <c r="G16" s="63">
        <f t="shared" si="3"/>
        <v>0</v>
      </c>
      <c r="H16" s="63">
        <f t="shared" si="3"/>
        <v>42407</v>
      </c>
      <c r="I16" s="63">
        <f t="shared" si="3"/>
        <v>12388.5</v>
      </c>
      <c r="J16" s="63">
        <f t="shared" si="3"/>
        <v>24846.300000000003</v>
      </c>
      <c r="K16" s="63">
        <f t="shared" si="3"/>
        <v>0</v>
      </c>
      <c r="L16" s="63">
        <f t="shared" si="3"/>
        <v>43585.7</v>
      </c>
      <c r="M16" s="63">
        <f t="shared" si="3"/>
        <v>0</v>
      </c>
      <c r="N16" s="63">
        <f t="shared" si="3"/>
        <v>647.6</v>
      </c>
      <c r="O16" s="63">
        <f t="shared" si="3"/>
        <v>0</v>
      </c>
      <c r="P16" s="63">
        <f t="shared" si="3"/>
        <v>0</v>
      </c>
      <c r="Q16" s="63">
        <f t="shared" si="3"/>
        <v>0</v>
      </c>
      <c r="R16" s="63">
        <f t="shared" si="3"/>
        <v>0</v>
      </c>
      <c r="S16" s="63">
        <f t="shared" si="3"/>
        <v>0</v>
      </c>
      <c r="T16" s="63">
        <f t="shared" si="3"/>
        <v>0</v>
      </c>
      <c r="U16" s="63">
        <f t="shared" si="3"/>
        <v>0</v>
      </c>
      <c r="V16" s="63">
        <f t="shared" si="3"/>
        <v>0</v>
      </c>
      <c r="W16" s="284">
        <f t="shared" si="0"/>
        <v>123875.1</v>
      </c>
      <c r="X16" s="12"/>
    </row>
    <row r="17" spans="1:24" s="11" customFormat="1" ht="25.5" customHeight="1">
      <c r="A17" s="116"/>
      <c r="B17" s="93" t="s">
        <v>6</v>
      </c>
      <c r="C17" s="59"/>
      <c r="D17" s="59"/>
      <c r="E17" s="59"/>
      <c r="F17" s="59"/>
      <c r="G17" s="59"/>
      <c r="H17" s="59"/>
      <c r="I17" s="59"/>
      <c r="J17" s="59"/>
      <c r="K17" s="265"/>
      <c r="L17" s="277"/>
      <c r="M17" s="59"/>
      <c r="N17" s="59"/>
      <c r="O17" s="59"/>
      <c r="P17" s="60"/>
      <c r="Q17" s="95">
        <v>10032.8</v>
      </c>
      <c r="R17" s="95"/>
      <c r="S17" s="95"/>
      <c r="T17" s="95"/>
      <c r="U17" s="95"/>
      <c r="V17" s="95"/>
      <c r="W17" s="96">
        <f t="shared" si="0"/>
        <v>10032.8</v>
      </c>
      <c r="X17" s="12"/>
    </row>
    <row r="18" spans="1:24" s="11" customFormat="1" ht="25.5" customHeight="1">
      <c r="A18" s="116"/>
      <c r="B18" s="97" t="s">
        <v>109</v>
      </c>
      <c r="C18" s="59"/>
      <c r="D18" s="59"/>
      <c r="E18" s="59"/>
      <c r="F18" s="59"/>
      <c r="G18" s="59"/>
      <c r="H18" s="59"/>
      <c r="I18" s="51">
        <v>1080.5</v>
      </c>
      <c r="J18" s="51">
        <v>2828.2</v>
      </c>
      <c r="K18" s="267">
        <v>7260</v>
      </c>
      <c r="L18" s="82">
        <v>12406</v>
      </c>
      <c r="M18" s="59"/>
      <c r="N18" s="59"/>
      <c r="O18" s="59"/>
      <c r="P18" s="60"/>
      <c r="Q18" s="95"/>
      <c r="R18" s="95"/>
      <c r="S18" s="95"/>
      <c r="T18" s="95"/>
      <c r="U18" s="95"/>
      <c r="V18" s="95"/>
      <c r="W18" s="92">
        <f t="shared" si="0"/>
        <v>23574.7</v>
      </c>
      <c r="X18" s="12"/>
    </row>
    <row r="19" spans="1:24" s="11" customFormat="1" ht="25.5" customHeight="1">
      <c r="A19" s="116"/>
      <c r="B19" s="97" t="s">
        <v>245</v>
      </c>
      <c r="C19" s="51"/>
      <c r="D19" s="51"/>
      <c r="E19" s="51"/>
      <c r="F19" s="51"/>
      <c r="G19" s="51"/>
      <c r="H19" s="51">
        <v>3486.3</v>
      </c>
      <c r="I19" s="51"/>
      <c r="J19" s="51">
        <v>5941</v>
      </c>
      <c r="K19" s="267"/>
      <c r="L19" s="82">
        <v>6090.6</v>
      </c>
      <c r="M19" s="51"/>
      <c r="N19" s="51"/>
      <c r="O19" s="51"/>
      <c r="P19" s="60"/>
      <c r="Q19" s="95"/>
      <c r="R19" s="95"/>
      <c r="S19" s="95"/>
      <c r="T19" s="95"/>
      <c r="U19" s="95"/>
      <c r="V19" s="95"/>
      <c r="W19" s="92">
        <f t="shared" si="0"/>
        <v>15517.9</v>
      </c>
      <c r="X19" s="12"/>
    </row>
    <row r="20" spans="1:23" s="11" customFormat="1" ht="25.5" customHeight="1">
      <c r="A20" s="116"/>
      <c r="B20" s="97" t="s">
        <v>248</v>
      </c>
      <c r="C20" s="51"/>
      <c r="D20" s="51"/>
      <c r="E20" s="51"/>
      <c r="F20" s="51"/>
      <c r="G20" s="51"/>
      <c r="H20" s="51">
        <v>9.7</v>
      </c>
      <c r="I20" s="51"/>
      <c r="J20" s="51"/>
      <c r="K20" s="267">
        <v>1321.7</v>
      </c>
      <c r="L20" s="82">
        <v>3357.6</v>
      </c>
      <c r="M20" s="51"/>
      <c r="N20" s="51"/>
      <c r="O20" s="51"/>
      <c r="P20" s="60"/>
      <c r="Q20" s="95"/>
      <c r="R20" s="95"/>
      <c r="S20" s="95"/>
      <c r="T20" s="95"/>
      <c r="U20" s="95"/>
      <c r="V20" s="95"/>
      <c r="W20" s="92">
        <f t="shared" si="0"/>
        <v>4689</v>
      </c>
    </row>
    <row r="21" spans="1:23" s="11" customFormat="1" ht="25.5" customHeight="1">
      <c r="A21" s="116"/>
      <c r="B21" s="97" t="s">
        <v>157</v>
      </c>
      <c r="C21" s="51"/>
      <c r="D21" s="51">
        <v>51.7</v>
      </c>
      <c r="E21" s="51">
        <v>-435.7</v>
      </c>
      <c r="F21" s="51"/>
      <c r="G21" s="51">
        <v>-314.5</v>
      </c>
      <c r="H21" s="51"/>
      <c r="I21" s="51"/>
      <c r="J21" s="51"/>
      <c r="K21" s="267"/>
      <c r="L21" s="82">
        <v>119.4</v>
      </c>
      <c r="M21" s="51">
        <v>3.4</v>
      </c>
      <c r="N21" s="51"/>
      <c r="O21" s="51"/>
      <c r="P21" s="52">
        <v>-25.5</v>
      </c>
      <c r="Q21" s="98"/>
      <c r="R21" s="98"/>
      <c r="S21" s="98"/>
      <c r="T21" s="98"/>
      <c r="U21" s="98"/>
      <c r="V21" s="98"/>
      <c r="W21" s="92">
        <f t="shared" si="0"/>
        <v>-601.2</v>
      </c>
    </row>
    <row r="22" spans="1:23" s="11" customFormat="1" ht="25.5" customHeight="1">
      <c r="A22" s="117"/>
      <c r="B22" s="97" t="s">
        <v>247</v>
      </c>
      <c r="C22" s="51"/>
      <c r="D22" s="51"/>
      <c r="E22" s="51"/>
      <c r="F22" s="51"/>
      <c r="G22" s="51"/>
      <c r="H22" s="51">
        <v>18.5</v>
      </c>
      <c r="I22" s="51"/>
      <c r="J22" s="51">
        <v>87.8</v>
      </c>
      <c r="K22" s="267">
        <v>567.3</v>
      </c>
      <c r="L22" s="82">
        <v>240.5</v>
      </c>
      <c r="M22" s="51"/>
      <c r="N22" s="51"/>
      <c r="O22" s="51"/>
      <c r="P22" s="52"/>
      <c r="Q22" s="98"/>
      <c r="R22" s="98"/>
      <c r="S22" s="98"/>
      <c r="T22" s="98"/>
      <c r="U22" s="98"/>
      <c r="V22" s="98"/>
      <c r="W22" s="92">
        <f t="shared" si="0"/>
        <v>914.0999999999999</v>
      </c>
    </row>
    <row r="23" spans="1:23" s="11" customFormat="1" ht="25.5" customHeight="1">
      <c r="A23" s="116"/>
      <c r="B23" s="97" t="s">
        <v>219</v>
      </c>
      <c r="C23" s="51"/>
      <c r="D23" s="51"/>
      <c r="E23" s="51"/>
      <c r="F23" s="51"/>
      <c r="G23" s="51"/>
      <c r="H23" s="51"/>
      <c r="I23" s="51"/>
      <c r="J23" s="51"/>
      <c r="K23" s="267"/>
      <c r="L23" s="82"/>
      <c r="M23" s="51"/>
      <c r="N23" s="51"/>
      <c r="O23" s="51"/>
      <c r="P23" s="52"/>
      <c r="Q23" s="98"/>
      <c r="R23" s="98"/>
      <c r="S23" s="98"/>
      <c r="T23" s="98"/>
      <c r="U23" s="98"/>
      <c r="V23" s="98"/>
      <c r="W23" s="92">
        <f t="shared" si="0"/>
        <v>0</v>
      </c>
    </row>
    <row r="24" spans="1:23" s="11" customFormat="1" ht="25.5" customHeight="1">
      <c r="A24" s="116"/>
      <c r="B24" s="97" t="s">
        <v>161</v>
      </c>
      <c r="C24" s="51"/>
      <c r="D24" s="51"/>
      <c r="E24" s="51"/>
      <c r="F24" s="51"/>
      <c r="G24" s="51"/>
      <c r="H24" s="51"/>
      <c r="I24" s="51"/>
      <c r="J24" s="51"/>
      <c r="K24" s="267"/>
      <c r="L24" s="82"/>
      <c r="M24" s="51"/>
      <c r="N24" s="51"/>
      <c r="O24" s="51"/>
      <c r="P24" s="52"/>
      <c r="Q24" s="98"/>
      <c r="R24" s="98"/>
      <c r="S24" s="98"/>
      <c r="T24" s="98"/>
      <c r="U24" s="98"/>
      <c r="V24" s="98"/>
      <c r="W24" s="92">
        <f t="shared" si="0"/>
        <v>0</v>
      </c>
    </row>
    <row r="25" spans="1:23" s="11" customFormat="1" ht="25.5" customHeight="1">
      <c r="A25" s="149"/>
      <c r="B25" s="97" t="s">
        <v>146</v>
      </c>
      <c r="C25" s="51"/>
      <c r="D25" s="51"/>
      <c r="E25" s="51"/>
      <c r="F25" s="51">
        <v>29966.2</v>
      </c>
      <c r="G25" s="51"/>
      <c r="H25" s="51"/>
      <c r="I25" s="51"/>
      <c r="J25" s="51"/>
      <c r="K25" s="267"/>
      <c r="L25" s="82"/>
      <c r="M25" s="51"/>
      <c r="N25" s="51"/>
      <c r="O25" s="51"/>
      <c r="P25" s="52"/>
      <c r="Q25" s="98"/>
      <c r="R25" s="98"/>
      <c r="S25" s="98">
        <v>2734.5</v>
      </c>
      <c r="T25" s="98"/>
      <c r="U25" s="98"/>
      <c r="V25" s="98"/>
      <c r="W25" s="92">
        <f t="shared" si="0"/>
        <v>32700.7</v>
      </c>
    </row>
    <row r="26" spans="1:23" s="11" customFormat="1" ht="25.5" customHeight="1">
      <c r="A26" s="116"/>
      <c r="B26" s="97" t="s">
        <v>147</v>
      </c>
      <c r="C26" s="51"/>
      <c r="D26" s="51"/>
      <c r="E26" s="51"/>
      <c r="F26" s="51">
        <v>5939.1</v>
      </c>
      <c r="G26" s="51"/>
      <c r="H26" s="51"/>
      <c r="I26" s="51"/>
      <c r="J26" s="51"/>
      <c r="K26" s="267"/>
      <c r="L26" s="82"/>
      <c r="M26" s="51"/>
      <c r="N26" s="51"/>
      <c r="O26" s="51"/>
      <c r="P26" s="52"/>
      <c r="Q26" s="98"/>
      <c r="R26" s="98"/>
      <c r="S26" s="98"/>
      <c r="T26" s="98"/>
      <c r="U26" s="98"/>
      <c r="V26" s="98"/>
      <c r="W26" s="92">
        <f t="shared" si="0"/>
        <v>5939.1</v>
      </c>
    </row>
    <row r="27" spans="1:23" s="11" customFormat="1" ht="25.5" customHeight="1">
      <c r="A27" s="116"/>
      <c r="B27" s="97" t="s">
        <v>22</v>
      </c>
      <c r="C27" s="51"/>
      <c r="D27" s="51"/>
      <c r="E27" s="51"/>
      <c r="F27" s="51"/>
      <c r="G27" s="51"/>
      <c r="H27" s="51"/>
      <c r="I27" s="51"/>
      <c r="J27" s="51"/>
      <c r="K27" s="267"/>
      <c r="L27" s="82"/>
      <c r="M27" s="51"/>
      <c r="N27" s="51"/>
      <c r="O27" s="51"/>
      <c r="P27" s="52"/>
      <c r="Q27" s="98"/>
      <c r="R27" s="98"/>
      <c r="S27" s="98"/>
      <c r="T27" s="98"/>
      <c r="U27" s="98"/>
      <c r="V27" s="98"/>
      <c r="W27" s="92">
        <f t="shared" si="0"/>
        <v>0</v>
      </c>
    </row>
    <row r="28" spans="1:23" s="14" customFormat="1" ht="25.5" customHeight="1">
      <c r="A28" s="116"/>
      <c r="B28" s="97" t="s">
        <v>144</v>
      </c>
      <c r="C28" s="51"/>
      <c r="D28" s="51"/>
      <c r="E28" s="51">
        <v>56.9</v>
      </c>
      <c r="F28" s="51">
        <v>36.5</v>
      </c>
      <c r="G28" s="51"/>
      <c r="H28" s="51"/>
      <c r="I28" s="51">
        <v>3944.8</v>
      </c>
      <c r="J28" s="51">
        <v>443.5</v>
      </c>
      <c r="K28" s="267">
        <v>1414.8</v>
      </c>
      <c r="L28" s="82">
        <v>258.5</v>
      </c>
      <c r="M28" s="51"/>
      <c r="N28" s="51"/>
      <c r="O28" s="51"/>
      <c r="P28" s="52"/>
      <c r="Q28" s="98">
        <v>269.3</v>
      </c>
      <c r="R28" s="98"/>
      <c r="S28" s="98">
        <v>2843.1</v>
      </c>
      <c r="T28" s="98">
        <v>1457.6</v>
      </c>
      <c r="U28" s="98">
        <v>59.1</v>
      </c>
      <c r="V28" s="98">
        <v>1431.6</v>
      </c>
      <c r="W28" s="92">
        <f t="shared" si="0"/>
        <v>12215.700000000003</v>
      </c>
    </row>
    <row r="29" spans="1:23" s="14" customFormat="1" ht="25.5" customHeight="1">
      <c r="A29" s="116"/>
      <c r="B29" s="97" t="s">
        <v>23</v>
      </c>
      <c r="C29" s="51"/>
      <c r="D29" s="51"/>
      <c r="E29" s="51"/>
      <c r="F29" s="51"/>
      <c r="G29" s="51"/>
      <c r="H29" s="51"/>
      <c r="I29" s="51"/>
      <c r="J29" s="51"/>
      <c r="K29" s="267">
        <v>1.4</v>
      </c>
      <c r="L29" s="82">
        <v>2.6</v>
      </c>
      <c r="M29" s="51"/>
      <c r="N29" s="51"/>
      <c r="O29" s="51"/>
      <c r="P29" s="52"/>
      <c r="Q29" s="98"/>
      <c r="R29" s="98"/>
      <c r="S29" s="98"/>
      <c r="T29" s="98"/>
      <c r="U29" s="98"/>
      <c r="V29" s="98"/>
      <c r="W29" s="92">
        <f t="shared" si="0"/>
        <v>4</v>
      </c>
    </row>
    <row r="30" spans="1:23" s="11" customFormat="1" ht="25.5" customHeight="1">
      <c r="A30" s="116"/>
      <c r="B30" s="97" t="s">
        <v>111</v>
      </c>
      <c r="C30" s="51"/>
      <c r="D30" s="51"/>
      <c r="E30" s="51"/>
      <c r="F30" s="51"/>
      <c r="G30" s="51"/>
      <c r="H30" s="51"/>
      <c r="I30" s="51"/>
      <c r="J30" s="51"/>
      <c r="K30" s="267"/>
      <c r="L30" s="82"/>
      <c r="M30" s="51"/>
      <c r="N30" s="51"/>
      <c r="O30" s="51"/>
      <c r="P30" s="52"/>
      <c r="Q30" s="98"/>
      <c r="R30" s="98"/>
      <c r="S30" s="98">
        <v>113403.1</v>
      </c>
      <c r="T30" s="98"/>
      <c r="U30" s="98"/>
      <c r="V30" s="98"/>
      <c r="W30" s="92">
        <f t="shared" si="0"/>
        <v>113403.1</v>
      </c>
    </row>
    <row r="31" spans="1:23" s="11" customFormat="1" ht="25.5" customHeight="1" thickBot="1">
      <c r="A31" s="116"/>
      <c r="B31" s="99" t="s">
        <v>7</v>
      </c>
      <c r="C31" s="53"/>
      <c r="D31" s="53">
        <v>-20.3</v>
      </c>
      <c r="E31" s="53"/>
      <c r="F31" s="53"/>
      <c r="G31" s="53"/>
      <c r="H31" s="53">
        <v>9.9</v>
      </c>
      <c r="I31" s="53"/>
      <c r="J31" s="53"/>
      <c r="K31" s="256">
        <v>13.6</v>
      </c>
      <c r="L31" s="261">
        <v>315.9</v>
      </c>
      <c r="M31" s="53"/>
      <c r="N31" s="53"/>
      <c r="O31" s="53"/>
      <c r="P31" s="54"/>
      <c r="Q31" s="112"/>
      <c r="R31" s="112"/>
      <c r="S31" s="112"/>
      <c r="T31" s="112"/>
      <c r="U31" s="112">
        <v>5</v>
      </c>
      <c r="V31" s="112"/>
      <c r="W31" s="251">
        <f t="shared" si="0"/>
        <v>324.09999999999997</v>
      </c>
    </row>
    <row r="32" spans="1:24" s="11" customFormat="1" ht="25.5" customHeight="1" thickBot="1">
      <c r="A32" s="150"/>
      <c r="B32" s="281" t="s">
        <v>8</v>
      </c>
      <c r="C32" s="63">
        <f>SUM(C17:C31)+C16+C9</f>
        <v>0</v>
      </c>
      <c r="D32" s="63">
        <f aca="true" t="shared" si="4" ref="D32:V32">SUM(D17:D31)+D16+D9</f>
        <v>31.400000000000002</v>
      </c>
      <c r="E32" s="63">
        <f t="shared" si="4"/>
        <v>-378.8</v>
      </c>
      <c r="F32" s="63">
        <f t="shared" si="4"/>
        <v>35941.8</v>
      </c>
      <c r="G32" s="63">
        <f t="shared" si="4"/>
        <v>-314.5</v>
      </c>
      <c r="H32" s="63">
        <f t="shared" si="4"/>
        <v>45941.6</v>
      </c>
      <c r="I32" s="63">
        <f t="shared" si="4"/>
        <v>17413.8</v>
      </c>
      <c r="J32" s="63">
        <f t="shared" si="4"/>
        <v>34146.8</v>
      </c>
      <c r="K32" s="63">
        <f t="shared" si="4"/>
        <v>10578.8</v>
      </c>
      <c r="L32" s="63">
        <f t="shared" si="4"/>
        <v>66445.69999999998</v>
      </c>
      <c r="M32" s="63">
        <f t="shared" si="4"/>
        <v>3.4</v>
      </c>
      <c r="N32" s="63">
        <f t="shared" si="4"/>
        <v>647.6</v>
      </c>
      <c r="O32" s="63">
        <f t="shared" si="4"/>
        <v>0</v>
      </c>
      <c r="P32" s="63">
        <f t="shared" si="4"/>
        <v>-25.5</v>
      </c>
      <c r="Q32" s="63">
        <f t="shared" si="4"/>
        <v>10302.099999999999</v>
      </c>
      <c r="R32" s="63">
        <f t="shared" si="4"/>
        <v>0</v>
      </c>
      <c r="S32" s="63">
        <f t="shared" si="4"/>
        <v>118980.70000000001</v>
      </c>
      <c r="T32" s="63">
        <f t="shared" si="4"/>
        <v>1457.6</v>
      </c>
      <c r="U32" s="63">
        <f t="shared" si="4"/>
        <v>64.1</v>
      </c>
      <c r="V32" s="63">
        <f t="shared" si="4"/>
        <v>1431.6</v>
      </c>
      <c r="W32" s="284">
        <f t="shared" si="0"/>
        <v>342668.19999999995</v>
      </c>
      <c r="X32" s="243"/>
    </row>
    <row r="33" spans="1:23" s="11" customFormat="1" ht="25.5" customHeight="1">
      <c r="A33" s="116"/>
      <c r="B33" s="105" t="s">
        <v>225</v>
      </c>
      <c r="C33" s="269"/>
      <c r="D33" s="269"/>
      <c r="E33" s="269">
        <v>66.6</v>
      </c>
      <c r="F33" s="269"/>
      <c r="G33" s="269"/>
      <c r="H33" s="269"/>
      <c r="I33" s="269"/>
      <c r="J33" s="269"/>
      <c r="K33" s="269"/>
      <c r="L33" s="269">
        <v>3377.2</v>
      </c>
      <c r="M33" s="269"/>
      <c r="N33" s="269"/>
      <c r="O33" s="269"/>
      <c r="P33" s="269"/>
      <c r="Q33" s="94"/>
      <c r="R33" s="94"/>
      <c r="S33" s="94"/>
      <c r="T33" s="270"/>
      <c r="U33" s="95"/>
      <c r="V33" s="95">
        <v>80.7</v>
      </c>
      <c r="W33" s="96">
        <f aca="true" t="shared" si="5" ref="W33:W48">SUM(C33:V33)</f>
        <v>3524.4999999999995</v>
      </c>
    </row>
    <row r="34" spans="1:23" s="11" customFormat="1" ht="25.5" customHeight="1">
      <c r="A34" s="116"/>
      <c r="B34" s="106" t="s">
        <v>40</v>
      </c>
      <c r="C34" s="51"/>
      <c r="D34" s="51">
        <v>2415.3</v>
      </c>
      <c r="E34" s="51">
        <v>6499.8</v>
      </c>
      <c r="F34" s="51"/>
      <c r="G34" s="51"/>
      <c r="H34" s="51"/>
      <c r="I34" s="51"/>
      <c r="J34" s="51"/>
      <c r="K34" s="51"/>
      <c r="L34" s="230"/>
      <c r="M34" s="51"/>
      <c r="N34" s="51"/>
      <c r="O34" s="51"/>
      <c r="P34" s="51"/>
      <c r="Q34" s="91"/>
      <c r="R34" s="91"/>
      <c r="S34" s="245"/>
      <c r="T34" s="91"/>
      <c r="U34" s="98"/>
      <c r="V34" s="98"/>
      <c r="W34" s="92">
        <f t="shared" si="5"/>
        <v>8915.1</v>
      </c>
    </row>
    <row r="35" spans="1:23" s="11" customFormat="1" ht="25.5" customHeight="1">
      <c r="A35" s="116"/>
      <c r="B35" s="97" t="s">
        <v>9</v>
      </c>
      <c r="C35" s="51"/>
      <c r="D35" s="51"/>
      <c r="E35" s="51"/>
      <c r="F35" s="51"/>
      <c r="G35" s="51"/>
      <c r="H35" s="51"/>
      <c r="I35" s="51"/>
      <c r="J35" s="51"/>
      <c r="K35" s="267"/>
      <c r="L35" s="82">
        <v>2485.3</v>
      </c>
      <c r="M35" s="51"/>
      <c r="N35" s="51"/>
      <c r="O35" s="51"/>
      <c r="P35" s="52"/>
      <c r="Q35" s="98"/>
      <c r="R35" s="98"/>
      <c r="S35" s="98"/>
      <c r="T35" s="98"/>
      <c r="U35" s="98"/>
      <c r="V35" s="98"/>
      <c r="W35" s="92">
        <f t="shared" si="5"/>
        <v>2485.3</v>
      </c>
    </row>
    <row r="36" spans="1:23" s="11" customFormat="1" ht="25.5" customHeight="1">
      <c r="A36" s="117"/>
      <c r="B36" s="97" t="s">
        <v>10</v>
      </c>
      <c r="C36" s="51"/>
      <c r="D36" s="51"/>
      <c r="E36" s="51"/>
      <c r="F36" s="51"/>
      <c r="G36" s="51"/>
      <c r="H36" s="51"/>
      <c r="I36" s="51"/>
      <c r="J36" s="51"/>
      <c r="K36" s="267"/>
      <c r="L36" s="82">
        <v>5719.6</v>
      </c>
      <c r="M36" s="51"/>
      <c r="N36" s="51">
        <v>8950.7</v>
      </c>
      <c r="O36" s="51">
        <v>2531</v>
      </c>
      <c r="P36" s="52">
        <v>8335.5</v>
      </c>
      <c r="Q36" s="98">
        <v>9.5</v>
      </c>
      <c r="R36" s="98"/>
      <c r="S36" s="98">
        <v>37</v>
      </c>
      <c r="T36" s="98"/>
      <c r="U36" s="98"/>
      <c r="V36" s="98"/>
      <c r="W36" s="92">
        <f t="shared" si="5"/>
        <v>25583.300000000003</v>
      </c>
    </row>
    <row r="37" spans="1:23" s="11" customFormat="1" ht="25.5" customHeight="1">
      <c r="A37" s="116"/>
      <c r="B37" s="241" t="s">
        <v>112</v>
      </c>
      <c r="C37" s="51"/>
      <c r="D37" s="51"/>
      <c r="E37" s="51"/>
      <c r="F37" s="51"/>
      <c r="G37" s="51"/>
      <c r="H37" s="51"/>
      <c r="I37" s="51"/>
      <c r="J37" s="51"/>
      <c r="K37" s="267"/>
      <c r="L37" s="82"/>
      <c r="M37" s="51"/>
      <c r="N37" s="51"/>
      <c r="O37" s="51"/>
      <c r="P37" s="52"/>
      <c r="Q37" s="98"/>
      <c r="R37" s="98"/>
      <c r="S37" s="98"/>
      <c r="T37" s="98"/>
      <c r="U37" s="112"/>
      <c r="V37" s="98"/>
      <c r="W37" s="92">
        <f t="shared" si="5"/>
        <v>0</v>
      </c>
    </row>
    <row r="38" spans="1:23" s="11" customFormat="1" ht="25.5" customHeight="1" thickBot="1">
      <c r="A38" s="116"/>
      <c r="B38" s="241" t="s">
        <v>113</v>
      </c>
      <c r="C38" s="53"/>
      <c r="D38" s="53"/>
      <c r="E38" s="53">
        <v>347.7</v>
      </c>
      <c r="F38" s="53"/>
      <c r="G38" s="53"/>
      <c r="H38" s="53"/>
      <c r="I38" s="53">
        <v>306.3</v>
      </c>
      <c r="J38" s="53"/>
      <c r="K38" s="256"/>
      <c r="L38" s="261">
        <v>611.5</v>
      </c>
      <c r="M38" s="53">
        <v>172.3</v>
      </c>
      <c r="N38" s="53"/>
      <c r="O38" s="53"/>
      <c r="P38" s="54"/>
      <c r="Q38" s="112">
        <v>184.2</v>
      </c>
      <c r="R38" s="112">
        <v>2333.1</v>
      </c>
      <c r="S38" s="112">
        <v>23.2</v>
      </c>
      <c r="T38" s="112"/>
      <c r="U38" s="112"/>
      <c r="V38" s="112"/>
      <c r="W38" s="251">
        <f t="shared" si="5"/>
        <v>3978.2999999999997</v>
      </c>
    </row>
    <row r="39" spans="1:24" s="11" customFormat="1" ht="25.5" customHeight="1" thickBot="1">
      <c r="A39" s="116"/>
      <c r="B39" s="100" t="s">
        <v>41</v>
      </c>
      <c r="C39" s="63">
        <f>SUM(C34:C38)</f>
        <v>0</v>
      </c>
      <c r="D39" s="63">
        <f aca="true" t="shared" si="6" ref="D39:V39">SUM(D34:D38)</f>
        <v>2415.3</v>
      </c>
      <c r="E39" s="63">
        <f t="shared" si="6"/>
        <v>6847.5</v>
      </c>
      <c r="F39" s="63">
        <f t="shared" si="6"/>
        <v>0</v>
      </c>
      <c r="G39" s="63">
        <f t="shared" si="6"/>
        <v>0</v>
      </c>
      <c r="H39" s="63">
        <f t="shared" si="6"/>
        <v>0</v>
      </c>
      <c r="I39" s="63">
        <f t="shared" si="6"/>
        <v>306.3</v>
      </c>
      <c r="J39" s="63">
        <f t="shared" si="6"/>
        <v>0</v>
      </c>
      <c r="K39" s="63">
        <f t="shared" si="6"/>
        <v>0</v>
      </c>
      <c r="L39" s="63">
        <f t="shared" si="6"/>
        <v>8816.400000000001</v>
      </c>
      <c r="M39" s="63">
        <f t="shared" si="6"/>
        <v>172.3</v>
      </c>
      <c r="N39" s="63">
        <f t="shared" si="6"/>
        <v>8950.7</v>
      </c>
      <c r="O39" s="63">
        <f t="shared" si="6"/>
        <v>2531</v>
      </c>
      <c r="P39" s="63">
        <f t="shared" si="6"/>
        <v>8335.5</v>
      </c>
      <c r="Q39" s="63">
        <f t="shared" si="6"/>
        <v>193.7</v>
      </c>
      <c r="R39" s="63">
        <f t="shared" si="6"/>
        <v>2333.1</v>
      </c>
      <c r="S39" s="63">
        <f t="shared" si="6"/>
        <v>60.2</v>
      </c>
      <c r="T39" s="63">
        <f t="shared" si="6"/>
        <v>0</v>
      </c>
      <c r="U39" s="63">
        <f t="shared" si="6"/>
        <v>0</v>
      </c>
      <c r="V39" s="63">
        <f t="shared" si="6"/>
        <v>0</v>
      </c>
      <c r="W39" s="284">
        <f t="shared" si="5"/>
        <v>40961.99999999999</v>
      </c>
      <c r="X39" s="243"/>
    </row>
    <row r="40" spans="1:24" s="11" customFormat="1" ht="25.5" customHeight="1">
      <c r="A40" s="116"/>
      <c r="B40" s="93" t="s">
        <v>27</v>
      </c>
      <c r="C40" s="59"/>
      <c r="D40" s="59">
        <v>-76.6</v>
      </c>
      <c r="E40" s="59">
        <v>-103.1</v>
      </c>
      <c r="F40" s="59"/>
      <c r="G40" s="59"/>
      <c r="H40" s="59"/>
      <c r="I40" s="59"/>
      <c r="J40" s="59"/>
      <c r="K40" s="59">
        <v>200</v>
      </c>
      <c r="L40" s="59">
        <v>2.6</v>
      </c>
      <c r="M40" s="59">
        <v>-1</v>
      </c>
      <c r="N40" s="59"/>
      <c r="O40" s="59"/>
      <c r="P40" s="59"/>
      <c r="Q40" s="94"/>
      <c r="R40" s="94"/>
      <c r="S40" s="94"/>
      <c r="T40" s="94"/>
      <c r="U40" s="94"/>
      <c r="V40" s="95"/>
      <c r="W40" s="96">
        <f t="shared" si="5"/>
        <v>21.900000000000013</v>
      </c>
      <c r="X40" s="243"/>
    </row>
    <row r="41" spans="1:23" s="11" customFormat="1" ht="25.5" customHeight="1">
      <c r="A41" s="116"/>
      <c r="B41" s="93" t="s">
        <v>262</v>
      </c>
      <c r="C41" s="51"/>
      <c r="D41" s="51">
        <v>131</v>
      </c>
      <c r="E41" s="51">
        <v>3.4</v>
      </c>
      <c r="F41" s="51"/>
      <c r="G41" s="51"/>
      <c r="H41" s="51"/>
      <c r="I41" s="51"/>
      <c r="J41" s="51"/>
      <c r="K41" s="51"/>
      <c r="L41" s="230">
        <v>40</v>
      </c>
      <c r="M41" s="51">
        <v>1</v>
      </c>
      <c r="N41" s="51"/>
      <c r="O41" s="51"/>
      <c r="P41" s="51"/>
      <c r="Q41" s="91"/>
      <c r="R41" s="91"/>
      <c r="S41" s="94"/>
      <c r="T41" s="94"/>
      <c r="U41" s="94"/>
      <c r="V41" s="95"/>
      <c r="W41" s="96">
        <f t="shared" si="5"/>
        <v>175.4</v>
      </c>
    </row>
    <row r="42" spans="1:23" s="11" customFormat="1" ht="25.5" customHeight="1">
      <c r="A42" s="116"/>
      <c r="B42" s="97" t="s">
        <v>11</v>
      </c>
      <c r="C42" s="51"/>
      <c r="D42" s="51"/>
      <c r="E42" s="51"/>
      <c r="F42" s="51"/>
      <c r="G42" s="51"/>
      <c r="H42" s="51"/>
      <c r="I42" s="51"/>
      <c r="J42" s="51"/>
      <c r="K42" s="51"/>
      <c r="L42" s="230"/>
      <c r="M42" s="51"/>
      <c r="N42" s="51"/>
      <c r="O42" s="51"/>
      <c r="P42" s="51"/>
      <c r="Q42" s="91"/>
      <c r="R42" s="91"/>
      <c r="S42" s="91"/>
      <c r="T42" s="91"/>
      <c r="U42" s="91">
        <v>935.2</v>
      </c>
      <c r="V42" s="98"/>
      <c r="W42" s="92">
        <f t="shared" si="5"/>
        <v>935.2</v>
      </c>
    </row>
    <row r="43" spans="1:23" s="11" customFormat="1" ht="25.5" customHeight="1">
      <c r="A43" s="117"/>
      <c r="B43" s="97" t="s">
        <v>156</v>
      </c>
      <c r="C43" s="51"/>
      <c r="D43" s="51"/>
      <c r="E43" s="51"/>
      <c r="F43" s="51">
        <v>98045.2</v>
      </c>
      <c r="G43" s="51">
        <v>7349.9</v>
      </c>
      <c r="H43" s="51"/>
      <c r="I43" s="51"/>
      <c r="J43" s="51"/>
      <c r="K43" s="51"/>
      <c r="L43" s="230"/>
      <c r="M43" s="51"/>
      <c r="N43" s="51"/>
      <c r="O43" s="51"/>
      <c r="P43" s="51"/>
      <c r="Q43" s="91"/>
      <c r="R43" s="91"/>
      <c r="S43" s="91">
        <v>2756.4</v>
      </c>
      <c r="T43" s="91"/>
      <c r="U43" s="91"/>
      <c r="V43" s="98"/>
      <c r="W43" s="92">
        <f t="shared" si="5"/>
        <v>108151.49999999999</v>
      </c>
    </row>
    <row r="44" spans="1:23" s="14" customFormat="1" ht="25.5" customHeight="1">
      <c r="A44" s="116"/>
      <c r="B44" s="97" t="s">
        <v>12</v>
      </c>
      <c r="C44" s="51"/>
      <c r="D44" s="51"/>
      <c r="E44" s="51"/>
      <c r="F44" s="51"/>
      <c r="G44" s="51"/>
      <c r="H44" s="51"/>
      <c r="I44" s="51"/>
      <c r="J44" s="51"/>
      <c r="K44" s="267"/>
      <c r="L44" s="82"/>
      <c r="M44" s="51"/>
      <c r="N44" s="51"/>
      <c r="O44" s="51"/>
      <c r="P44" s="51"/>
      <c r="Q44" s="248"/>
      <c r="R44" s="248"/>
      <c r="S44" s="248"/>
      <c r="T44" s="248"/>
      <c r="U44" s="248"/>
      <c r="V44" s="247"/>
      <c r="W44" s="92">
        <f t="shared" si="5"/>
        <v>0</v>
      </c>
    </row>
    <row r="45" spans="1:23" s="15" customFormat="1" ht="25.5" customHeight="1">
      <c r="A45" s="116"/>
      <c r="B45" s="99" t="s">
        <v>12</v>
      </c>
      <c r="C45" s="51"/>
      <c r="D45" s="51"/>
      <c r="E45" s="51"/>
      <c r="F45" s="51"/>
      <c r="G45" s="51"/>
      <c r="H45" s="51"/>
      <c r="I45" s="51"/>
      <c r="J45" s="51"/>
      <c r="K45" s="267"/>
      <c r="L45" s="82"/>
      <c r="M45" s="51"/>
      <c r="N45" s="51"/>
      <c r="O45" s="51"/>
      <c r="P45" s="51"/>
      <c r="Q45" s="248"/>
      <c r="R45" s="248"/>
      <c r="S45" s="248"/>
      <c r="T45" s="248"/>
      <c r="U45" s="258"/>
      <c r="V45" s="257"/>
      <c r="W45" s="92">
        <f t="shared" si="5"/>
        <v>0</v>
      </c>
    </row>
    <row r="46" spans="1:23" ht="25.5" customHeight="1" thickBot="1">
      <c r="A46" s="116"/>
      <c r="B46" s="102" t="s">
        <v>13</v>
      </c>
      <c r="C46" s="65"/>
      <c r="D46" s="65"/>
      <c r="E46" s="65"/>
      <c r="F46" s="65">
        <v>177.1</v>
      </c>
      <c r="G46" s="65"/>
      <c r="H46" s="65"/>
      <c r="I46" s="65">
        <v>-12.6</v>
      </c>
      <c r="J46" s="65"/>
      <c r="K46" s="268"/>
      <c r="L46" s="262">
        <v>100</v>
      </c>
      <c r="M46" s="65"/>
      <c r="N46" s="65"/>
      <c r="O46" s="65"/>
      <c r="P46" s="65"/>
      <c r="Q46" s="278"/>
      <c r="R46" s="278"/>
      <c r="S46" s="278"/>
      <c r="T46" s="278"/>
      <c r="U46" s="279">
        <v>-127.7</v>
      </c>
      <c r="V46" s="103">
        <v>0.3</v>
      </c>
      <c r="W46" s="260">
        <f t="shared" si="5"/>
        <v>137.10000000000002</v>
      </c>
    </row>
    <row r="47" spans="1:24" ht="25.5" customHeight="1" thickBot="1" thickTop="1">
      <c r="A47" s="150"/>
      <c r="B47" s="108" t="s">
        <v>28</v>
      </c>
      <c r="C47" s="68">
        <f>C46+C45+C44+C43+C42+C41+C40+C39+C33</f>
        <v>0</v>
      </c>
      <c r="D47" s="68">
        <f aca="true" t="shared" si="7" ref="D47:V47">D46+D45+D44+D43+D42+D41+D40+D39+D33</f>
        <v>2469.7000000000003</v>
      </c>
      <c r="E47" s="68">
        <f t="shared" si="7"/>
        <v>6814.400000000001</v>
      </c>
      <c r="F47" s="68">
        <f t="shared" si="7"/>
        <v>98222.3</v>
      </c>
      <c r="G47" s="68">
        <f t="shared" si="7"/>
        <v>7349.9</v>
      </c>
      <c r="H47" s="68">
        <f t="shared" si="7"/>
        <v>0</v>
      </c>
      <c r="I47" s="68">
        <f t="shared" si="7"/>
        <v>293.7</v>
      </c>
      <c r="J47" s="68">
        <f t="shared" si="7"/>
        <v>0</v>
      </c>
      <c r="K47" s="68">
        <f t="shared" si="7"/>
        <v>200</v>
      </c>
      <c r="L47" s="68">
        <f t="shared" si="7"/>
        <v>12336.2</v>
      </c>
      <c r="M47" s="68">
        <f t="shared" si="7"/>
        <v>172.3</v>
      </c>
      <c r="N47" s="68">
        <f t="shared" si="7"/>
        <v>8950.7</v>
      </c>
      <c r="O47" s="68">
        <f t="shared" si="7"/>
        <v>2531</v>
      </c>
      <c r="P47" s="68">
        <f t="shared" si="7"/>
        <v>8335.5</v>
      </c>
      <c r="Q47" s="68">
        <f t="shared" si="7"/>
        <v>193.7</v>
      </c>
      <c r="R47" s="68">
        <f t="shared" si="7"/>
        <v>2333.1</v>
      </c>
      <c r="S47" s="68">
        <f t="shared" si="7"/>
        <v>2816.6</v>
      </c>
      <c r="T47" s="68">
        <f t="shared" si="7"/>
        <v>0</v>
      </c>
      <c r="U47" s="68">
        <f t="shared" si="7"/>
        <v>807.5</v>
      </c>
      <c r="V47" s="68">
        <f t="shared" si="7"/>
        <v>81</v>
      </c>
      <c r="W47" s="282">
        <f t="shared" si="5"/>
        <v>153907.60000000003</v>
      </c>
      <c r="X47" s="17"/>
    </row>
    <row r="48" spans="1:24" ht="25.5" customHeight="1" thickBot="1" thickTop="1">
      <c r="A48" s="151"/>
      <c r="B48" s="107" t="s">
        <v>29</v>
      </c>
      <c r="C48" s="57">
        <f>C47-C32</f>
        <v>0</v>
      </c>
      <c r="D48" s="57">
        <f aca="true" t="shared" si="8" ref="D48:V48">D47-D32</f>
        <v>2438.3</v>
      </c>
      <c r="E48" s="57">
        <f t="shared" si="8"/>
        <v>7193.200000000001</v>
      </c>
      <c r="F48" s="57">
        <f t="shared" si="8"/>
        <v>62280.5</v>
      </c>
      <c r="G48" s="57">
        <f t="shared" si="8"/>
        <v>7664.4</v>
      </c>
      <c r="H48" s="57">
        <f t="shared" si="8"/>
        <v>-45941.6</v>
      </c>
      <c r="I48" s="57">
        <f t="shared" si="8"/>
        <v>-17120.1</v>
      </c>
      <c r="J48" s="57">
        <f t="shared" si="8"/>
        <v>-34146.8</v>
      </c>
      <c r="K48" s="57">
        <f t="shared" si="8"/>
        <v>-10378.8</v>
      </c>
      <c r="L48" s="57">
        <f t="shared" si="8"/>
        <v>-54109.499999999985</v>
      </c>
      <c r="M48" s="57">
        <f t="shared" si="8"/>
        <v>168.9</v>
      </c>
      <c r="N48" s="57">
        <f t="shared" si="8"/>
        <v>8303.1</v>
      </c>
      <c r="O48" s="57">
        <f t="shared" si="8"/>
        <v>2531</v>
      </c>
      <c r="P48" s="57">
        <f t="shared" si="8"/>
        <v>8361</v>
      </c>
      <c r="Q48" s="57">
        <f t="shared" si="8"/>
        <v>-10108.399999999998</v>
      </c>
      <c r="R48" s="57">
        <f t="shared" si="8"/>
        <v>2333.1</v>
      </c>
      <c r="S48" s="57">
        <f t="shared" si="8"/>
        <v>-116164.1</v>
      </c>
      <c r="T48" s="57">
        <f t="shared" si="8"/>
        <v>-1457.6</v>
      </c>
      <c r="U48" s="57">
        <f t="shared" si="8"/>
        <v>743.4</v>
      </c>
      <c r="V48" s="57">
        <f t="shared" si="8"/>
        <v>-1350.6</v>
      </c>
      <c r="W48" s="283">
        <f t="shared" si="5"/>
        <v>-188760.6</v>
      </c>
      <c r="X48" s="17"/>
    </row>
    <row r="49" ht="25.5" customHeight="1">
      <c r="V49" s="117"/>
    </row>
    <row r="50" spans="2:22" ht="25.5" customHeight="1">
      <c r="B50" s="16"/>
      <c r="C50" s="16"/>
      <c r="E50" s="24"/>
      <c r="F50" s="24"/>
      <c r="G50" s="24"/>
      <c r="H50" s="24"/>
      <c r="I50" s="24"/>
      <c r="V50" s="116"/>
    </row>
    <row r="51" ht="25.5" customHeight="1">
      <c r="V51" s="116"/>
    </row>
    <row r="52" spans="2:23" ht="25.5" customHeight="1">
      <c r="B52" s="25"/>
      <c r="V52" s="116"/>
      <c r="W52" s="46"/>
    </row>
    <row r="53" spans="3:22" ht="25.5" customHeight="1">
      <c r="C53" s="46"/>
      <c r="D53" s="46"/>
      <c r="E53" s="46"/>
      <c r="F53" s="46"/>
      <c r="G53" s="46"/>
      <c r="H53" s="46"/>
      <c r="I53" s="46"/>
      <c r="J53" s="46"/>
      <c r="K53" s="46"/>
      <c r="O53" s="46"/>
      <c r="P53" s="46"/>
      <c r="Q53" s="46"/>
      <c r="S53" s="46"/>
      <c r="T53" s="46"/>
      <c r="V53" s="116"/>
    </row>
    <row r="54" spans="3:22" ht="12.75">
      <c r="C54" s="46"/>
      <c r="D54" s="46"/>
      <c r="E54" s="46"/>
      <c r="F54" s="46"/>
      <c r="G54" s="46"/>
      <c r="H54" s="46"/>
      <c r="I54" s="46"/>
      <c r="J54" s="46"/>
      <c r="K54" s="46"/>
      <c r="O54" s="46"/>
      <c r="P54" s="46"/>
      <c r="Q54" s="46"/>
      <c r="S54" s="46"/>
      <c r="T54" s="46"/>
      <c r="V54" s="116"/>
    </row>
    <row r="55" ht="12.75">
      <c r="V55" s="116"/>
    </row>
    <row r="56" ht="12.75">
      <c r="V56" s="116"/>
    </row>
    <row r="57" spans="6:22" ht="12.75">
      <c r="F57" s="46"/>
      <c r="V57" s="116"/>
    </row>
    <row r="58" spans="6:22" ht="12.75">
      <c r="F58" s="46"/>
      <c r="U58" s="17"/>
      <c r="V58" s="114"/>
    </row>
    <row r="59" spans="2:22" ht="33">
      <c r="B59" s="176"/>
      <c r="D59" s="46"/>
      <c r="F59" s="46"/>
      <c r="V59" s="45"/>
    </row>
    <row r="60" ht="15">
      <c r="V60" s="15"/>
    </row>
    <row r="61" ht="12.75">
      <c r="V61" s="46"/>
    </row>
    <row r="62" ht="12.75">
      <c r="V62" s="46"/>
    </row>
    <row r="63" ht="12.75">
      <c r="V63" s="46"/>
    </row>
    <row r="64" ht="12.75">
      <c r="V64" s="46"/>
    </row>
    <row r="65" ht="12.75">
      <c r="V65" s="46"/>
    </row>
  </sheetData>
  <sheetProtection/>
  <mergeCells count="5">
    <mergeCell ref="W4:W5"/>
    <mergeCell ref="S4:T4"/>
    <mergeCell ref="B3:V3"/>
    <mergeCell ref="C4:K4"/>
    <mergeCell ref="L4:O4"/>
  </mergeCells>
  <printOptions horizontalCentered="1" verticalCentered="1"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43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66" zoomScaleNormal="66" zoomScalePageLayoutView="0" workbookViewId="0" topLeftCell="A1">
      <pane xSplit="2" ySplit="4" topLeftCell="H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1" sqref="AA1:AB1"/>
    </sheetView>
  </sheetViews>
  <sheetFormatPr defaultColWidth="9.00390625" defaultRowHeight="12.75"/>
  <cols>
    <col min="1" max="1" width="13.875" style="10" customWidth="1"/>
    <col min="2" max="2" width="58.875" style="10" customWidth="1"/>
    <col min="3" max="3" width="15.25390625" style="10" customWidth="1"/>
    <col min="4" max="4" width="11.25390625" style="10" customWidth="1"/>
    <col min="5" max="5" width="12.75390625" style="10" bestFit="1" customWidth="1"/>
    <col min="6" max="6" width="12.00390625" style="10" customWidth="1"/>
    <col min="7" max="7" width="16.00390625" style="10" customWidth="1"/>
    <col min="8" max="8" width="13.00390625" style="10" customWidth="1"/>
    <col min="9" max="9" width="12.25390625" style="10" customWidth="1"/>
    <col min="10" max="11" width="12.00390625" style="10" customWidth="1"/>
    <col min="12" max="12" width="14.125" style="10" customWidth="1"/>
    <col min="13" max="13" width="11.125" style="10" customWidth="1"/>
    <col min="14" max="14" width="12.00390625" style="10" customWidth="1"/>
    <col min="15" max="15" width="13.375" style="10" customWidth="1"/>
    <col min="16" max="16" width="17.00390625" style="10" customWidth="1"/>
    <col min="17" max="17" width="9.625" style="10" customWidth="1"/>
    <col min="18" max="18" width="11.25390625" style="10" customWidth="1"/>
    <col min="19" max="19" width="9.375" style="10" customWidth="1"/>
    <col min="20" max="20" width="13.125" style="10" customWidth="1"/>
    <col min="21" max="21" width="9.75390625" style="10" customWidth="1"/>
    <col min="22" max="22" width="10.25390625" style="10" customWidth="1"/>
    <col min="23" max="23" width="12.75390625" style="10" customWidth="1"/>
    <col min="24" max="24" width="18.25390625" style="10" customWidth="1"/>
    <col min="25" max="25" width="13.25390625" style="10" customWidth="1"/>
    <col min="26" max="26" width="17.75390625" style="10" customWidth="1"/>
    <col min="27" max="27" width="13.75390625" style="10" customWidth="1"/>
    <col min="28" max="28" width="14.125" style="10" customWidth="1"/>
    <col min="29" max="29" width="22.125" style="10" customWidth="1"/>
    <col min="30" max="30" width="17.00390625" style="10" customWidth="1"/>
    <col min="31" max="31" width="16.25390625" style="10" customWidth="1"/>
    <col min="32" max="16384" width="9.125" style="10" customWidth="1"/>
  </cols>
  <sheetData>
    <row r="1" spans="27:28" ht="23.25" thickBot="1">
      <c r="AA1" s="643" t="s">
        <v>0</v>
      </c>
      <c r="AB1" s="644"/>
    </row>
    <row r="2" spans="1:28" s="11" customFormat="1" ht="55.5" customHeight="1" thickBot="1">
      <c r="A2" s="116"/>
      <c r="B2" s="635" t="s">
        <v>287</v>
      </c>
      <c r="C2" s="636"/>
      <c r="D2" s="637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9"/>
      <c r="AB2" s="640"/>
    </row>
    <row r="3" spans="1:28" s="11" customFormat="1" ht="36.75" customHeight="1">
      <c r="A3" s="116"/>
      <c r="B3" s="110"/>
      <c r="C3" s="564" t="s">
        <v>236</v>
      </c>
      <c r="D3" s="565"/>
      <c r="E3" s="565"/>
      <c r="F3" s="565"/>
      <c r="G3" s="565"/>
      <c r="H3" s="565"/>
      <c r="I3" s="565"/>
      <c r="J3" s="565"/>
      <c r="K3" s="651"/>
      <c r="L3" s="648" t="s">
        <v>237</v>
      </c>
      <c r="M3" s="649"/>
      <c r="N3" s="649"/>
      <c r="O3" s="649"/>
      <c r="P3" s="650"/>
      <c r="Q3" s="88" t="s">
        <v>92</v>
      </c>
      <c r="R3" s="88" t="s">
        <v>93</v>
      </c>
      <c r="S3" s="88" t="s">
        <v>94</v>
      </c>
      <c r="T3" s="263" t="s">
        <v>95</v>
      </c>
      <c r="U3" s="264"/>
      <c r="V3" s="264"/>
      <c r="W3" s="89" t="s">
        <v>236</v>
      </c>
      <c r="X3" s="89" t="s">
        <v>96</v>
      </c>
      <c r="Y3" s="89" t="s">
        <v>226</v>
      </c>
      <c r="Z3" s="641" t="s">
        <v>85</v>
      </c>
      <c r="AA3" s="645" t="s">
        <v>128</v>
      </c>
      <c r="AB3" s="647" t="s">
        <v>37</v>
      </c>
    </row>
    <row r="4" spans="1:28" s="11" customFormat="1" ht="76.5">
      <c r="A4" s="116"/>
      <c r="B4" s="111" t="s">
        <v>97</v>
      </c>
      <c r="C4" s="49" t="s">
        <v>249</v>
      </c>
      <c r="D4" s="49" t="s">
        <v>250</v>
      </c>
      <c r="E4" s="49" t="s">
        <v>251</v>
      </c>
      <c r="F4" s="49" t="s">
        <v>252</v>
      </c>
      <c r="G4" s="49" t="s">
        <v>253</v>
      </c>
      <c r="H4" s="49" t="s">
        <v>100</v>
      </c>
      <c r="I4" s="49" t="s">
        <v>238</v>
      </c>
      <c r="J4" s="49" t="s">
        <v>101</v>
      </c>
      <c r="K4" s="271" t="s">
        <v>246</v>
      </c>
      <c r="L4" s="81" t="s">
        <v>98</v>
      </c>
      <c r="M4" s="49" t="s">
        <v>239</v>
      </c>
      <c r="N4" s="49" t="s">
        <v>99</v>
      </c>
      <c r="O4" s="49" t="s">
        <v>254</v>
      </c>
      <c r="P4" s="49" t="s">
        <v>255</v>
      </c>
      <c r="Q4" s="146" t="s">
        <v>244</v>
      </c>
      <c r="R4" s="146" t="s">
        <v>103</v>
      </c>
      <c r="S4" s="146" t="s">
        <v>104</v>
      </c>
      <c r="T4" s="146" t="s">
        <v>105</v>
      </c>
      <c r="U4" s="146" t="s">
        <v>106</v>
      </c>
      <c r="V4" s="146" t="s">
        <v>227</v>
      </c>
      <c r="W4" s="146" t="s">
        <v>279</v>
      </c>
      <c r="X4" s="146" t="s">
        <v>107</v>
      </c>
      <c r="Y4" s="244" t="s">
        <v>273</v>
      </c>
      <c r="Z4" s="642"/>
      <c r="AA4" s="646"/>
      <c r="AB4" s="647"/>
    </row>
    <row r="5" spans="1:30" s="11" customFormat="1" ht="25.5" customHeight="1">
      <c r="A5" s="116"/>
      <c r="B5" s="90" t="s">
        <v>19</v>
      </c>
      <c r="C5" s="51"/>
      <c r="D5" s="51"/>
      <c r="E5" s="51"/>
      <c r="F5" s="51"/>
      <c r="G5" s="51"/>
      <c r="H5" s="51"/>
      <c r="I5" s="83"/>
      <c r="J5" s="51"/>
      <c r="K5" s="51"/>
      <c r="L5" s="51">
        <v>26.4</v>
      </c>
      <c r="M5" s="252"/>
      <c r="N5" s="51"/>
      <c r="O5" s="51"/>
      <c r="P5" s="51"/>
      <c r="Q5" s="52"/>
      <c r="R5" s="147"/>
      <c r="S5" s="147"/>
      <c r="T5" s="147"/>
      <c r="U5" s="147"/>
      <c r="V5" s="52">
        <v>148.1</v>
      </c>
      <c r="W5" s="98"/>
      <c r="X5" s="98"/>
      <c r="Y5" s="147"/>
      <c r="Z5" s="286">
        <f aca="true" t="shared" si="0" ref="Z5:Z30">SUM(C5:Y5)</f>
        <v>174.5</v>
      </c>
      <c r="AA5" s="300">
        <v>197</v>
      </c>
      <c r="AB5" s="294">
        <f>Z5/(AA5/100)</f>
        <v>88.57868020304569</v>
      </c>
      <c r="AC5" s="44"/>
      <c r="AD5" s="246"/>
    </row>
    <row r="6" spans="1:30" s="11" customFormat="1" ht="25.5" customHeight="1">
      <c r="A6" s="116"/>
      <c r="B6" s="90" t="s">
        <v>20</v>
      </c>
      <c r="C6" s="51"/>
      <c r="D6" s="51"/>
      <c r="E6" s="51"/>
      <c r="F6" s="51"/>
      <c r="G6" s="51"/>
      <c r="H6" s="51"/>
      <c r="I6" s="83"/>
      <c r="J6" s="51"/>
      <c r="K6" s="51"/>
      <c r="L6" s="51">
        <v>5232.9</v>
      </c>
      <c r="M6" s="252"/>
      <c r="N6" s="51"/>
      <c r="O6" s="51"/>
      <c r="P6" s="51"/>
      <c r="Q6" s="51"/>
      <c r="R6" s="91"/>
      <c r="S6" s="91"/>
      <c r="T6" s="91"/>
      <c r="U6" s="91"/>
      <c r="V6" s="54">
        <v>3015.2</v>
      </c>
      <c r="W6" s="112">
        <v>-269.7</v>
      </c>
      <c r="X6" s="112"/>
      <c r="Y6" s="98"/>
      <c r="Z6" s="286">
        <f t="shared" si="0"/>
        <v>7978.399999999999</v>
      </c>
      <c r="AA6" s="300">
        <v>5956</v>
      </c>
      <c r="AB6" s="294">
        <f aca="true" t="shared" si="1" ref="AB6:AB47">Z6/(AA6/100)</f>
        <v>133.9556749496306</v>
      </c>
      <c r="AC6" s="44"/>
      <c r="AD6" s="246"/>
    </row>
    <row r="7" spans="1:30" s="11" customFormat="1" ht="25.5" customHeight="1" thickBot="1">
      <c r="A7" s="116"/>
      <c r="B7" s="241" t="s">
        <v>108</v>
      </c>
      <c r="C7" s="53"/>
      <c r="D7" s="53"/>
      <c r="E7" s="53"/>
      <c r="F7" s="53"/>
      <c r="G7" s="53"/>
      <c r="H7" s="53">
        <v>10.2</v>
      </c>
      <c r="I7" s="254"/>
      <c r="J7" s="53"/>
      <c r="K7" s="53"/>
      <c r="L7" s="53">
        <v>1885.1</v>
      </c>
      <c r="M7" s="280">
        <v>68.9</v>
      </c>
      <c r="N7" s="53"/>
      <c r="O7" s="53"/>
      <c r="P7" s="53"/>
      <c r="Q7" s="53"/>
      <c r="R7" s="249"/>
      <c r="S7" s="249"/>
      <c r="T7" s="249"/>
      <c r="U7" s="249"/>
      <c r="V7" s="54">
        <v>230.5</v>
      </c>
      <c r="W7" s="112">
        <v>132.3</v>
      </c>
      <c r="X7" s="112"/>
      <c r="Y7" s="112"/>
      <c r="Z7" s="286">
        <f t="shared" si="0"/>
        <v>2327</v>
      </c>
      <c r="AA7" s="301">
        <v>3190</v>
      </c>
      <c r="AB7" s="295">
        <f t="shared" si="1"/>
        <v>72.94670846394985</v>
      </c>
      <c r="AC7" s="44"/>
      <c r="AD7" s="246"/>
    </row>
    <row r="8" spans="1:30" s="11" customFormat="1" ht="25.5" customHeight="1" thickBot="1">
      <c r="A8" s="116"/>
      <c r="B8" s="242" t="s">
        <v>85</v>
      </c>
      <c r="C8" s="63">
        <f aca="true" t="shared" si="2" ref="C8:K8">SUM(C5:C7)</f>
        <v>0</v>
      </c>
      <c r="D8" s="63">
        <f t="shared" si="2"/>
        <v>0</v>
      </c>
      <c r="E8" s="63">
        <f t="shared" si="2"/>
        <v>0</v>
      </c>
      <c r="F8" s="63">
        <f t="shared" si="2"/>
        <v>0</v>
      </c>
      <c r="G8" s="63">
        <f t="shared" si="2"/>
        <v>0</v>
      </c>
      <c r="H8" s="63">
        <f t="shared" si="2"/>
        <v>10.2</v>
      </c>
      <c r="I8" s="63">
        <f>SUM(I5:I7)</f>
        <v>0</v>
      </c>
      <c r="J8" s="63">
        <f t="shared" si="2"/>
        <v>0</v>
      </c>
      <c r="K8" s="63">
        <f t="shared" si="2"/>
        <v>0</v>
      </c>
      <c r="L8" s="63">
        <f aca="true" t="shared" si="3" ref="L8:Y8">SUM(L5:L7)</f>
        <v>7144.4</v>
      </c>
      <c r="M8" s="63">
        <f t="shared" si="3"/>
        <v>68.9</v>
      </c>
      <c r="N8" s="63">
        <f t="shared" si="3"/>
        <v>0</v>
      </c>
      <c r="O8" s="63">
        <f t="shared" si="3"/>
        <v>0</v>
      </c>
      <c r="P8" s="63">
        <f t="shared" si="3"/>
        <v>0</v>
      </c>
      <c r="Q8" s="101">
        <f t="shared" si="3"/>
        <v>0</v>
      </c>
      <c r="R8" s="101">
        <f t="shared" si="3"/>
        <v>0</v>
      </c>
      <c r="S8" s="101">
        <f t="shared" si="3"/>
        <v>0</v>
      </c>
      <c r="T8" s="101">
        <f t="shared" si="3"/>
        <v>0</v>
      </c>
      <c r="U8" s="101">
        <f t="shared" si="3"/>
        <v>0</v>
      </c>
      <c r="V8" s="101">
        <f t="shared" si="3"/>
        <v>3393.7999999999997</v>
      </c>
      <c r="W8" s="101">
        <f t="shared" si="3"/>
        <v>-137.39999999999998</v>
      </c>
      <c r="X8" s="101">
        <f t="shared" si="3"/>
        <v>0</v>
      </c>
      <c r="Y8" s="101">
        <f t="shared" si="3"/>
        <v>0</v>
      </c>
      <c r="Z8" s="287">
        <f t="shared" si="0"/>
        <v>10479.9</v>
      </c>
      <c r="AA8" s="302">
        <f>SUM(AA5:AA7)</f>
        <v>9343</v>
      </c>
      <c r="AB8" s="285">
        <f t="shared" si="1"/>
        <v>112.16846837204322</v>
      </c>
      <c r="AC8" s="44"/>
      <c r="AD8" s="246"/>
    </row>
    <row r="9" spans="1:30" s="11" customFormat="1" ht="25.5" customHeight="1">
      <c r="A9" s="116"/>
      <c r="B9" s="58" t="s">
        <v>240</v>
      </c>
      <c r="C9" s="59"/>
      <c r="D9" s="59"/>
      <c r="E9" s="59"/>
      <c r="F9" s="59"/>
      <c r="G9" s="59"/>
      <c r="H9" s="59"/>
      <c r="I9" s="59"/>
      <c r="J9" s="59"/>
      <c r="K9" s="265"/>
      <c r="L9" s="59">
        <v>29461.7</v>
      </c>
      <c r="M9" s="277"/>
      <c r="N9" s="59"/>
      <c r="O9" s="59"/>
      <c r="P9" s="59"/>
      <c r="Q9" s="60"/>
      <c r="R9" s="95"/>
      <c r="S9" s="95"/>
      <c r="T9" s="95"/>
      <c r="U9" s="95"/>
      <c r="V9" s="95">
        <v>1123.4</v>
      </c>
      <c r="W9" s="95">
        <v>4982.2</v>
      </c>
      <c r="X9" s="95"/>
      <c r="Y9" s="95"/>
      <c r="Z9" s="288">
        <f t="shared" si="0"/>
        <v>35567.3</v>
      </c>
      <c r="AA9" s="303">
        <v>33195</v>
      </c>
      <c r="AB9" s="296">
        <f t="shared" si="1"/>
        <v>107.1465582165989</v>
      </c>
      <c r="AD9" s="246"/>
    </row>
    <row r="10" spans="1:30" s="11" customFormat="1" ht="25.5" customHeight="1">
      <c r="A10" s="116"/>
      <c r="B10" s="276" t="s">
        <v>260</v>
      </c>
      <c r="C10" s="51"/>
      <c r="D10" s="51"/>
      <c r="E10" s="51"/>
      <c r="F10" s="51"/>
      <c r="G10" s="51"/>
      <c r="H10" s="51">
        <v>42385.9</v>
      </c>
      <c r="I10" s="51"/>
      <c r="J10" s="83">
        <v>18670.9</v>
      </c>
      <c r="K10" s="266"/>
      <c r="L10" s="51">
        <v>125.2</v>
      </c>
      <c r="M10" s="82">
        <v>43503.5</v>
      </c>
      <c r="N10" s="51"/>
      <c r="O10" s="51"/>
      <c r="P10" s="51"/>
      <c r="Q10" s="52"/>
      <c r="R10" s="98"/>
      <c r="S10" s="98"/>
      <c r="T10" s="98"/>
      <c r="U10" s="98"/>
      <c r="V10" s="98">
        <v>371.2</v>
      </c>
      <c r="W10" s="98">
        <v>995.2</v>
      </c>
      <c r="X10" s="98"/>
      <c r="Y10" s="98"/>
      <c r="Z10" s="288">
        <f>SUM(C10:X10)</f>
        <v>106051.9</v>
      </c>
      <c r="AA10" s="300">
        <v>151847.3</v>
      </c>
      <c r="AB10" s="294">
        <f t="shared" si="1"/>
        <v>69.84114962860716</v>
      </c>
      <c r="AC10" s="118"/>
      <c r="AD10" s="246"/>
    </row>
    <row r="11" spans="1:30" s="11" customFormat="1" ht="25.5" customHeight="1">
      <c r="A11" s="116"/>
      <c r="B11" s="97" t="s">
        <v>3</v>
      </c>
      <c r="C11" s="51"/>
      <c r="D11" s="51"/>
      <c r="E11" s="51"/>
      <c r="F11" s="51"/>
      <c r="G11" s="51"/>
      <c r="H11" s="51"/>
      <c r="I11" s="51"/>
      <c r="J11" s="51"/>
      <c r="K11" s="267"/>
      <c r="L11" s="51"/>
      <c r="M11" s="82"/>
      <c r="N11" s="51"/>
      <c r="O11" s="51">
        <v>574.7</v>
      </c>
      <c r="P11" s="51"/>
      <c r="Q11" s="52"/>
      <c r="R11" s="98"/>
      <c r="S11" s="98"/>
      <c r="T11" s="98"/>
      <c r="U11" s="98"/>
      <c r="V11" s="98"/>
      <c r="W11" s="98"/>
      <c r="X11" s="98"/>
      <c r="Y11" s="98"/>
      <c r="Z11" s="288">
        <f t="shared" si="0"/>
        <v>574.7</v>
      </c>
      <c r="AA11" s="300">
        <v>1200</v>
      </c>
      <c r="AB11" s="294">
        <f t="shared" si="1"/>
        <v>47.89166666666667</v>
      </c>
      <c r="AC11" s="44"/>
      <c r="AD11" s="246"/>
    </row>
    <row r="12" spans="1:30" s="11" customFormat="1" ht="25.5" customHeight="1">
      <c r="A12" s="116"/>
      <c r="B12" s="97" t="s">
        <v>4</v>
      </c>
      <c r="C12" s="51"/>
      <c r="D12" s="51"/>
      <c r="E12" s="51"/>
      <c r="F12" s="51"/>
      <c r="G12" s="51"/>
      <c r="H12" s="51">
        <v>21.1</v>
      </c>
      <c r="I12" s="51"/>
      <c r="J12" s="51">
        <v>6175.4</v>
      </c>
      <c r="K12" s="267"/>
      <c r="L12" s="51">
        <v>3495.1</v>
      </c>
      <c r="M12" s="82">
        <v>82.2</v>
      </c>
      <c r="N12" s="51"/>
      <c r="O12" s="51">
        <v>72.9</v>
      </c>
      <c r="P12" s="51"/>
      <c r="Q12" s="52"/>
      <c r="R12" s="98"/>
      <c r="S12" s="98"/>
      <c r="T12" s="98"/>
      <c r="U12" s="98"/>
      <c r="V12" s="98">
        <v>506.6</v>
      </c>
      <c r="W12" s="98">
        <v>1745.3</v>
      </c>
      <c r="X12" s="98"/>
      <c r="Y12" s="98"/>
      <c r="Z12" s="288">
        <f t="shared" si="0"/>
        <v>12098.6</v>
      </c>
      <c r="AA12" s="300">
        <v>19300</v>
      </c>
      <c r="AB12" s="294">
        <f t="shared" si="1"/>
        <v>62.68704663212436</v>
      </c>
      <c r="AC12" s="44"/>
      <c r="AD12" s="246"/>
    </row>
    <row r="13" spans="1:30" s="11" customFormat="1" ht="25.5" customHeight="1">
      <c r="A13" s="116"/>
      <c r="B13" s="97" t="s">
        <v>110</v>
      </c>
      <c r="C13" s="53"/>
      <c r="D13" s="51"/>
      <c r="E13" s="256"/>
      <c r="F13" s="53"/>
      <c r="G13" s="256"/>
      <c r="H13" s="53"/>
      <c r="I13" s="53"/>
      <c r="J13" s="53"/>
      <c r="K13" s="256"/>
      <c r="L13" s="53"/>
      <c r="M13" s="82"/>
      <c r="N13" s="53"/>
      <c r="O13" s="256"/>
      <c r="P13" s="53"/>
      <c r="Q13" s="54"/>
      <c r="R13" s="98"/>
      <c r="S13" s="98"/>
      <c r="T13" s="98"/>
      <c r="U13" s="98"/>
      <c r="V13" s="98"/>
      <c r="W13" s="98"/>
      <c r="X13" s="98"/>
      <c r="Y13" s="98"/>
      <c r="Z13" s="288">
        <f t="shared" si="0"/>
        <v>0</v>
      </c>
      <c r="AA13" s="301">
        <v>0</v>
      </c>
      <c r="AB13" s="294">
        <v>0</v>
      </c>
      <c r="AD13" s="246"/>
    </row>
    <row r="14" spans="1:30" s="11" customFormat="1" ht="25.5" customHeight="1" thickBot="1">
      <c r="A14" s="116"/>
      <c r="B14" s="99" t="s">
        <v>35</v>
      </c>
      <c r="C14" s="53"/>
      <c r="D14" s="53"/>
      <c r="E14" s="256"/>
      <c r="F14" s="53"/>
      <c r="G14" s="256"/>
      <c r="H14" s="53"/>
      <c r="I14" s="53">
        <v>12388.5</v>
      </c>
      <c r="J14" s="53"/>
      <c r="K14" s="256"/>
      <c r="L14" s="53"/>
      <c r="M14" s="261"/>
      <c r="N14" s="53"/>
      <c r="O14" s="256"/>
      <c r="P14" s="53"/>
      <c r="Q14" s="54"/>
      <c r="R14" s="112"/>
      <c r="S14" s="112"/>
      <c r="T14" s="112"/>
      <c r="U14" s="112"/>
      <c r="V14" s="112"/>
      <c r="W14" s="112"/>
      <c r="X14" s="112"/>
      <c r="Y14" s="112"/>
      <c r="Z14" s="288">
        <f t="shared" si="0"/>
        <v>12388.5</v>
      </c>
      <c r="AA14" s="301">
        <v>16710</v>
      </c>
      <c r="AB14" s="295">
        <f t="shared" si="1"/>
        <v>74.13824057450628</v>
      </c>
      <c r="AD14" s="246"/>
    </row>
    <row r="15" spans="1:31" s="11" customFormat="1" ht="25.5" customHeight="1" thickBot="1">
      <c r="A15" s="116"/>
      <c r="B15" s="100" t="s">
        <v>5</v>
      </c>
      <c r="C15" s="63">
        <f aca="true" t="shared" si="4" ref="C15:K15">C14+C13+C12+C11+C10+C9</f>
        <v>0</v>
      </c>
      <c r="D15" s="63">
        <f t="shared" si="4"/>
        <v>0</v>
      </c>
      <c r="E15" s="63">
        <f t="shared" si="4"/>
        <v>0</v>
      </c>
      <c r="F15" s="63">
        <f t="shared" si="4"/>
        <v>0</v>
      </c>
      <c r="G15" s="63">
        <f t="shared" si="4"/>
        <v>0</v>
      </c>
      <c r="H15" s="63">
        <f t="shared" si="4"/>
        <v>42407</v>
      </c>
      <c r="I15" s="63">
        <f t="shared" si="4"/>
        <v>12388.5</v>
      </c>
      <c r="J15" s="63">
        <f t="shared" si="4"/>
        <v>24846.300000000003</v>
      </c>
      <c r="K15" s="63">
        <f t="shared" si="4"/>
        <v>0</v>
      </c>
      <c r="L15" s="63">
        <f>SUM(L9:L14)</f>
        <v>33082</v>
      </c>
      <c r="M15" s="63">
        <f aca="true" t="shared" si="5" ref="M15:U15">M14+M13+M12+M11+M10+M9</f>
        <v>43585.7</v>
      </c>
      <c r="N15" s="63">
        <f t="shared" si="5"/>
        <v>0</v>
      </c>
      <c r="O15" s="63">
        <f t="shared" si="5"/>
        <v>647.6</v>
      </c>
      <c r="P15" s="63">
        <f t="shared" si="5"/>
        <v>0</v>
      </c>
      <c r="Q15" s="63">
        <f t="shared" si="5"/>
        <v>0</v>
      </c>
      <c r="R15" s="63">
        <f t="shared" si="5"/>
        <v>0</v>
      </c>
      <c r="S15" s="63">
        <f t="shared" si="5"/>
        <v>0</v>
      </c>
      <c r="T15" s="63">
        <f t="shared" si="5"/>
        <v>0</v>
      </c>
      <c r="U15" s="63">
        <f t="shared" si="5"/>
        <v>0</v>
      </c>
      <c r="V15" s="63">
        <f>SUM(V9:V14)</f>
        <v>2001.2000000000003</v>
      </c>
      <c r="W15" s="63">
        <f>SUM(W9:W14)</f>
        <v>7722.7</v>
      </c>
      <c r="X15" s="63">
        <f>X14+X13+X12+X11+X10+X9</f>
        <v>0</v>
      </c>
      <c r="Y15" s="63">
        <f>SUM(Y9:Y14)</f>
        <v>0</v>
      </c>
      <c r="Z15" s="287">
        <f>SUM(C15:Y15)</f>
        <v>166681.00000000003</v>
      </c>
      <c r="AA15" s="302">
        <f>SUM(AA9:AA14)</f>
        <v>222252.3</v>
      </c>
      <c r="AB15" s="285">
        <f t="shared" si="1"/>
        <v>74.99629925089641</v>
      </c>
      <c r="AC15" s="13"/>
      <c r="AD15" s="246"/>
      <c r="AE15" s="12"/>
    </row>
    <row r="16" spans="1:31" s="11" customFormat="1" ht="25.5" customHeight="1">
      <c r="A16" s="116"/>
      <c r="B16" s="93" t="s">
        <v>6</v>
      </c>
      <c r="C16" s="59"/>
      <c r="D16" s="59"/>
      <c r="E16" s="59"/>
      <c r="F16" s="59"/>
      <c r="G16" s="59"/>
      <c r="H16" s="59"/>
      <c r="I16" s="59"/>
      <c r="J16" s="59"/>
      <c r="K16" s="265"/>
      <c r="L16" s="59"/>
      <c r="M16" s="277"/>
      <c r="N16" s="59"/>
      <c r="O16" s="59"/>
      <c r="P16" s="59"/>
      <c r="Q16" s="60"/>
      <c r="R16" s="95">
        <v>10032.8</v>
      </c>
      <c r="S16" s="95"/>
      <c r="T16" s="95"/>
      <c r="U16" s="95"/>
      <c r="V16" s="95"/>
      <c r="W16" s="95"/>
      <c r="X16" s="95"/>
      <c r="Y16" s="95"/>
      <c r="Z16" s="288">
        <f t="shared" si="0"/>
        <v>10032.8</v>
      </c>
      <c r="AA16" s="303">
        <v>17595</v>
      </c>
      <c r="AB16" s="296">
        <f t="shared" si="1"/>
        <v>57.02074452969594</v>
      </c>
      <c r="AC16" s="12"/>
      <c r="AD16" s="246"/>
      <c r="AE16" s="12"/>
    </row>
    <row r="17" spans="1:31" s="11" customFormat="1" ht="25.5" customHeight="1">
      <c r="A17" s="116"/>
      <c r="B17" s="97" t="s">
        <v>109</v>
      </c>
      <c r="C17" s="59"/>
      <c r="D17" s="59"/>
      <c r="E17" s="59"/>
      <c r="F17" s="59"/>
      <c r="G17" s="59"/>
      <c r="H17" s="59"/>
      <c r="I17" s="51">
        <v>1080.5</v>
      </c>
      <c r="J17" s="51">
        <v>2828.2</v>
      </c>
      <c r="K17" s="267">
        <v>7260</v>
      </c>
      <c r="L17" s="59">
        <v>8201</v>
      </c>
      <c r="M17" s="82">
        <v>12406</v>
      </c>
      <c r="N17" s="59"/>
      <c r="O17" s="59"/>
      <c r="P17" s="59"/>
      <c r="Q17" s="60"/>
      <c r="R17" s="95"/>
      <c r="S17" s="95"/>
      <c r="T17" s="95"/>
      <c r="U17" s="95"/>
      <c r="V17" s="95">
        <v>2624.8</v>
      </c>
      <c r="W17" s="95"/>
      <c r="X17" s="95"/>
      <c r="Y17" s="95"/>
      <c r="Z17" s="288">
        <f t="shared" si="0"/>
        <v>34400.5</v>
      </c>
      <c r="AA17" s="303">
        <v>35905</v>
      </c>
      <c r="AB17" s="294">
        <f t="shared" si="1"/>
        <v>95.80977579724272</v>
      </c>
      <c r="AC17" s="12"/>
      <c r="AD17" s="246"/>
      <c r="AE17" s="12"/>
    </row>
    <row r="18" spans="1:31" s="11" customFormat="1" ht="25.5" customHeight="1">
      <c r="A18" s="116"/>
      <c r="B18" s="97" t="s">
        <v>245</v>
      </c>
      <c r="C18" s="51"/>
      <c r="D18" s="51"/>
      <c r="E18" s="51"/>
      <c r="F18" s="51"/>
      <c r="G18" s="51"/>
      <c r="H18" s="51">
        <v>3486.3</v>
      </c>
      <c r="I18" s="51"/>
      <c r="J18" s="51">
        <v>5941</v>
      </c>
      <c r="K18" s="267"/>
      <c r="L18" s="51">
        <v>1965.8</v>
      </c>
      <c r="M18" s="82">
        <v>6090.6</v>
      </c>
      <c r="N18" s="51"/>
      <c r="O18" s="51"/>
      <c r="P18" s="51"/>
      <c r="Q18" s="60"/>
      <c r="R18" s="95"/>
      <c r="S18" s="95"/>
      <c r="T18" s="95"/>
      <c r="U18" s="95"/>
      <c r="V18" s="95">
        <v>207</v>
      </c>
      <c r="W18" s="95">
        <v>1646.6</v>
      </c>
      <c r="X18" s="95"/>
      <c r="Y18" s="95"/>
      <c r="Z18" s="288">
        <f t="shared" si="0"/>
        <v>19337.299999999996</v>
      </c>
      <c r="AA18" s="300">
        <v>18233</v>
      </c>
      <c r="AB18" s="294">
        <f t="shared" si="1"/>
        <v>106.0566006691164</v>
      </c>
      <c r="AC18" s="12"/>
      <c r="AD18" s="246"/>
      <c r="AE18" s="12"/>
    </row>
    <row r="19" spans="1:31" s="11" customFormat="1" ht="25.5" customHeight="1">
      <c r="A19" s="116"/>
      <c r="B19" s="97" t="s">
        <v>248</v>
      </c>
      <c r="C19" s="51"/>
      <c r="D19" s="51"/>
      <c r="E19" s="51"/>
      <c r="F19" s="51"/>
      <c r="G19" s="51"/>
      <c r="H19" s="51">
        <v>9.7</v>
      </c>
      <c r="I19" s="51"/>
      <c r="J19" s="51"/>
      <c r="K19" s="267">
        <v>1321.7</v>
      </c>
      <c r="L19" s="51"/>
      <c r="M19" s="82">
        <v>3357.6</v>
      </c>
      <c r="N19" s="51"/>
      <c r="O19" s="51"/>
      <c r="P19" s="51"/>
      <c r="Q19" s="60"/>
      <c r="R19" s="95"/>
      <c r="S19" s="95"/>
      <c r="T19" s="95"/>
      <c r="U19" s="95"/>
      <c r="V19" s="95"/>
      <c r="W19" s="95"/>
      <c r="X19" s="95"/>
      <c r="Y19" s="95"/>
      <c r="Z19" s="288">
        <f t="shared" si="0"/>
        <v>4689</v>
      </c>
      <c r="AA19" s="300">
        <v>8200</v>
      </c>
      <c r="AB19" s="294">
        <f t="shared" si="1"/>
        <v>57.18292682926829</v>
      </c>
      <c r="AC19" s="12"/>
      <c r="AD19" s="246"/>
      <c r="AE19" s="12"/>
    </row>
    <row r="20" spans="1:30" s="11" customFormat="1" ht="25.5" customHeight="1">
      <c r="A20" s="116"/>
      <c r="B20" s="97" t="s">
        <v>157</v>
      </c>
      <c r="C20" s="51"/>
      <c r="D20" s="51">
        <v>51.7</v>
      </c>
      <c r="E20" s="51">
        <v>-435.7</v>
      </c>
      <c r="F20" s="51"/>
      <c r="G20" s="51">
        <v>-314.5</v>
      </c>
      <c r="H20" s="51"/>
      <c r="I20" s="51"/>
      <c r="J20" s="51"/>
      <c r="K20" s="267"/>
      <c r="L20" s="51">
        <v>1692.2</v>
      </c>
      <c r="M20" s="82">
        <v>119.4</v>
      </c>
      <c r="N20" s="51">
        <v>3.4</v>
      </c>
      <c r="O20" s="51"/>
      <c r="P20" s="51"/>
      <c r="Q20" s="52">
        <v>-25.5</v>
      </c>
      <c r="R20" s="98"/>
      <c r="S20" s="98"/>
      <c r="T20" s="98"/>
      <c r="U20" s="98"/>
      <c r="V20" s="98">
        <v>-958.6</v>
      </c>
      <c r="W20" s="98"/>
      <c r="X20" s="98"/>
      <c r="Y20" s="98"/>
      <c r="Z20" s="288">
        <f t="shared" si="0"/>
        <v>132.4000000000002</v>
      </c>
      <c r="AA20" s="300">
        <v>0</v>
      </c>
      <c r="AB20" s="294">
        <v>0</v>
      </c>
      <c r="AC20" s="44"/>
      <c r="AD20" s="246"/>
    </row>
    <row r="21" spans="1:30" s="11" customFormat="1" ht="25.5" customHeight="1">
      <c r="A21" s="117"/>
      <c r="B21" s="97" t="s">
        <v>247</v>
      </c>
      <c r="C21" s="51"/>
      <c r="D21" s="51"/>
      <c r="E21" s="51"/>
      <c r="F21" s="51"/>
      <c r="G21" s="51"/>
      <c r="H21" s="51">
        <v>18.5</v>
      </c>
      <c r="I21" s="51"/>
      <c r="J21" s="51">
        <v>87.8</v>
      </c>
      <c r="K21" s="267">
        <v>567.3</v>
      </c>
      <c r="L21" s="51"/>
      <c r="M21" s="82">
        <v>240.5</v>
      </c>
      <c r="N21" s="51"/>
      <c r="O21" s="51"/>
      <c r="P21" s="51"/>
      <c r="Q21" s="52"/>
      <c r="R21" s="98"/>
      <c r="S21" s="98"/>
      <c r="T21" s="98"/>
      <c r="U21" s="98"/>
      <c r="V21" s="98"/>
      <c r="W21" s="98"/>
      <c r="X21" s="98"/>
      <c r="Y21" s="98"/>
      <c r="Z21" s="288">
        <f t="shared" si="0"/>
        <v>914.0999999999999</v>
      </c>
      <c r="AA21" s="300">
        <v>700</v>
      </c>
      <c r="AB21" s="294">
        <f t="shared" si="1"/>
        <v>130.58571428571426</v>
      </c>
      <c r="AC21" s="44"/>
      <c r="AD21" s="246"/>
    </row>
    <row r="22" spans="1:30" s="11" customFormat="1" ht="25.5" customHeight="1">
      <c r="A22" s="116"/>
      <c r="B22" s="97" t="s">
        <v>219</v>
      </c>
      <c r="C22" s="51"/>
      <c r="D22" s="51"/>
      <c r="E22" s="51"/>
      <c r="F22" s="51"/>
      <c r="G22" s="51"/>
      <c r="H22" s="51"/>
      <c r="I22" s="51"/>
      <c r="J22" s="51"/>
      <c r="K22" s="267"/>
      <c r="L22" s="51"/>
      <c r="M22" s="82"/>
      <c r="N22" s="51"/>
      <c r="O22" s="51"/>
      <c r="P22" s="51"/>
      <c r="Q22" s="52"/>
      <c r="R22" s="98"/>
      <c r="S22" s="98"/>
      <c r="T22" s="98"/>
      <c r="U22" s="98"/>
      <c r="V22" s="98"/>
      <c r="W22" s="98"/>
      <c r="X22" s="98"/>
      <c r="Y22" s="98"/>
      <c r="Z22" s="288">
        <f t="shared" si="0"/>
        <v>0</v>
      </c>
      <c r="AA22" s="300">
        <v>0</v>
      </c>
      <c r="AB22" s="294">
        <v>0</v>
      </c>
      <c r="AC22" s="44"/>
      <c r="AD22" s="246"/>
    </row>
    <row r="23" spans="1:30" s="11" customFormat="1" ht="25.5" customHeight="1">
      <c r="A23" s="116"/>
      <c r="B23" s="97" t="s">
        <v>161</v>
      </c>
      <c r="C23" s="51"/>
      <c r="D23" s="51"/>
      <c r="E23" s="51"/>
      <c r="F23" s="51"/>
      <c r="G23" s="51"/>
      <c r="H23" s="51"/>
      <c r="I23" s="51"/>
      <c r="J23" s="51"/>
      <c r="K23" s="267"/>
      <c r="L23" s="51">
        <v>451.8</v>
      </c>
      <c r="M23" s="82"/>
      <c r="N23" s="51"/>
      <c r="O23" s="51"/>
      <c r="P23" s="51"/>
      <c r="Q23" s="52"/>
      <c r="R23" s="98"/>
      <c r="S23" s="98"/>
      <c r="T23" s="98"/>
      <c r="U23" s="98"/>
      <c r="V23" s="98"/>
      <c r="W23" s="98"/>
      <c r="X23" s="98"/>
      <c r="Y23" s="98"/>
      <c r="Z23" s="288">
        <f t="shared" si="0"/>
        <v>451.8</v>
      </c>
      <c r="AA23" s="300">
        <v>0</v>
      </c>
      <c r="AB23" s="294">
        <v>0</v>
      </c>
      <c r="AC23" s="44"/>
      <c r="AD23" s="246"/>
    </row>
    <row r="24" spans="1:30" s="11" customFormat="1" ht="25.5" customHeight="1">
      <c r="A24" s="149"/>
      <c r="B24" s="97" t="s">
        <v>146</v>
      </c>
      <c r="C24" s="51"/>
      <c r="D24" s="51"/>
      <c r="E24" s="51"/>
      <c r="F24" s="51">
        <v>29966.2</v>
      </c>
      <c r="G24" s="51"/>
      <c r="H24" s="51"/>
      <c r="I24" s="51"/>
      <c r="J24" s="51"/>
      <c r="K24" s="267"/>
      <c r="L24" s="51"/>
      <c r="M24" s="82"/>
      <c r="N24" s="51"/>
      <c r="O24" s="51"/>
      <c r="P24" s="51"/>
      <c r="Q24" s="52"/>
      <c r="R24" s="98"/>
      <c r="S24" s="98"/>
      <c r="T24" s="98">
        <v>2734.5</v>
      </c>
      <c r="U24" s="98"/>
      <c r="V24" s="98"/>
      <c r="W24" s="98"/>
      <c r="X24" s="98"/>
      <c r="Y24" s="98"/>
      <c r="Z24" s="288">
        <f t="shared" si="0"/>
        <v>32700.7</v>
      </c>
      <c r="AA24" s="300">
        <v>21704</v>
      </c>
      <c r="AB24" s="294">
        <f t="shared" si="1"/>
        <v>150.66669738297088</v>
      </c>
      <c r="AD24" s="246"/>
    </row>
    <row r="25" spans="1:30" s="11" customFormat="1" ht="25.5" customHeight="1">
      <c r="A25" s="116"/>
      <c r="B25" s="97" t="s">
        <v>147</v>
      </c>
      <c r="C25" s="51"/>
      <c r="D25" s="51"/>
      <c r="E25" s="51"/>
      <c r="F25" s="51">
        <v>5939.1</v>
      </c>
      <c r="G25" s="51"/>
      <c r="H25" s="51"/>
      <c r="I25" s="51"/>
      <c r="J25" s="51"/>
      <c r="K25" s="267"/>
      <c r="L25" s="51"/>
      <c r="M25" s="82"/>
      <c r="N25" s="51"/>
      <c r="O25" s="51"/>
      <c r="P25" s="51"/>
      <c r="Q25" s="52"/>
      <c r="R25" s="98"/>
      <c r="S25" s="98"/>
      <c r="T25" s="98"/>
      <c r="U25" s="98"/>
      <c r="V25" s="98"/>
      <c r="W25" s="98"/>
      <c r="X25" s="98"/>
      <c r="Y25" s="98"/>
      <c r="Z25" s="288">
        <f t="shared" si="0"/>
        <v>5939.1</v>
      </c>
      <c r="AA25" s="300">
        <v>2112</v>
      </c>
      <c r="AB25" s="294">
        <f t="shared" si="1"/>
        <v>281.2073863636364</v>
      </c>
      <c r="AD25" s="246"/>
    </row>
    <row r="26" spans="1:30" s="11" customFormat="1" ht="25.5" customHeight="1">
      <c r="A26" s="116"/>
      <c r="B26" s="97" t="s">
        <v>22</v>
      </c>
      <c r="C26" s="51"/>
      <c r="D26" s="51"/>
      <c r="E26" s="51"/>
      <c r="F26" s="51"/>
      <c r="G26" s="51"/>
      <c r="H26" s="51"/>
      <c r="I26" s="51"/>
      <c r="J26" s="51"/>
      <c r="K26" s="267"/>
      <c r="L26" s="51"/>
      <c r="M26" s="82"/>
      <c r="N26" s="51"/>
      <c r="O26" s="51"/>
      <c r="P26" s="51"/>
      <c r="Q26" s="52"/>
      <c r="R26" s="98"/>
      <c r="S26" s="98"/>
      <c r="T26" s="98"/>
      <c r="U26" s="98"/>
      <c r="V26" s="98"/>
      <c r="W26" s="98"/>
      <c r="X26" s="98"/>
      <c r="Y26" s="98"/>
      <c r="Z26" s="288">
        <f t="shared" si="0"/>
        <v>0</v>
      </c>
      <c r="AA26" s="300">
        <v>1930</v>
      </c>
      <c r="AB26" s="294">
        <f t="shared" si="1"/>
        <v>0</v>
      </c>
      <c r="AD26" s="246"/>
    </row>
    <row r="27" spans="1:30" s="11" customFormat="1" ht="25.5" customHeight="1">
      <c r="A27" s="116"/>
      <c r="B27" s="97" t="s">
        <v>144</v>
      </c>
      <c r="C27" s="51"/>
      <c r="D27" s="51"/>
      <c r="E27" s="51">
        <v>56.9</v>
      </c>
      <c r="F27" s="51">
        <v>36.5</v>
      </c>
      <c r="G27" s="51"/>
      <c r="H27" s="51"/>
      <c r="I27" s="51">
        <v>3944.8</v>
      </c>
      <c r="J27" s="51">
        <v>443.5</v>
      </c>
      <c r="K27" s="267">
        <v>1414.8</v>
      </c>
      <c r="L27" s="51">
        <v>12847.5</v>
      </c>
      <c r="M27" s="82">
        <v>258.5</v>
      </c>
      <c r="N27" s="51"/>
      <c r="O27" s="51"/>
      <c r="P27" s="51"/>
      <c r="Q27" s="52"/>
      <c r="R27" s="98">
        <v>269.3</v>
      </c>
      <c r="S27" s="98"/>
      <c r="T27" s="98">
        <v>2843.1</v>
      </c>
      <c r="U27" s="98">
        <v>1457.6</v>
      </c>
      <c r="V27" s="98">
        <v>2161.7</v>
      </c>
      <c r="W27" s="98">
        <v>209.5</v>
      </c>
      <c r="X27" s="98">
        <v>59.1</v>
      </c>
      <c r="Y27" s="98">
        <v>1431.6</v>
      </c>
      <c r="Z27" s="288">
        <f t="shared" si="0"/>
        <v>27434.399999999994</v>
      </c>
      <c r="AA27" s="300">
        <v>7482</v>
      </c>
      <c r="AB27" s="294">
        <f t="shared" si="1"/>
        <v>366.67201283079385</v>
      </c>
      <c r="AC27" s="44"/>
      <c r="AD27" s="246"/>
    </row>
    <row r="28" spans="1:30" s="11" customFormat="1" ht="25.5" customHeight="1">
      <c r="A28" s="116"/>
      <c r="B28" s="97" t="s">
        <v>23</v>
      </c>
      <c r="C28" s="51"/>
      <c r="D28" s="51"/>
      <c r="E28" s="51"/>
      <c r="F28" s="51"/>
      <c r="G28" s="51"/>
      <c r="H28" s="51"/>
      <c r="I28" s="51"/>
      <c r="J28" s="51"/>
      <c r="K28" s="267">
        <v>1.4</v>
      </c>
      <c r="L28" s="51">
        <v>68.1</v>
      </c>
      <c r="M28" s="82">
        <v>2.6</v>
      </c>
      <c r="N28" s="51"/>
      <c r="O28" s="51"/>
      <c r="P28" s="51"/>
      <c r="Q28" s="52"/>
      <c r="R28" s="98"/>
      <c r="S28" s="98"/>
      <c r="T28" s="98"/>
      <c r="U28" s="98"/>
      <c r="V28" s="98"/>
      <c r="W28" s="98"/>
      <c r="X28" s="98"/>
      <c r="Y28" s="98"/>
      <c r="Z28" s="288">
        <f t="shared" si="0"/>
        <v>72.1</v>
      </c>
      <c r="AA28" s="300">
        <v>42</v>
      </c>
      <c r="AB28" s="294">
        <f t="shared" si="1"/>
        <v>171.66666666666666</v>
      </c>
      <c r="AC28" s="44"/>
      <c r="AD28" s="246"/>
    </row>
    <row r="29" spans="1:30" s="11" customFormat="1" ht="25.5" customHeight="1">
      <c r="A29" s="116"/>
      <c r="B29" s="97" t="s">
        <v>111</v>
      </c>
      <c r="C29" s="51"/>
      <c r="D29" s="51"/>
      <c r="E29" s="51"/>
      <c r="F29" s="51"/>
      <c r="G29" s="51"/>
      <c r="H29" s="51"/>
      <c r="I29" s="51"/>
      <c r="J29" s="51"/>
      <c r="K29" s="267"/>
      <c r="L29" s="51"/>
      <c r="M29" s="82"/>
      <c r="N29" s="51"/>
      <c r="O29" s="51"/>
      <c r="P29" s="51"/>
      <c r="Q29" s="52"/>
      <c r="R29" s="98"/>
      <c r="S29" s="98"/>
      <c r="T29" s="98">
        <v>113403.1</v>
      </c>
      <c r="U29" s="98"/>
      <c r="V29" s="98"/>
      <c r="W29" s="98"/>
      <c r="X29" s="98"/>
      <c r="Y29" s="98"/>
      <c r="Z29" s="288">
        <f t="shared" si="0"/>
        <v>113403.1</v>
      </c>
      <c r="AA29" s="300">
        <v>121940</v>
      </c>
      <c r="AB29" s="294">
        <f t="shared" si="1"/>
        <v>92.99909791700836</v>
      </c>
      <c r="AC29" s="44"/>
      <c r="AD29" s="246"/>
    </row>
    <row r="30" spans="1:30" s="11" customFormat="1" ht="25.5" customHeight="1" thickBot="1">
      <c r="A30" s="116"/>
      <c r="B30" s="102" t="s">
        <v>7</v>
      </c>
      <c r="C30" s="65"/>
      <c r="D30" s="65">
        <v>-20.3</v>
      </c>
      <c r="E30" s="65"/>
      <c r="F30" s="65"/>
      <c r="G30" s="65"/>
      <c r="H30" s="65">
        <v>9.9</v>
      </c>
      <c r="I30" s="65"/>
      <c r="J30" s="65"/>
      <c r="K30" s="268">
        <v>13.6</v>
      </c>
      <c r="L30" s="65">
        <v>606.9</v>
      </c>
      <c r="M30" s="262">
        <v>315.9</v>
      </c>
      <c r="N30" s="65"/>
      <c r="O30" s="65"/>
      <c r="P30" s="65"/>
      <c r="Q30" s="66"/>
      <c r="R30" s="103"/>
      <c r="S30" s="103"/>
      <c r="T30" s="103"/>
      <c r="U30" s="103"/>
      <c r="V30" s="103">
        <v>0.1</v>
      </c>
      <c r="W30" s="103"/>
      <c r="X30" s="103">
        <v>5</v>
      </c>
      <c r="Y30" s="103"/>
      <c r="Z30" s="289">
        <f t="shared" si="0"/>
        <v>931.1</v>
      </c>
      <c r="AA30" s="304">
        <v>25709</v>
      </c>
      <c r="AB30" s="297">
        <f t="shared" si="1"/>
        <v>3.6216889027188928</v>
      </c>
      <c r="AD30" s="246"/>
    </row>
    <row r="31" spans="1:30" s="14" customFormat="1" ht="25.5" customHeight="1" thickBot="1" thickTop="1">
      <c r="A31" s="150"/>
      <c r="B31" s="104" t="s">
        <v>8</v>
      </c>
      <c r="C31" s="68">
        <f>SUM(C16:C30)+C15+C8</f>
        <v>0</v>
      </c>
      <c r="D31" s="68">
        <f aca="true" t="shared" si="6" ref="D31:K31">SUM(D16:D30)+D15+D8</f>
        <v>31.400000000000002</v>
      </c>
      <c r="E31" s="68">
        <f t="shared" si="6"/>
        <v>-378.8</v>
      </c>
      <c r="F31" s="68">
        <f t="shared" si="6"/>
        <v>35941.8</v>
      </c>
      <c r="G31" s="68">
        <f t="shared" si="6"/>
        <v>-314.5</v>
      </c>
      <c r="H31" s="68">
        <f t="shared" si="6"/>
        <v>45941.6</v>
      </c>
      <c r="I31" s="68">
        <f t="shared" si="6"/>
        <v>17413.8</v>
      </c>
      <c r="J31" s="68">
        <f t="shared" si="6"/>
        <v>34146.8</v>
      </c>
      <c r="K31" s="68">
        <f t="shared" si="6"/>
        <v>10578.8</v>
      </c>
      <c r="L31" s="68">
        <f aca="true" t="shared" si="7" ref="L31:Y31">SUM(L16:L30)+L15+L8</f>
        <v>66059.7</v>
      </c>
      <c r="M31" s="68">
        <f t="shared" si="7"/>
        <v>66445.69999999998</v>
      </c>
      <c r="N31" s="68">
        <f t="shared" si="7"/>
        <v>3.4</v>
      </c>
      <c r="O31" s="68">
        <f t="shared" si="7"/>
        <v>647.6</v>
      </c>
      <c r="P31" s="68">
        <f t="shared" si="7"/>
        <v>0</v>
      </c>
      <c r="Q31" s="68">
        <f t="shared" si="7"/>
        <v>-25.5</v>
      </c>
      <c r="R31" s="68">
        <f t="shared" si="7"/>
        <v>10302.099999999999</v>
      </c>
      <c r="S31" s="68">
        <f t="shared" si="7"/>
        <v>0</v>
      </c>
      <c r="T31" s="68">
        <f t="shared" si="7"/>
        <v>118980.70000000001</v>
      </c>
      <c r="U31" s="68">
        <f t="shared" si="7"/>
        <v>1457.6</v>
      </c>
      <c r="V31" s="68">
        <f t="shared" si="7"/>
        <v>9430</v>
      </c>
      <c r="W31" s="68">
        <f t="shared" si="7"/>
        <v>9441.4</v>
      </c>
      <c r="X31" s="68">
        <f t="shared" si="7"/>
        <v>64.1</v>
      </c>
      <c r="Y31" s="68">
        <f t="shared" si="7"/>
        <v>1431.6</v>
      </c>
      <c r="Z31" s="290">
        <f>SUM(D31:Y31)</f>
        <v>427599.2999999999</v>
      </c>
      <c r="AA31" s="305">
        <f>SUM(AA16:AA30)+AA15+AA8</f>
        <v>493147.3</v>
      </c>
      <c r="AB31" s="298">
        <f t="shared" si="1"/>
        <v>86.70823098899658</v>
      </c>
      <c r="AC31" s="45"/>
      <c r="AD31" s="246"/>
    </row>
    <row r="32" spans="1:30" s="11" customFormat="1" ht="25.5" customHeight="1" thickTop="1">
      <c r="A32" s="116"/>
      <c r="B32" s="105" t="s">
        <v>225</v>
      </c>
      <c r="C32" s="269"/>
      <c r="D32" s="269"/>
      <c r="E32" s="269">
        <v>66.6</v>
      </c>
      <c r="F32" s="269"/>
      <c r="G32" s="269"/>
      <c r="H32" s="269"/>
      <c r="I32" s="269"/>
      <c r="J32" s="269"/>
      <c r="K32" s="269"/>
      <c r="L32" s="269">
        <v>138.4</v>
      </c>
      <c r="M32" s="269">
        <v>3377.2</v>
      </c>
      <c r="N32" s="269"/>
      <c r="O32" s="269"/>
      <c r="P32" s="269"/>
      <c r="Q32" s="269"/>
      <c r="R32" s="94"/>
      <c r="S32" s="94"/>
      <c r="T32" s="94"/>
      <c r="U32" s="270"/>
      <c r="V32" s="95">
        <v>438.7</v>
      </c>
      <c r="W32" s="95">
        <v>29.6</v>
      </c>
      <c r="X32" s="95"/>
      <c r="Y32" s="95">
        <v>80.7</v>
      </c>
      <c r="Z32" s="288">
        <f>SUM(C32:Y32)</f>
        <v>4131.2</v>
      </c>
      <c r="AA32" s="303">
        <v>921</v>
      </c>
      <c r="AB32" s="296">
        <f t="shared" si="1"/>
        <v>448.55591748099886</v>
      </c>
      <c r="AC32" s="44"/>
      <c r="AD32" s="246"/>
    </row>
    <row r="33" spans="1:30" s="11" customFormat="1" ht="25.5" customHeight="1">
      <c r="A33" s="116"/>
      <c r="B33" s="106" t="s">
        <v>40</v>
      </c>
      <c r="C33" s="51"/>
      <c r="D33" s="51">
        <v>2415.3</v>
      </c>
      <c r="E33" s="51">
        <v>6499.8</v>
      </c>
      <c r="F33" s="51"/>
      <c r="G33" s="51"/>
      <c r="H33" s="51"/>
      <c r="I33" s="51"/>
      <c r="J33" s="51"/>
      <c r="K33" s="51"/>
      <c r="L33" s="51"/>
      <c r="M33" s="230"/>
      <c r="N33" s="51"/>
      <c r="O33" s="51"/>
      <c r="P33" s="51"/>
      <c r="Q33" s="51"/>
      <c r="R33" s="91"/>
      <c r="S33" s="91"/>
      <c r="T33" s="245"/>
      <c r="U33" s="91"/>
      <c r="V33" s="275"/>
      <c r="W33" s="98"/>
      <c r="X33" s="98"/>
      <c r="Y33" s="98"/>
      <c r="Z33" s="288">
        <f aca="true" t="shared" si="8" ref="Z33:Z38">SUM(C33:Y33)</f>
        <v>8915.1</v>
      </c>
      <c r="AA33" s="300">
        <v>8800</v>
      </c>
      <c r="AB33" s="294">
        <f t="shared" si="1"/>
        <v>101.30795454545455</v>
      </c>
      <c r="AC33" s="44"/>
      <c r="AD33" s="246"/>
    </row>
    <row r="34" spans="1:30" s="11" customFormat="1" ht="25.5" customHeight="1">
      <c r="A34" s="116"/>
      <c r="B34" s="97" t="s">
        <v>9</v>
      </c>
      <c r="C34" s="51"/>
      <c r="D34" s="51"/>
      <c r="E34" s="51"/>
      <c r="F34" s="51"/>
      <c r="G34" s="51"/>
      <c r="H34" s="51"/>
      <c r="I34" s="51"/>
      <c r="J34" s="51"/>
      <c r="K34" s="267"/>
      <c r="L34" s="51">
        <v>204222.1</v>
      </c>
      <c r="M34" s="82">
        <v>2485.3</v>
      </c>
      <c r="N34" s="51"/>
      <c r="O34" s="51"/>
      <c r="P34" s="51"/>
      <c r="Q34" s="52"/>
      <c r="R34" s="98"/>
      <c r="S34" s="98"/>
      <c r="T34" s="98"/>
      <c r="U34" s="98"/>
      <c r="V34" s="98"/>
      <c r="W34" s="98">
        <v>2932.1</v>
      </c>
      <c r="X34" s="98"/>
      <c r="Y34" s="98"/>
      <c r="Z34" s="288">
        <f t="shared" si="8"/>
        <v>209639.5</v>
      </c>
      <c r="AA34" s="300">
        <v>204288</v>
      </c>
      <c r="AB34" s="294">
        <f t="shared" si="1"/>
        <v>102.6195860745614</v>
      </c>
      <c r="AC34" s="44"/>
      <c r="AD34" s="246"/>
    </row>
    <row r="35" spans="1:30" s="11" customFormat="1" ht="25.5" customHeight="1">
      <c r="A35" s="117"/>
      <c r="B35" s="97" t="s">
        <v>10</v>
      </c>
      <c r="C35" s="51"/>
      <c r="D35" s="51"/>
      <c r="E35" s="51"/>
      <c r="F35" s="51"/>
      <c r="G35" s="51"/>
      <c r="H35" s="51"/>
      <c r="I35" s="51"/>
      <c r="J35" s="51"/>
      <c r="K35" s="267"/>
      <c r="L35" s="51">
        <v>25988.7</v>
      </c>
      <c r="M35" s="82">
        <v>5719.6</v>
      </c>
      <c r="N35" s="51"/>
      <c r="O35" s="51">
        <v>8950.7</v>
      </c>
      <c r="P35" s="51">
        <v>2531</v>
      </c>
      <c r="Q35" s="52">
        <v>8335.5</v>
      </c>
      <c r="R35" s="98">
        <v>9.5</v>
      </c>
      <c r="S35" s="98"/>
      <c r="T35" s="98">
        <v>37</v>
      </c>
      <c r="U35" s="98"/>
      <c r="V35" s="98">
        <v>5662.6</v>
      </c>
      <c r="W35" s="98">
        <v>3086.3</v>
      </c>
      <c r="X35" s="98"/>
      <c r="Y35" s="98"/>
      <c r="Z35" s="288">
        <f t="shared" si="8"/>
        <v>60320.9</v>
      </c>
      <c r="AA35" s="300">
        <v>60519</v>
      </c>
      <c r="AB35" s="294">
        <f t="shared" si="1"/>
        <v>99.67266478296072</v>
      </c>
      <c r="AD35" s="246"/>
    </row>
    <row r="36" spans="1:30" s="11" customFormat="1" ht="25.5" customHeight="1">
      <c r="A36" s="116"/>
      <c r="B36" s="241" t="s">
        <v>112</v>
      </c>
      <c r="C36" s="51"/>
      <c r="D36" s="51"/>
      <c r="E36" s="51"/>
      <c r="F36" s="51"/>
      <c r="G36" s="51"/>
      <c r="H36" s="51"/>
      <c r="I36" s="51"/>
      <c r="J36" s="51"/>
      <c r="K36" s="267"/>
      <c r="L36" s="51"/>
      <c r="M36" s="82"/>
      <c r="N36" s="51"/>
      <c r="O36" s="51"/>
      <c r="P36" s="51"/>
      <c r="Q36" s="52"/>
      <c r="R36" s="98"/>
      <c r="S36" s="98"/>
      <c r="T36" s="98"/>
      <c r="U36" s="98"/>
      <c r="V36" s="112"/>
      <c r="W36" s="112"/>
      <c r="X36" s="112"/>
      <c r="Y36" s="98"/>
      <c r="Z36" s="288">
        <f t="shared" si="8"/>
        <v>0</v>
      </c>
      <c r="AA36" s="301">
        <v>0</v>
      </c>
      <c r="AB36" s="294">
        <v>0</v>
      </c>
      <c r="AD36" s="246"/>
    </row>
    <row r="37" spans="1:30" s="11" customFormat="1" ht="25.5" customHeight="1" thickBot="1">
      <c r="A37" s="116"/>
      <c r="B37" s="241" t="s">
        <v>113</v>
      </c>
      <c r="C37" s="53"/>
      <c r="D37" s="53"/>
      <c r="E37" s="53">
        <v>347.7</v>
      </c>
      <c r="F37" s="53"/>
      <c r="G37" s="53"/>
      <c r="H37" s="53"/>
      <c r="I37" s="53">
        <v>306.3</v>
      </c>
      <c r="J37" s="53"/>
      <c r="K37" s="256"/>
      <c r="L37" s="53">
        <v>2046.4</v>
      </c>
      <c r="M37" s="261">
        <v>611.5</v>
      </c>
      <c r="N37" s="53">
        <v>172.3</v>
      </c>
      <c r="O37" s="53"/>
      <c r="P37" s="53"/>
      <c r="Q37" s="54"/>
      <c r="R37" s="112">
        <v>184.2</v>
      </c>
      <c r="S37" s="112">
        <v>2333.1</v>
      </c>
      <c r="T37" s="112">
        <v>23.2</v>
      </c>
      <c r="U37" s="112"/>
      <c r="V37" s="112"/>
      <c r="W37" s="112"/>
      <c r="X37" s="112"/>
      <c r="Y37" s="112"/>
      <c r="Z37" s="291">
        <f t="shared" si="8"/>
        <v>6024.7</v>
      </c>
      <c r="AA37" s="301">
        <v>3968</v>
      </c>
      <c r="AB37" s="295">
        <f t="shared" si="1"/>
        <v>151.8321572580645</v>
      </c>
      <c r="AC37" s="243"/>
      <c r="AD37" s="246"/>
    </row>
    <row r="38" spans="1:30" s="11" customFormat="1" ht="25.5" customHeight="1" thickBot="1">
      <c r="A38" s="116"/>
      <c r="B38" s="100" t="s">
        <v>41</v>
      </c>
      <c r="C38" s="63">
        <f>SUM(C33:C37)</f>
        <v>0</v>
      </c>
      <c r="D38" s="63">
        <f aca="true" t="shared" si="9" ref="D38:K38">SUM(D33:D37)</f>
        <v>2415.3</v>
      </c>
      <c r="E38" s="63">
        <f t="shared" si="9"/>
        <v>6847.5</v>
      </c>
      <c r="F38" s="63">
        <f t="shared" si="9"/>
        <v>0</v>
      </c>
      <c r="G38" s="63">
        <f t="shared" si="9"/>
        <v>0</v>
      </c>
      <c r="H38" s="63">
        <f t="shared" si="9"/>
        <v>0</v>
      </c>
      <c r="I38" s="63">
        <f t="shared" si="9"/>
        <v>306.3</v>
      </c>
      <c r="J38" s="63">
        <f t="shared" si="9"/>
        <v>0</v>
      </c>
      <c r="K38" s="63">
        <f t="shared" si="9"/>
        <v>0</v>
      </c>
      <c r="L38" s="63">
        <f aca="true" t="shared" si="10" ref="L38:AA38">SUM(L33:L37)</f>
        <v>232257.2</v>
      </c>
      <c r="M38" s="63">
        <f t="shared" si="10"/>
        <v>8816.400000000001</v>
      </c>
      <c r="N38" s="63">
        <f t="shared" si="10"/>
        <v>172.3</v>
      </c>
      <c r="O38" s="63">
        <f t="shared" si="10"/>
        <v>8950.7</v>
      </c>
      <c r="P38" s="63">
        <f t="shared" si="10"/>
        <v>2531</v>
      </c>
      <c r="Q38" s="63">
        <f t="shared" si="10"/>
        <v>8335.5</v>
      </c>
      <c r="R38" s="63">
        <f t="shared" si="10"/>
        <v>193.7</v>
      </c>
      <c r="S38" s="63">
        <f t="shared" si="10"/>
        <v>2333.1</v>
      </c>
      <c r="T38" s="63">
        <f t="shared" si="10"/>
        <v>60.2</v>
      </c>
      <c r="U38" s="63">
        <f t="shared" si="10"/>
        <v>0</v>
      </c>
      <c r="V38" s="63">
        <f t="shared" si="10"/>
        <v>5662.6</v>
      </c>
      <c r="W38" s="63">
        <f t="shared" si="10"/>
        <v>6018.4</v>
      </c>
      <c r="X38" s="63">
        <f t="shared" si="10"/>
        <v>0</v>
      </c>
      <c r="Y38" s="63">
        <f t="shared" si="10"/>
        <v>0</v>
      </c>
      <c r="Z38" s="287">
        <f t="shared" si="8"/>
        <v>284900.2</v>
      </c>
      <c r="AA38" s="306">
        <f t="shared" si="10"/>
        <v>277575</v>
      </c>
      <c r="AB38" s="285">
        <f t="shared" si="1"/>
        <v>102.63899846888229</v>
      </c>
      <c r="AC38" s="44"/>
      <c r="AD38" s="246"/>
    </row>
    <row r="39" spans="1:30" s="11" customFormat="1" ht="25.5" customHeight="1">
      <c r="A39" s="116"/>
      <c r="B39" s="93" t="s">
        <v>27</v>
      </c>
      <c r="C39" s="59"/>
      <c r="D39" s="59">
        <v>-76.6</v>
      </c>
      <c r="E39" s="59">
        <v>-103.1</v>
      </c>
      <c r="F39" s="59"/>
      <c r="G39" s="59"/>
      <c r="H39" s="59"/>
      <c r="I39" s="59"/>
      <c r="J39" s="59"/>
      <c r="K39" s="59">
        <v>200</v>
      </c>
      <c r="L39" s="59">
        <v>6648.2</v>
      </c>
      <c r="M39" s="59">
        <v>2.6</v>
      </c>
      <c r="N39" s="59">
        <v>-1</v>
      </c>
      <c r="O39" s="59"/>
      <c r="P39" s="59"/>
      <c r="Q39" s="59"/>
      <c r="R39" s="94"/>
      <c r="S39" s="94"/>
      <c r="T39" s="94"/>
      <c r="U39" s="94"/>
      <c r="V39" s="94">
        <v>0.5</v>
      </c>
      <c r="W39" s="94"/>
      <c r="X39" s="94"/>
      <c r="Y39" s="95"/>
      <c r="Z39" s="288">
        <f>SUM(C39:Y39)</f>
        <v>6670.6</v>
      </c>
      <c r="AA39" s="303">
        <v>14140</v>
      </c>
      <c r="AB39" s="296">
        <f t="shared" si="1"/>
        <v>47.17538896746817</v>
      </c>
      <c r="AC39" s="44"/>
      <c r="AD39" s="246"/>
    </row>
    <row r="40" spans="1:30" s="11" customFormat="1" ht="25.5" customHeight="1">
      <c r="A40" s="116"/>
      <c r="B40" s="93" t="s">
        <v>26</v>
      </c>
      <c r="C40" s="51"/>
      <c r="D40" s="51">
        <v>131</v>
      </c>
      <c r="E40" s="51">
        <v>3.4</v>
      </c>
      <c r="F40" s="51"/>
      <c r="G40" s="51"/>
      <c r="H40" s="51"/>
      <c r="I40" s="51"/>
      <c r="J40" s="51"/>
      <c r="K40" s="51"/>
      <c r="L40" s="51">
        <v>3485.6</v>
      </c>
      <c r="M40" s="230">
        <v>40</v>
      </c>
      <c r="N40" s="51">
        <v>1</v>
      </c>
      <c r="O40" s="51"/>
      <c r="P40" s="51"/>
      <c r="Q40" s="51"/>
      <c r="R40" s="91"/>
      <c r="S40" s="91"/>
      <c r="T40" s="94"/>
      <c r="U40" s="94"/>
      <c r="V40" s="94"/>
      <c r="W40" s="94"/>
      <c r="X40" s="94"/>
      <c r="Y40" s="95"/>
      <c r="Z40" s="288">
        <f aca="true" t="shared" si="11" ref="Z40:Z45">SUM(C40:Y40)</f>
        <v>3661</v>
      </c>
      <c r="AA40" s="113">
        <v>921</v>
      </c>
      <c r="AB40" s="294">
        <f t="shared" si="1"/>
        <v>397.5027144408252</v>
      </c>
      <c r="AC40" s="44"/>
      <c r="AD40" s="246"/>
    </row>
    <row r="41" spans="1:30" s="11" customFormat="1" ht="25.5" customHeight="1">
      <c r="A41" s="116"/>
      <c r="B41" s="97" t="s">
        <v>11</v>
      </c>
      <c r="C41" s="51"/>
      <c r="D41" s="51"/>
      <c r="E41" s="51"/>
      <c r="F41" s="51"/>
      <c r="G41" s="51"/>
      <c r="H41" s="51"/>
      <c r="I41" s="51"/>
      <c r="J41" s="51"/>
      <c r="K41" s="51"/>
      <c r="L41" s="51">
        <v>90.6</v>
      </c>
      <c r="M41" s="230"/>
      <c r="N41" s="51"/>
      <c r="O41" s="51"/>
      <c r="P41" s="51"/>
      <c r="Q41" s="51"/>
      <c r="R41" s="91"/>
      <c r="S41" s="91"/>
      <c r="T41" s="91"/>
      <c r="U41" s="91"/>
      <c r="V41" s="91">
        <v>23.6</v>
      </c>
      <c r="W41" s="91"/>
      <c r="X41" s="91">
        <v>935.2</v>
      </c>
      <c r="Y41" s="98"/>
      <c r="Z41" s="288">
        <f t="shared" si="11"/>
        <v>1049.4</v>
      </c>
      <c r="AA41" s="300">
        <v>232</v>
      </c>
      <c r="AB41" s="294">
        <f t="shared" si="1"/>
        <v>452.3275862068966</v>
      </c>
      <c r="AC41" s="44"/>
      <c r="AD41" s="246"/>
    </row>
    <row r="42" spans="1:30" s="11" customFormat="1" ht="25.5" customHeight="1">
      <c r="A42" s="117"/>
      <c r="B42" s="97" t="s">
        <v>156</v>
      </c>
      <c r="C42" s="51"/>
      <c r="D42" s="51"/>
      <c r="E42" s="51"/>
      <c r="F42" s="51">
        <v>98045.2</v>
      </c>
      <c r="G42" s="51">
        <v>7349.9</v>
      </c>
      <c r="H42" s="51"/>
      <c r="I42" s="51"/>
      <c r="J42" s="51"/>
      <c r="K42" s="51"/>
      <c r="L42" s="51"/>
      <c r="M42" s="230"/>
      <c r="N42" s="51"/>
      <c r="O42" s="51"/>
      <c r="P42" s="51"/>
      <c r="Q42" s="51"/>
      <c r="R42" s="91"/>
      <c r="S42" s="91"/>
      <c r="T42" s="91">
        <v>2756.4</v>
      </c>
      <c r="U42" s="91"/>
      <c r="V42" s="91"/>
      <c r="W42" s="91"/>
      <c r="X42" s="91"/>
      <c r="Y42" s="98"/>
      <c r="Z42" s="288">
        <f t="shared" si="11"/>
        <v>108151.49999999999</v>
      </c>
      <c r="AA42" s="300">
        <v>135050</v>
      </c>
      <c r="AB42" s="294">
        <f t="shared" si="1"/>
        <v>80.08256201406886</v>
      </c>
      <c r="AC42" s="44"/>
      <c r="AD42" s="246"/>
    </row>
    <row r="43" spans="1:30" s="11" customFormat="1" ht="25.5" customHeight="1">
      <c r="A43" s="116"/>
      <c r="B43" s="97" t="s">
        <v>12</v>
      </c>
      <c r="C43" s="51"/>
      <c r="D43" s="51"/>
      <c r="E43" s="51"/>
      <c r="F43" s="51"/>
      <c r="G43" s="51"/>
      <c r="H43" s="51"/>
      <c r="I43" s="51"/>
      <c r="J43" s="51"/>
      <c r="K43" s="267"/>
      <c r="L43" s="51"/>
      <c r="M43" s="82"/>
      <c r="N43" s="51"/>
      <c r="O43" s="51"/>
      <c r="P43" s="51"/>
      <c r="Q43" s="51"/>
      <c r="R43" s="248"/>
      <c r="S43" s="248"/>
      <c r="T43" s="248"/>
      <c r="U43" s="248"/>
      <c r="V43" s="91"/>
      <c r="W43" s="91"/>
      <c r="X43" s="248"/>
      <c r="Y43" s="247"/>
      <c r="Z43" s="288">
        <f t="shared" si="11"/>
        <v>0</v>
      </c>
      <c r="AA43" s="300">
        <v>0</v>
      </c>
      <c r="AB43" s="294">
        <v>0</v>
      </c>
      <c r="AD43" s="246"/>
    </row>
    <row r="44" spans="1:30" s="11" customFormat="1" ht="25.5" customHeight="1">
      <c r="A44" s="116"/>
      <c r="B44" s="99" t="s">
        <v>280</v>
      </c>
      <c r="C44" s="51"/>
      <c r="D44" s="51"/>
      <c r="E44" s="51"/>
      <c r="F44" s="51"/>
      <c r="G44" s="51"/>
      <c r="H44" s="51"/>
      <c r="I44" s="51"/>
      <c r="J44" s="51"/>
      <c r="K44" s="267"/>
      <c r="L44" s="51"/>
      <c r="M44" s="82"/>
      <c r="N44" s="51"/>
      <c r="O44" s="51"/>
      <c r="P44" s="51"/>
      <c r="Q44" s="51"/>
      <c r="R44" s="248"/>
      <c r="S44" s="248"/>
      <c r="T44" s="248"/>
      <c r="U44" s="248"/>
      <c r="V44" s="112"/>
      <c r="W44" s="112"/>
      <c r="X44" s="258"/>
      <c r="Y44" s="257"/>
      <c r="Z44" s="288">
        <f t="shared" si="11"/>
        <v>0</v>
      </c>
      <c r="AA44" s="300">
        <v>0</v>
      </c>
      <c r="AB44" s="294">
        <v>0</v>
      </c>
      <c r="AD44" s="246"/>
    </row>
    <row r="45" spans="1:30" s="11" customFormat="1" ht="25.5" customHeight="1" thickBot="1">
      <c r="A45" s="116"/>
      <c r="B45" s="102" t="s">
        <v>13</v>
      </c>
      <c r="C45" s="65"/>
      <c r="D45" s="65"/>
      <c r="E45" s="65"/>
      <c r="F45" s="65">
        <v>177.1</v>
      </c>
      <c r="G45" s="65"/>
      <c r="H45" s="65"/>
      <c r="I45" s="65">
        <v>-12.6</v>
      </c>
      <c r="J45" s="65"/>
      <c r="K45" s="268"/>
      <c r="L45" s="65">
        <v>858.9</v>
      </c>
      <c r="M45" s="262">
        <v>100</v>
      </c>
      <c r="N45" s="65"/>
      <c r="O45" s="65"/>
      <c r="P45" s="65"/>
      <c r="Q45" s="65"/>
      <c r="R45" s="278"/>
      <c r="S45" s="278"/>
      <c r="T45" s="278"/>
      <c r="U45" s="278"/>
      <c r="V45" s="103">
        <v>-4.9</v>
      </c>
      <c r="W45" s="103">
        <v>197.7</v>
      </c>
      <c r="X45" s="279">
        <v>-127.7</v>
      </c>
      <c r="Y45" s="103">
        <v>0.3</v>
      </c>
      <c r="Z45" s="260">
        <f t="shared" si="11"/>
        <v>1188.8</v>
      </c>
      <c r="AA45" s="304">
        <v>2700</v>
      </c>
      <c r="AB45" s="297">
        <f t="shared" si="1"/>
        <v>44.029629629629625</v>
      </c>
      <c r="AD45" s="246"/>
    </row>
    <row r="46" spans="1:30" s="14" customFormat="1" ht="25.5" customHeight="1" thickBot="1" thickTop="1">
      <c r="A46" s="150"/>
      <c r="B46" s="108" t="s">
        <v>28</v>
      </c>
      <c r="C46" s="68">
        <f>C45+C44+C43+C42+C41+C40+C39+C38+C32</f>
        <v>0</v>
      </c>
      <c r="D46" s="68">
        <f aca="true" t="shared" si="12" ref="D46:Y46">D45+D44+D43+D42+D41+D40+D39+D38+D32</f>
        <v>2469.7000000000003</v>
      </c>
      <c r="E46" s="68">
        <f t="shared" si="12"/>
        <v>6814.400000000001</v>
      </c>
      <c r="F46" s="68">
        <f t="shared" si="12"/>
        <v>98222.3</v>
      </c>
      <c r="G46" s="68">
        <f t="shared" si="12"/>
        <v>7349.9</v>
      </c>
      <c r="H46" s="68">
        <f t="shared" si="12"/>
        <v>0</v>
      </c>
      <c r="I46" s="68">
        <f t="shared" si="12"/>
        <v>293.7</v>
      </c>
      <c r="J46" s="68">
        <f t="shared" si="12"/>
        <v>0</v>
      </c>
      <c r="K46" s="68">
        <f t="shared" si="12"/>
        <v>200</v>
      </c>
      <c r="L46" s="68">
        <f t="shared" si="12"/>
        <v>243478.9</v>
      </c>
      <c r="M46" s="68">
        <f t="shared" si="12"/>
        <v>12336.2</v>
      </c>
      <c r="N46" s="68">
        <f t="shared" si="12"/>
        <v>172.3</v>
      </c>
      <c r="O46" s="68">
        <f t="shared" si="12"/>
        <v>8950.7</v>
      </c>
      <c r="P46" s="68">
        <f t="shared" si="12"/>
        <v>2531</v>
      </c>
      <c r="Q46" s="68">
        <f t="shared" si="12"/>
        <v>8335.5</v>
      </c>
      <c r="R46" s="68">
        <f t="shared" si="12"/>
        <v>193.7</v>
      </c>
      <c r="S46" s="68">
        <f t="shared" si="12"/>
        <v>2333.1</v>
      </c>
      <c r="T46" s="68">
        <f t="shared" si="12"/>
        <v>2816.6</v>
      </c>
      <c r="U46" s="68">
        <f t="shared" si="12"/>
        <v>0</v>
      </c>
      <c r="V46" s="68">
        <f t="shared" si="12"/>
        <v>6120.5</v>
      </c>
      <c r="W46" s="68">
        <f t="shared" si="12"/>
        <v>6245.7</v>
      </c>
      <c r="X46" s="68">
        <f t="shared" si="12"/>
        <v>807.5</v>
      </c>
      <c r="Y46" s="68">
        <f t="shared" si="12"/>
        <v>81</v>
      </c>
      <c r="Z46" s="292">
        <f>SUM(C46:Y46)</f>
        <v>409752.7</v>
      </c>
      <c r="AA46" s="305">
        <f>AA45+AA44+AA42+AA41+AA40+AA39+AA38+AA32</f>
        <v>431539</v>
      </c>
      <c r="AB46" s="298">
        <f t="shared" si="1"/>
        <v>94.95148758281407</v>
      </c>
      <c r="AC46" s="45"/>
      <c r="AD46" s="246"/>
    </row>
    <row r="47" spans="1:30" s="15" customFormat="1" ht="25.5" customHeight="1" thickBot="1" thickTop="1">
      <c r="A47" s="151"/>
      <c r="B47" s="107" t="s">
        <v>29</v>
      </c>
      <c r="C47" s="57">
        <f>C46-C31</f>
        <v>0</v>
      </c>
      <c r="D47" s="57">
        <f aca="true" t="shared" si="13" ref="D47:K47">D46-D31</f>
        <v>2438.3</v>
      </c>
      <c r="E47" s="57">
        <f t="shared" si="13"/>
        <v>7193.200000000001</v>
      </c>
      <c r="F47" s="57">
        <f t="shared" si="13"/>
        <v>62280.5</v>
      </c>
      <c r="G47" s="57">
        <f t="shared" si="13"/>
        <v>7664.4</v>
      </c>
      <c r="H47" s="57">
        <f t="shared" si="13"/>
        <v>-45941.6</v>
      </c>
      <c r="I47" s="57">
        <f t="shared" si="13"/>
        <v>-17120.1</v>
      </c>
      <c r="J47" s="57">
        <f t="shared" si="13"/>
        <v>-34146.8</v>
      </c>
      <c r="K47" s="57">
        <f t="shared" si="13"/>
        <v>-10378.8</v>
      </c>
      <c r="L47" s="57">
        <f aca="true" t="shared" si="14" ref="L47:AA47">L46-L31</f>
        <v>177419.2</v>
      </c>
      <c r="M47" s="57">
        <f t="shared" si="14"/>
        <v>-54109.499999999985</v>
      </c>
      <c r="N47" s="57">
        <f t="shared" si="14"/>
        <v>168.9</v>
      </c>
      <c r="O47" s="57">
        <f t="shared" si="14"/>
        <v>8303.1</v>
      </c>
      <c r="P47" s="57">
        <f t="shared" si="14"/>
        <v>2531</v>
      </c>
      <c r="Q47" s="57">
        <f t="shared" si="14"/>
        <v>8361</v>
      </c>
      <c r="R47" s="57">
        <f t="shared" si="14"/>
        <v>-10108.399999999998</v>
      </c>
      <c r="S47" s="57">
        <f t="shared" si="14"/>
        <v>2333.1</v>
      </c>
      <c r="T47" s="57">
        <f t="shared" si="14"/>
        <v>-116164.1</v>
      </c>
      <c r="U47" s="57">
        <f t="shared" si="14"/>
        <v>-1457.6</v>
      </c>
      <c r="V47" s="57">
        <f t="shared" si="14"/>
        <v>-3309.5</v>
      </c>
      <c r="W47" s="57">
        <f t="shared" si="14"/>
        <v>-3195.7</v>
      </c>
      <c r="X47" s="57">
        <f t="shared" si="14"/>
        <v>743.4</v>
      </c>
      <c r="Y47" s="57">
        <f t="shared" si="14"/>
        <v>-1350.6</v>
      </c>
      <c r="Z47" s="293">
        <f>SUM(C47:Y47)</f>
        <v>-17846.59999999996</v>
      </c>
      <c r="AA47" s="307">
        <f t="shared" si="14"/>
        <v>-61608.29999999999</v>
      </c>
      <c r="AB47" s="299">
        <f t="shared" si="1"/>
        <v>28.9678501111051</v>
      </c>
      <c r="AC47" s="119"/>
      <c r="AD47" s="246"/>
    </row>
    <row r="48" spans="1:30" ht="1.5" customHeight="1">
      <c r="A48" s="152"/>
      <c r="B48" s="16"/>
      <c r="C48" s="16"/>
      <c r="D48" s="16"/>
      <c r="Z48" s="17"/>
      <c r="AD48" s="246"/>
    </row>
    <row r="49" spans="1:30" ht="18.75" hidden="1">
      <c r="A49" s="152"/>
      <c r="B49" s="76" t="s">
        <v>114</v>
      </c>
      <c r="C49" s="235"/>
      <c r="D49" s="77" t="s">
        <v>115</v>
      </c>
      <c r="E49" s="78"/>
      <c r="F49" s="18">
        <v>312300</v>
      </c>
      <c r="G49" s="19" t="s">
        <v>116</v>
      </c>
      <c r="H49" s="18">
        <v>74816</v>
      </c>
      <c r="I49" s="19" t="s">
        <v>117</v>
      </c>
      <c r="J49" s="20">
        <v>387116</v>
      </c>
      <c r="K49" s="24"/>
      <c r="AD49" s="246"/>
    </row>
    <row r="50" spans="1:30" ht="16.5" hidden="1" thickBot="1">
      <c r="A50" s="152"/>
      <c r="B50" s="79" t="s">
        <v>118</v>
      </c>
      <c r="C50" s="80"/>
      <c r="D50" s="22"/>
      <c r="E50" s="80"/>
      <c r="F50" s="21"/>
      <c r="G50" s="22"/>
      <c r="H50" s="21"/>
      <c r="I50" s="22"/>
      <c r="J50" s="23"/>
      <c r="AD50" s="246"/>
    </row>
    <row r="51" spans="1:30" ht="15.75" hidden="1">
      <c r="A51" s="152"/>
      <c r="AD51" s="246"/>
    </row>
    <row r="52" spans="2:30" ht="18.75" hidden="1">
      <c r="B52" s="16"/>
      <c r="C52" s="16"/>
      <c r="D52" s="16"/>
      <c r="F52" s="24"/>
      <c r="G52" s="24"/>
      <c r="H52" s="24"/>
      <c r="I52" s="24"/>
      <c r="J52" s="24"/>
      <c r="K52" s="24"/>
      <c r="AD52" s="246"/>
    </row>
    <row r="53" ht="15.75" hidden="1">
      <c r="AD53" s="246"/>
    </row>
    <row r="54" spans="2:3" ht="15.75">
      <c r="B54" s="25"/>
      <c r="C54" s="25"/>
    </row>
    <row r="56" spans="9:11" ht="12.75">
      <c r="I56" s="17"/>
      <c r="K56" s="17"/>
    </row>
    <row r="59" ht="12.75">
      <c r="B59" s="46"/>
    </row>
  </sheetData>
  <sheetProtection/>
  <mergeCells count="7">
    <mergeCell ref="B2:AB2"/>
    <mergeCell ref="Z3:Z4"/>
    <mergeCell ref="AA1:AB1"/>
    <mergeCell ref="AA3:AA4"/>
    <mergeCell ref="AB3:AB4"/>
    <mergeCell ref="L3:P3"/>
    <mergeCell ref="C3:K3"/>
  </mergeCells>
  <printOptions horizontalCentered="1" verticalCentered="1"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36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E8" sqref="E8"/>
    </sheetView>
  </sheetViews>
  <sheetFormatPr defaultColWidth="9.00390625" defaultRowHeight="12.75"/>
  <cols>
    <col min="1" max="1" width="47.25390625" style="351" customWidth="1"/>
    <col min="2" max="2" width="20.75390625" style="377" customWidth="1"/>
    <col min="3" max="3" width="16.875" style="351" customWidth="1"/>
    <col min="4" max="4" width="16.00390625" style="351" customWidth="1"/>
    <col min="5" max="5" width="9.125" style="351" customWidth="1"/>
    <col min="6" max="6" width="13.125" style="351" bestFit="1" customWidth="1"/>
    <col min="7" max="7" width="12.25390625" style="351" bestFit="1" customWidth="1"/>
    <col min="8" max="16384" width="9.125" style="351" customWidth="1"/>
  </cols>
  <sheetData>
    <row r="1" spans="1:2" ht="15.75" customHeight="1" thickBot="1">
      <c r="A1" s="374"/>
      <c r="B1" s="351"/>
    </row>
    <row r="2" spans="1:4" ht="27.75" customHeight="1">
      <c r="A2" s="652" t="s">
        <v>288</v>
      </c>
      <c r="B2" s="653"/>
      <c r="C2" s="653"/>
      <c r="D2" s="654"/>
    </row>
    <row r="3" spans="1:6" ht="15">
      <c r="A3" s="655"/>
      <c r="B3" s="375" t="s">
        <v>42</v>
      </c>
      <c r="C3" s="375" t="s">
        <v>42</v>
      </c>
      <c r="D3" s="657" t="s">
        <v>43</v>
      </c>
      <c r="F3" s="359"/>
    </row>
    <row r="4" spans="1:6" ht="15">
      <c r="A4" s="656"/>
      <c r="B4" s="376" t="s">
        <v>271</v>
      </c>
      <c r="C4" s="376" t="s">
        <v>289</v>
      </c>
      <c r="D4" s="658"/>
      <c r="F4" s="359"/>
    </row>
    <row r="5" spans="1:4" ht="16.5" customHeight="1">
      <c r="A5" s="348" t="s">
        <v>44</v>
      </c>
      <c r="B5" s="349">
        <v>245037613.68</v>
      </c>
      <c r="C5" s="349">
        <v>188097495.31</v>
      </c>
      <c r="D5" s="350">
        <f>+C5-B5</f>
        <v>-56940118.370000005</v>
      </c>
    </row>
    <row r="6" spans="1:5" ht="16.5" customHeight="1">
      <c r="A6" s="352" t="s">
        <v>45</v>
      </c>
      <c r="B6" s="353"/>
      <c r="C6" s="353">
        <v>5398500</v>
      </c>
      <c r="D6" s="354">
        <f>+C6-B6</f>
        <v>5398500</v>
      </c>
      <c r="E6" s="355"/>
    </row>
    <row r="7" spans="1:4" ht="16.5" customHeight="1">
      <c r="A7" s="348" t="s">
        <v>46</v>
      </c>
      <c r="B7" s="353">
        <v>124829</v>
      </c>
      <c r="C7" s="353">
        <v>83976</v>
      </c>
      <c r="D7" s="354">
        <f>+C7-B7</f>
        <v>-40853</v>
      </c>
    </row>
    <row r="8" spans="1:4" ht="16.5" customHeight="1">
      <c r="A8" s="356" t="s">
        <v>47</v>
      </c>
      <c r="B8" s="357">
        <f>SUM(B5:B7)</f>
        <v>245162442.68</v>
      </c>
      <c r="C8" s="357">
        <f>SUM(C5:C7)</f>
        <v>193579971.31</v>
      </c>
      <c r="D8" s="358">
        <f>SUM(D5,D6,D7)</f>
        <v>-51582471.370000005</v>
      </c>
    </row>
    <row r="9" spans="1:4" ht="16.5" customHeight="1">
      <c r="A9" s="348" t="s">
        <v>48</v>
      </c>
      <c r="B9" s="353">
        <v>198388528.85</v>
      </c>
      <c r="C9" s="353">
        <v>200133389.66</v>
      </c>
      <c r="D9" s="354">
        <f>C9-B9</f>
        <v>1744860.8100000024</v>
      </c>
    </row>
    <row r="10" spans="1:7" ht="16.5" customHeight="1">
      <c r="A10" s="352" t="s">
        <v>49</v>
      </c>
      <c r="B10" s="353">
        <v>-86571669.02</v>
      </c>
      <c r="C10" s="353">
        <v>-86704026.47</v>
      </c>
      <c r="D10" s="354">
        <f>C10-B10</f>
        <v>-132357.45000000298</v>
      </c>
      <c r="G10" s="359"/>
    </row>
    <row r="11" spans="1:7" ht="16.5" customHeight="1">
      <c r="A11" s="352" t="s">
        <v>160</v>
      </c>
      <c r="B11" s="353">
        <v>23380633.28</v>
      </c>
      <c r="C11" s="353">
        <v>24680345.5</v>
      </c>
      <c r="D11" s="354">
        <f aca="true" t="shared" si="0" ref="D11:D16">+C11-B11</f>
        <v>1299712.2199999988</v>
      </c>
      <c r="G11" s="359"/>
    </row>
    <row r="12" spans="1:7" ht="16.5" customHeight="1">
      <c r="A12" s="348" t="s">
        <v>50</v>
      </c>
      <c r="B12" s="353">
        <v>117538098.93</v>
      </c>
      <c r="C12" s="353">
        <v>112925409.93</v>
      </c>
      <c r="D12" s="354">
        <f t="shared" si="0"/>
        <v>-4612689</v>
      </c>
      <c r="G12" s="359"/>
    </row>
    <row r="13" spans="1:7" ht="16.5" customHeight="1">
      <c r="A13" s="348" t="s">
        <v>51</v>
      </c>
      <c r="B13" s="353">
        <v>37689724</v>
      </c>
      <c r="C13" s="353">
        <v>39275248.44</v>
      </c>
      <c r="D13" s="354">
        <f t="shared" si="0"/>
        <v>1585524.4399999976</v>
      </c>
      <c r="G13" s="359"/>
    </row>
    <row r="14" spans="1:4" ht="16.5" customHeight="1">
      <c r="A14" s="348" t="s">
        <v>53</v>
      </c>
      <c r="B14" s="360"/>
      <c r="C14" s="360">
        <v>60018.4</v>
      </c>
      <c r="D14" s="354">
        <f t="shared" si="0"/>
        <v>60018.4</v>
      </c>
    </row>
    <row r="15" spans="1:4" ht="16.5" customHeight="1">
      <c r="A15" s="361" t="s">
        <v>88</v>
      </c>
      <c r="B15" s="362"/>
      <c r="C15" s="362"/>
      <c r="D15" s="363">
        <f t="shared" si="0"/>
        <v>0</v>
      </c>
    </row>
    <row r="16" spans="1:7" ht="16.5" customHeight="1" thickBot="1">
      <c r="A16" s="356" t="s">
        <v>52</v>
      </c>
      <c r="B16" s="357">
        <f>B15+B14+B13+B12+B11+B10+B9</f>
        <v>290425316.04</v>
      </c>
      <c r="C16" s="357">
        <f>SUM(C9:C15)</f>
        <v>290370385.46</v>
      </c>
      <c r="D16" s="358">
        <f t="shared" si="0"/>
        <v>-54930.580000042915</v>
      </c>
      <c r="G16" s="359"/>
    </row>
    <row r="17" spans="1:4" ht="16.5" customHeight="1" thickBot="1" thickTop="1">
      <c r="A17" s="364" t="s">
        <v>54</v>
      </c>
      <c r="B17" s="365">
        <f>B8+B16</f>
        <v>535587758.72</v>
      </c>
      <c r="C17" s="365">
        <f>C8+C16</f>
        <v>483950356.77</v>
      </c>
      <c r="D17" s="366">
        <f>D8+(D16)</f>
        <v>-51637401.95000005</v>
      </c>
    </row>
    <row r="18" spans="1:4" ht="16.5" customHeight="1">
      <c r="A18" s="352" t="s">
        <v>55</v>
      </c>
      <c r="B18" s="367">
        <v>17589394.33</v>
      </c>
      <c r="C18" s="367">
        <v>11705534.06</v>
      </c>
      <c r="D18" s="350">
        <f aca="true" t="shared" si="1" ref="D18:D26">+C18-B18</f>
        <v>-5883860.269999998</v>
      </c>
    </row>
    <row r="19" spans="1:4" ht="16.5" customHeight="1">
      <c r="A19" s="348" t="s">
        <v>56</v>
      </c>
      <c r="B19" s="353">
        <v>82535772.52</v>
      </c>
      <c r="C19" s="353">
        <v>86281321.48</v>
      </c>
      <c r="D19" s="354">
        <f t="shared" si="1"/>
        <v>3745548.9600000083</v>
      </c>
    </row>
    <row r="20" spans="1:4" ht="16.5" customHeight="1">
      <c r="A20" s="348" t="s">
        <v>57</v>
      </c>
      <c r="B20" s="353">
        <v>25904943.09</v>
      </c>
      <c r="C20" s="353">
        <v>18296249.24</v>
      </c>
      <c r="D20" s="354">
        <f t="shared" si="1"/>
        <v>-7608693.8500000015</v>
      </c>
    </row>
    <row r="21" spans="1:4" ht="16.5" customHeight="1">
      <c r="A21" s="348" t="s">
        <v>150</v>
      </c>
      <c r="B21" s="353">
        <v>5812542.03</v>
      </c>
      <c r="C21" s="353">
        <v>4215629.15</v>
      </c>
      <c r="D21" s="354">
        <f t="shared" si="1"/>
        <v>-1596912.88</v>
      </c>
    </row>
    <row r="22" spans="1:4" ht="16.5" customHeight="1">
      <c r="A22" s="348" t="s">
        <v>58</v>
      </c>
      <c r="B22" s="353">
        <v>21423731.55</v>
      </c>
      <c r="C22" s="353">
        <v>14995590.87</v>
      </c>
      <c r="D22" s="354">
        <f t="shared" si="1"/>
        <v>-6428140.680000002</v>
      </c>
    </row>
    <row r="23" spans="1:7" ht="16.5" customHeight="1">
      <c r="A23" s="348" t="s">
        <v>59</v>
      </c>
      <c r="B23" s="353">
        <v>4708552</v>
      </c>
      <c r="C23" s="353">
        <v>6723287.58</v>
      </c>
      <c r="D23" s="354">
        <f t="shared" si="1"/>
        <v>2014735.58</v>
      </c>
      <c r="G23" s="359"/>
    </row>
    <row r="24" spans="1:4" ht="16.5" customHeight="1">
      <c r="A24" s="368" t="s">
        <v>60</v>
      </c>
      <c r="B24" s="353">
        <v>30898319.86</v>
      </c>
      <c r="C24" s="353"/>
      <c r="D24" s="354">
        <f t="shared" si="1"/>
        <v>-30898319.86</v>
      </c>
    </row>
    <row r="25" spans="1:4" ht="16.5" customHeight="1">
      <c r="A25" s="356" t="s">
        <v>61</v>
      </c>
      <c r="B25" s="357">
        <f>SUM(B18:B24)</f>
        <v>188873255.38</v>
      </c>
      <c r="C25" s="357">
        <f>SUM(C18:C24)</f>
        <v>142217612.38000003</v>
      </c>
      <c r="D25" s="358">
        <f t="shared" si="1"/>
        <v>-46655642.99999997</v>
      </c>
    </row>
    <row r="26" spans="1:4" ht="16.5" customHeight="1">
      <c r="A26" s="348" t="s">
        <v>62</v>
      </c>
      <c r="B26" s="353">
        <v>3674240.01</v>
      </c>
      <c r="C26" s="353">
        <v>9072740.01</v>
      </c>
      <c r="D26" s="354">
        <f t="shared" si="1"/>
        <v>5398500</v>
      </c>
    </row>
    <row r="27" spans="1:4" ht="16.5" customHeight="1">
      <c r="A27" s="348" t="s">
        <v>63</v>
      </c>
      <c r="B27" s="353"/>
      <c r="C27" s="353"/>
      <c r="D27" s="354">
        <f>C27-B27</f>
        <v>0</v>
      </c>
    </row>
    <row r="28" spans="1:4" ht="16.5" customHeight="1">
      <c r="A28" s="348" t="s">
        <v>149</v>
      </c>
      <c r="B28" s="353">
        <v>5398078.04</v>
      </c>
      <c r="C28" s="353">
        <v>-421.96</v>
      </c>
      <c r="D28" s="354">
        <f>+C28-B28</f>
        <v>-5398500</v>
      </c>
    </row>
    <row r="29" spans="1:4" ht="16.5" customHeight="1">
      <c r="A29" s="348" t="s">
        <v>220</v>
      </c>
      <c r="B29" s="353">
        <v>-521394235.67</v>
      </c>
      <c r="C29" s="353">
        <v>-527486421.84</v>
      </c>
      <c r="D29" s="354">
        <f>+C29-B29</f>
        <v>-6092186.169999957</v>
      </c>
    </row>
    <row r="30" spans="1:4" ht="16.5" customHeight="1">
      <c r="A30" s="348" t="s">
        <v>64</v>
      </c>
      <c r="B30" s="369">
        <v>91554518.78</v>
      </c>
      <c r="C30" s="369">
        <v>-17846667.58</v>
      </c>
      <c r="D30" s="354">
        <f>C30-B30</f>
        <v>-109401186.36</v>
      </c>
    </row>
    <row r="31" spans="1:7" ht="16.5" customHeight="1">
      <c r="A31" s="348" t="s">
        <v>130</v>
      </c>
      <c r="B31" s="370"/>
      <c r="C31" s="370"/>
      <c r="D31" s="354">
        <f>C31-B31</f>
        <v>0</v>
      </c>
      <c r="F31" s="359"/>
      <c r="G31" s="359"/>
    </row>
    <row r="32" spans="1:7" ht="16.5" customHeight="1">
      <c r="A32" s="348" t="s">
        <v>206</v>
      </c>
      <c r="B32" s="353">
        <v>767481902.18</v>
      </c>
      <c r="C32" s="353">
        <v>877993515.76</v>
      </c>
      <c r="D32" s="354">
        <f>+C32-B32</f>
        <v>110511613.58000004</v>
      </c>
      <c r="G32" s="359"/>
    </row>
    <row r="33" spans="1:4" ht="16.5" customHeight="1" thickBot="1">
      <c r="A33" s="371" t="s">
        <v>65</v>
      </c>
      <c r="B33" s="372">
        <f>SUM(B26:B32)</f>
        <v>346714503.3399999</v>
      </c>
      <c r="C33" s="372">
        <f>SUM(C26:C32)</f>
        <v>341732744.39000005</v>
      </c>
      <c r="D33" s="373">
        <f>SUM(D26:D32)</f>
        <v>-4981758.949999914</v>
      </c>
    </row>
    <row r="34" spans="1:4" ht="16.5" customHeight="1" thickBot="1" thickTop="1">
      <c r="A34" s="364" t="s">
        <v>66</v>
      </c>
      <c r="B34" s="365">
        <f>B25+B33</f>
        <v>535587758.7199999</v>
      </c>
      <c r="C34" s="365">
        <f>C25+C33</f>
        <v>483950356.7700001</v>
      </c>
      <c r="D34" s="366">
        <f>D25+D33</f>
        <v>-51637401.949999884</v>
      </c>
    </row>
  </sheetData>
  <sheetProtection/>
  <mergeCells count="3">
    <mergeCell ref="A2:D2"/>
    <mergeCell ref="A3:A4"/>
    <mergeCell ref="D3:D4"/>
  </mergeCells>
  <printOptions/>
  <pageMargins left="0.7874015748031497" right="0.7874015748031497" top="0.6" bottom="0.57" header="0.5118110236220472" footer="0.5118110236220472"/>
  <pageSetup horizontalDpi="1200" verticalDpi="12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0">
      <selection activeCell="J32" sqref="J32"/>
    </sheetView>
  </sheetViews>
  <sheetFormatPr defaultColWidth="9.00390625" defaultRowHeight="12.75"/>
  <cols>
    <col min="1" max="1" width="11.375" style="158" bestFit="1" customWidth="1"/>
    <col min="2" max="2" width="22.625" style="158" customWidth="1"/>
    <col min="3" max="3" width="7.00390625" style="158" bestFit="1" customWidth="1"/>
    <col min="4" max="4" width="8.875" style="158" customWidth="1"/>
    <col min="5" max="5" width="9.875" style="158" bestFit="1" customWidth="1"/>
    <col min="6" max="6" width="10.00390625" style="158" customWidth="1"/>
    <col min="7" max="7" width="9.875" style="158" bestFit="1" customWidth="1"/>
    <col min="8" max="8" width="11.25390625" style="158" bestFit="1" customWidth="1"/>
    <col min="9" max="9" width="26.625" style="158" customWidth="1"/>
    <col min="10" max="10" width="21.375" style="158" customWidth="1"/>
    <col min="11" max="16384" width="9.125" style="158" customWidth="1"/>
  </cols>
  <sheetData>
    <row r="1" s="420" customFormat="1" ht="12.75">
      <c r="H1" s="420" t="s">
        <v>290</v>
      </c>
    </row>
    <row r="2" spans="1:4" s="420" customFormat="1" ht="14.25">
      <c r="A2" s="605" t="s">
        <v>321</v>
      </c>
      <c r="B2" s="605"/>
      <c r="C2" s="605"/>
      <c r="D2" s="605"/>
    </row>
    <row r="3" spans="1:8" s="420" customFormat="1" ht="13.5" thickBot="1">
      <c r="A3" s="659"/>
      <c r="B3" s="660"/>
      <c r="C3" s="660"/>
      <c r="D3" s="660"/>
      <c r="E3" s="660"/>
      <c r="F3" s="660"/>
      <c r="G3" s="660"/>
      <c r="H3" s="660"/>
    </row>
    <row r="4" spans="1:8" ht="39" thickBot="1">
      <c r="A4" s="405" t="s">
        <v>210</v>
      </c>
      <c r="B4" s="397" t="s">
        <v>97</v>
      </c>
      <c r="C4" s="406" t="s">
        <v>291</v>
      </c>
      <c r="D4" s="407" t="s">
        <v>292</v>
      </c>
      <c r="E4" s="408" t="s">
        <v>293</v>
      </c>
      <c r="F4" s="409" t="s">
        <v>41</v>
      </c>
      <c r="G4" s="408" t="s">
        <v>294</v>
      </c>
      <c r="H4" s="408" t="s">
        <v>295</v>
      </c>
    </row>
    <row r="5" spans="1:8" ht="12.75">
      <c r="A5" s="404">
        <v>828121</v>
      </c>
      <c r="B5" s="384" t="s">
        <v>296</v>
      </c>
      <c r="C5" s="385">
        <f>SUM('Porovnání plánu ZČ '!C8)</f>
        <v>0</v>
      </c>
      <c r="D5" s="386">
        <f>SUM('Porovnání plánu ZČ '!C15)</f>
        <v>0</v>
      </c>
      <c r="E5" s="387">
        <f>SUM('Porovnání plánu ZČ '!C31)</f>
        <v>0</v>
      </c>
      <c r="F5" s="388">
        <f>SUM('Porovnání plánu ZČ '!C38)</f>
        <v>0</v>
      </c>
      <c r="G5" s="387">
        <f>SUM('Porovnání plánu ZČ '!C46)</f>
        <v>0</v>
      </c>
      <c r="H5" s="387">
        <f>G5-E5</f>
        <v>0</v>
      </c>
    </row>
    <row r="6" spans="1:8" ht="12.75">
      <c r="A6" s="403">
        <v>828122</v>
      </c>
      <c r="B6" s="378" t="s">
        <v>297</v>
      </c>
      <c r="C6" s="379">
        <f>SUM('Porovnání plánu ZČ '!D8)</f>
        <v>0</v>
      </c>
      <c r="D6" s="380">
        <f>SUM('Porovnání plánu ZČ '!D5)</f>
        <v>0</v>
      </c>
      <c r="E6" s="381">
        <f>SUM('Porovnání plánu ZČ '!D31)</f>
        <v>31.400000000000002</v>
      </c>
      <c r="F6" s="382">
        <f>SUM('Porovnání plánu ZČ '!D38)</f>
        <v>2415.3</v>
      </c>
      <c r="G6" s="381">
        <f>SUM('Porovnání plánu ZČ '!D46)</f>
        <v>2469.7000000000003</v>
      </c>
      <c r="H6" s="381">
        <f>G6-E6</f>
        <v>2438.3</v>
      </c>
    </row>
    <row r="7" spans="1:8" ht="12.75">
      <c r="A7" s="403">
        <v>828150</v>
      </c>
      <c r="B7" s="378" t="s">
        <v>298</v>
      </c>
      <c r="C7" s="379">
        <f>SUM('Porovnání plánu ZČ '!E8)</f>
        <v>0</v>
      </c>
      <c r="D7" s="380">
        <f>SUM('Porovnání plánu ZČ '!E15)</f>
        <v>0</v>
      </c>
      <c r="E7" s="381">
        <f>SUM('Porovnání plánu ZČ '!E31)</f>
        <v>-378.8</v>
      </c>
      <c r="F7" s="382">
        <f>SUM('Porovnání plánu ZČ '!E38)</f>
        <v>6847.5</v>
      </c>
      <c r="G7" s="381">
        <f>SUM('Porovnání plánu ZČ '!E46)</f>
        <v>6814.400000000001</v>
      </c>
      <c r="H7" s="381">
        <f aca="true" t="shared" si="0" ref="H7:H18">G7-E7</f>
        <v>7193.200000000001</v>
      </c>
    </row>
    <row r="8" spans="1:8" ht="12.75">
      <c r="A8" s="403">
        <v>828156</v>
      </c>
      <c r="B8" s="378" t="s">
        <v>299</v>
      </c>
      <c r="C8" s="379">
        <f>SUM('Porovnání plánu ZČ '!F8)</f>
        <v>0</v>
      </c>
      <c r="D8" s="380">
        <f>SUM('Porovnání plánu ZČ '!F15)</f>
        <v>0</v>
      </c>
      <c r="E8" s="381">
        <f>SUM('Porovnání plánu ZČ '!F31)</f>
        <v>35941.8</v>
      </c>
      <c r="F8" s="382">
        <f>SUM('Porovnání plánu ZČ '!F38)</f>
        <v>0</v>
      </c>
      <c r="G8" s="381">
        <f>SUM('Porovnání plánu ZČ '!F46)</f>
        <v>98222.3</v>
      </c>
      <c r="H8" s="381">
        <f t="shared" si="0"/>
        <v>62280.5</v>
      </c>
    </row>
    <row r="9" spans="1:8" ht="12.75">
      <c r="A9" s="403">
        <v>828157</v>
      </c>
      <c r="B9" s="378" t="s">
        <v>300</v>
      </c>
      <c r="C9" s="379">
        <f>SUM('Porovnání plánu ZČ '!G8)</f>
        <v>0</v>
      </c>
      <c r="D9" s="380">
        <f>SUM('Porovnání plánu ZČ '!G15)</f>
        <v>0</v>
      </c>
      <c r="E9" s="381">
        <f>SUM('Porovnání plánu ZČ '!G31)</f>
        <v>-314.5</v>
      </c>
      <c r="F9" s="382">
        <f>SUM('Porovnání plánu ZČ '!G38)</f>
        <v>0</v>
      </c>
      <c r="G9" s="381">
        <f>SUM('Porovnání plánu ZČ '!G46)</f>
        <v>7349.9</v>
      </c>
      <c r="H9" s="381">
        <f t="shared" si="0"/>
        <v>7664.4</v>
      </c>
    </row>
    <row r="10" spans="1:8" ht="12.75">
      <c r="A10" s="403">
        <v>8200</v>
      </c>
      <c r="B10" s="378" t="s">
        <v>236</v>
      </c>
      <c r="C10" s="379">
        <f>SUM('Porovnání plánu ZČ '!H8)</f>
        <v>10.2</v>
      </c>
      <c r="D10" s="380">
        <f>SUM('Porovnání plánu ZČ '!H15)</f>
        <v>42407</v>
      </c>
      <c r="E10" s="381">
        <f>SUM('Porovnání plánu ZČ '!H31)</f>
        <v>45941.6</v>
      </c>
      <c r="F10" s="382">
        <f>SUM('Porovnání plánu ZČ '!H38)</f>
        <v>0</v>
      </c>
      <c r="G10" s="381">
        <f>SUM('Porovnání plánu ZČ '!H46)</f>
        <v>0</v>
      </c>
      <c r="H10" s="381">
        <f t="shared" si="0"/>
        <v>-45941.6</v>
      </c>
    </row>
    <row r="11" spans="1:8" ht="12.75">
      <c r="A11" s="403">
        <v>8230</v>
      </c>
      <c r="B11" s="378" t="s">
        <v>301</v>
      </c>
      <c r="C11" s="379">
        <f>SUM('Porovnání plánu ZČ '!I8)</f>
        <v>0</v>
      </c>
      <c r="D11" s="380">
        <f>SUM('Porovnání plánu ZČ '!I15)</f>
        <v>12388.5</v>
      </c>
      <c r="E11" s="381">
        <f>SUM('Porovnání plánu ZČ '!I31)</f>
        <v>17413.8</v>
      </c>
      <c r="F11" s="382">
        <f>SUM('Porovnání plánu ZČ '!I38)</f>
        <v>306.3</v>
      </c>
      <c r="G11" s="381">
        <f>SUM('Porovnání plánu ZČ '!I46)</f>
        <v>293.7</v>
      </c>
      <c r="H11" s="381">
        <f t="shared" si="0"/>
        <v>-17120.1</v>
      </c>
    </row>
    <row r="12" spans="1:8" ht="12.75">
      <c r="A12" s="403">
        <v>8258</v>
      </c>
      <c r="B12" s="378" t="s">
        <v>302</v>
      </c>
      <c r="C12" s="379">
        <f>SUM('Porovnání plánu ZČ '!J8)</f>
        <v>0</v>
      </c>
      <c r="D12" s="380">
        <f>SUM('Porovnání plánu ZČ '!J15)</f>
        <v>24846.300000000003</v>
      </c>
      <c r="E12" s="381">
        <f>SUM('Porovnání plánu ZČ '!J31)</f>
        <v>34146.8</v>
      </c>
      <c r="F12" s="382">
        <f>SUM('Porovnání plánu ZČ '!J38)</f>
        <v>0</v>
      </c>
      <c r="G12" s="381">
        <f>SUM('Porovnání plánu ZČ '!J46)</f>
        <v>0</v>
      </c>
      <c r="H12" s="381">
        <f t="shared" si="0"/>
        <v>-34146.8</v>
      </c>
    </row>
    <row r="13" spans="1:8" ht="12.75">
      <c r="A13" s="403">
        <v>8282</v>
      </c>
      <c r="B13" s="378" t="s">
        <v>236</v>
      </c>
      <c r="C13" s="379">
        <f>SUM('Porovnání plánu ZČ '!K8)</f>
        <v>0</v>
      </c>
      <c r="D13" s="380">
        <f>SUM('Porovnání plánu ZČ '!K15)</f>
        <v>0</v>
      </c>
      <c r="E13" s="381">
        <f>SUM('Porovnání plánu ZČ '!K31)</f>
        <v>10578.8</v>
      </c>
      <c r="F13" s="382">
        <f>SUM('Porovnání plánu ZČ '!K38)</f>
        <v>0</v>
      </c>
      <c r="G13" s="381">
        <f>SUM('Porovnání plánu ZČ '!K46)</f>
        <v>200</v>
      </c>
      <c r="H13" s="381">
        <f t="shared" si="0"/>
        <v>-10378.8</v>
      </c>
    </row>
    <row r="14" spans="1:8" ht="12.75">
      <c r="A14" s="403">
        <v>9136</v>
      </c>
      <c r="B14" s="378" t="s">
        <v>303</v>
      </c>
      <c r="C14" s="379">
        <f>SUM('Porovnání plánu ZČ '!W8)</f>
        <v>-137.39999999999998</v>
      </c>
      <c r="D14" s="380">
        <f>SUM('Porovnání plánu ZČ '!W15)</f>
        <v>7722.7</v>
      </c>
      <c r="E14" s="381">
        <f>SUM('Porovnání plánu ZČ '!W31)</f>
        <v>9441.4</v>
      </c>
      <c r="F14" s="382">
        <f>SUM('Porovnání plánu ZČ '!W38)</f>
        <v>6018.4</v>
      </c>
      <c r="G14" s="381">
        <f>SUM('Porovnání plánu ZČ '!W46)</f>
        <v>6245.7</v>
      </c>
      <c r="H14" s="381">
        <f t="shared" si="0"/>
        <v>-3195.7</v>
      </c>
    </row>
    <row r="15" spans="1:8" ht="12.75">
      <c r="A15" s="403" t="s">
        <v>304</v>
      </c>
      <c r="B15" s="378"/>
      <c r="C15" s="379"/>
      <c r="D15" s="380"/>
      <c r="E15" s="381">
        <f>SUM('Plán ZČ'!V32)</f>
        <v>28506</v>
      </c>
      <c r="F15" s="382"/>
      <c r="G15" s="381">
        <f>SUM('Plán ZČ'!V46)</f>
        <v>3465</v>
      </c>
      <c r="H15" s="381">
        <f t="shared" si="0"/>
        <v>-25041</v>
      </c>
    </row>
    <row r="16" spans="1:8" ht="12.75">
      <c r="A16" s="403" t="s">
        <v>37</v>
      </c>
      <c r="B16" s="378"/>
      <c r="C16" s="379"/>
      <c r="D16" s="380"/>
      <c r="E16" s="381">
        <f>E14*100/E15</f>
        <v>33.12074650950677</v>
      </c>
      <c r="F16" s="382"/>
      <c r="G16" s="381">
        <f>G14*100/G15</f>
        <v>180.25108225108224</v>
      </c>
      <c r="H16" s="381">
        <f>H14*100/H15</f>
        <v>12.761870532326984</v>
      </c>
    </row>
    <row r="17" spans="1:8" ht="13.5" thickBot="1">
      <c r="A17" s="399" t="s">
        <v>305</v>
      </c>
      <c r="B17" s="398"/>
      <c r="C17" s="410"/>
      <c r="D17" s="411"/>
      <c r="E17" s="412">
        <f>SUM(E5:E14)</f>
        <v>152802.3</v>
      </c>
      <c r="F17" s="413"/>
      <c r="G17" s="412">
        <f>SUM(G5:G14)</f>
        <v>121595.7</v>
      </c>
      <c r="H17" s="412">
        <f t="shared" si="0"/>
        <v>-31206.59999999999</v>
      </c>
    </row>
    <row r="18" spans="1:8" ht="12.75">
      <c r="A18" s="404" t="s">
        <v>306</v>
      </c>
      <c r="B18" s="384"/>
      <c r="C18" s="385"/>
      <c r="D18" s="386"/>
      <c r="E18" s="387">
        <v>189521.3</v>
      </c>
      <c r="F18" s="388"/>
      <c r="G18" s="387">
        <v>147350</v>
      </c>
      <c r="H18" s="387">
        <f t="shared" si="0"/>
        <v>-42171.29999999999</v>
      </c>
    </row>
    <row r="19" spans="1:8" ht="13.5" thickBot="1">
      <c r="A19" s="399" t="s">
        <v>37</v>
      </c>
      <c r="B19" s="398"/>
      <c r="C19" s="410"/>
      <c r="D19" s="411"/>
      <c r="E19" s="412">
        <f>E17*100/E18</f>
        <v>80.62539672321792</v>
      </c>
      <c r="F19" s="413"/>
      <c r="G19" s="412">
        <f>G17*100/G18</f>
        <v>82.5216830675263</v>
      </c>
      <c r="H19" s="412">
        <f>H17*100/H18</f>
        <v>73.99961585248735</v>
      </c>
    </row>
    <row r="20" spans="1:8" ht="12.75">
      <c r="A20" s="404" t="s">
        <v>307</v>
      </c>
      <c r="B20" s="384"/>
      <c r="C20" s="385"/>
      <c r="D20" s="386"/>
      <c r="E20" s="387"/>
      <c r="F20" s="388"/>
      <c r="G20" s="387"/>
      <c r="H20" s="387"/>
    </row>
    <row r="21" spans="1:8" ht="12.75">
      <c r="A21" s="403" t="s">
        <v>98</v>
      </c>
      <c r="B21" s="378"/>
      <c r="C21" s="379">
        <f>SUM('Porovnání plánu ZČ '!L8)</f>
        <v>7144.4</v>
      </c>
      <c r="D21" s="380">
        <f>SUM('Porovnání plánu ZČ '!L15)</f>
        <v>33082</v>
      </c>
      <c r="E21" s="381">
        <f>SUM('Porovnání plánu ZČ '!L31)</f>
        <v>66059.7</v>
      </c>
      <c r="F21" s="382">
        <f>SUM('Porovnání plánu ZČ '!L38)</f>
        <v>232257.2</v>
      </c>
      <c r="G21" s="381">
        <f>SUM('Porovnání plánu ZČ '!L46)</f>
        <v>243478.9</v>
      </c>
      <c r="H21" s="381">
        <f aca="true" t="shared" si="1" ref="H21:H30">G21-E21</f>
        <v>177419.2</v>
      </c>
    </row>
    <row r="22" spans="1:8" ht="12.75">
      <c r="A22" s="403">
        <v>8100</v>
      </c>
      <c r="B22" s="378" t="s">
        <v>256</v>
      </c>
      <c r="C22" s="379">
        <f>SUM('Porovnání plánu ZČ '!M8)</f>
        <v>68.9</v>
      </c>
      <c r="D22" s="380">
        <f>SUM('Porovnání plánu ZČ '!M15)</f>
        <v>43585.7</v>
      </c>
      <c r="E22" s="381">
        <f>SUM('Porovnání plánu ZČ '!M31)</f>
        <v>66445.69999999998</v>
      </c>
      <c r="F22" s="382">
        <f>SUM('Porovnání plánu ZČ '!M38)</f>
        <v>8816.400000000001</v>
      </c>
      <c r="G22" s="381">
        <f>SUM('Porovnání plánu ZČ '!M46)</f>
        <v>12336.2</v>
      </c>
      <c r="H22" s="381">
        <f t="shared" si="1"/>
        <v>-54109.499999999985</v>
      </c>
    </row>
    <row r="23" spans="1:8" ht="12.75">
      <c r="A23" s="403">
        <v>8144</v>
      </c>
      <c r="B23" s="378" t="s">
        <v>308</v>
      </c>
      <c r="C23" s="379">
        <f>SUM('Porovnání plánu ZČ '!N8)</f>
        <v>0</v>
      </c>
      <c r="D23" s="380">
        <f>SUM('Porovnání plánu ZČ '!N15)</f>
        <v>0</v>
      </c>
      <c r="E23" s="381">
        <f>SUM('Porovnání plánu ZČ '!N31)</f>
        <v>3.4</v>
      </c>
      <c r="F23" s="382">
        <f>SUM('Porovnání plánu ZČ '!N38)</f>
        <v>172.3</v>
      </c>
      <c r="G23" s="381">
        <f>SUM('Porovnání plánu ZČ '!N46)</f>
        <v>172.3</v>
      </c>
      <c r="H23" s="381">
        <f t="shared" si="1"/>
        <v>168.9</v>
      </c>
    </row>
    <row r="24" spans="1:8" ht="12.75">
      <c r="A24" s="403">
        <v>818216</v>
      </c>
      <c r="B24" s="378" t="s">
        <v>309</v>
      </c>
      <c r="C24" s="379">
        <f>SUM('Porovnání plánu ZČ '!O8)</f>
        <v>0</v>
      </c>
      <c r="D24" s="380">
        <f>SUM('Porovnání plánu ZČ '!O15)</f>
        <v>647.6</v>
      </c>
      <c r="E24" s="381">
        <f>SUM('Porovnání plánu ZČ '!O31)</f>
        <v>647.6</v>
      </c>
      <c r="F24" s="382">
        <f>SUM('Porovnání plánu ZČ '!O38)</f>
        <v>8950.7</v>
      </c>
      <c r="G24" s="381">
        <f>SUM('Porovnání plánu ZČ '!O46)</f>
        <v>8950.7</v>
      </c>
      <c r="H24" s="381">
        <f t="shared" si="1"/>
        <v>8303.1</v>
      </c>
    </row>
    <row r="25" spans="1:8" ht="13.5" thickBot="1">
      <c r="A25" s="403">
        <v>815140</v>
      </c>
      <c r="B25" s="378" t="s">
        <v>310</v>
      </c>
      <c r="C25" s="379">
        <f>SUM('Porovnání plánu ZČ '!P8)</f>
        <v>0</v>
      </c>
      <c r="D25" s="380">
        <f>SUM('Porovnání plánu ZČ '!P15)</f>
        <v>0</v>
      </c>
      <c r="E25" s="381">
        <f>SUM('Porovnání plánu ZČ '!P31)</f>
        <v>0</v>
      </c>
      <c r="F25" s="382">
        <f>SUM('Porovnání plánu ZČ '!P38)</f>
        <v>2531</v>
      </c>
      <c r="G25" s="381">
        <f>SUM('Porovnání plánu ZČ '!P46)</f>
        <v>2531</v>
      </c>
      <c r="H25" s="381">
        <f t="shared" si="1"/>
        <v>2531</v>
      </c>
    </row>
    <row r="26" spans="1:8" ht="12.75">
      <c r="A26" s="404" t="s">
        <v>311</v>
      </c>
      <c r="B26" s="384"/>
      <c r="C26" s="385"/>
      <c r="D26" s="386"/>
      <c r="E26" s="387">
        <f>SUM(E21:E25)</f>
        <v>133156.39999999997</v>
      </c>
      <c r="F26" s="388"/>
      <c r="G26" s="387">
        <f>SUM(G21:G25)</f>
        <v>267469.1</v>
      </c>
      <c r="H26" s="387">
        <f t="shared" si="1"/>
        <v>134312.7</v>
      </c>
    </row>
    <row r="27" spans="1:8" ht="12.75">
      <c r="A27" s="403" t="s">
        <v>312</v>
      </c>
      <c r="B27" s="378"/>
      <c r="C27" s="379"/>
      <c r="D27" s="380"/>
      <c r="E27" s="381">
        <v>150678</v>
      </c>
      <c r="F27" s="382"/>
      <c r="G27" s="381">
        <v>266211</v>
      </c>
      <c r="H27" s="381">
        <f t="shared" si="1"/>
        <v>115533</v>
      </c>
    </row>
    <row r="28" spans="1:8" ht="13.5" thickBot="1">
      <c r="A28" s="399" t="s">
        <v>37</v>
      </c>
      <c r="B28" s="398"/>
      <c r="C28" s="410"/>
      <c r="D28" s="411"/>
      <c r="E28" s="412">
        <f>E26*100/E27</f>
        <v>88.37149417964133</v>
      </c>
      <c r="F28" s="413"/>
      <c r="G28" s="412">
        <f>G26*100/G27</f>
        <v>100.47259504678618</v>
      </c>
      <c r="H28" s="412">
        <f>H26*100/H27</f>
        <v>116.25483628054323</v>
      </c>
    </row>
    <row r="29" spans="1:8" ht="12.75">
      <c r="A29" s="404">
        <v>4100</v>
      </c>
      <c r="B29" s="384" t="s">
        <v>313</v>
      </c>
      <c r="C29" s="385">
        <f>SUM('Porovnání plánu ZČ '!Q8)</f>
        <v>0</v>
      </c>
      <c r="D29" s="386">
        <f>SUM('Porovnání plánu ZČ '!Q15)</f>
        <v>0</v>
      </c>
      <c r="E29" s="387">
        <f>SUM('Porovnání plánu ZČ '!Q31)</f>
        <v>-25.5</v>
      </c>
      <c r="F29" s="388">
        <f>SUM('Porovnání plánu ZČ '!Q38)</f>
        <v>8335.5</v>
      </c>
      <c r="G29" s="387">
        <f>SUM('Porovnání plánu ZČ '!Q46)</f>
        <v>8335.5</v>
      </c>
      <c r="H29" s="387">
        <f t="shared" si="1"/>
        <v>8361</v>
      </c>
    </row>
    <row r="30" spans="1:8" ht="12.75">
      <c r="A30" s="403" t="s">
        <v>304</v>
      </c>
      <c r="B30" s="378"/>
      <c r="C30" s="379"/>
      <c r="D30" s="380"/>
      <c r="E30" s="381">
        <v>0</v>
      </c>
      <c r="F30" s="382"/>
      <c r="G30" s="381">
        <v>8311.1</v>
      </c>
      <c r="H30" s="381">
        <f t="shared" si="1"/>
        <v>8311.1</v>
      </c>
    </row>
    <row r="31" spans="1:8" ht="13.5" thickBot="1">
      <c r="A31" s="399" t="s">
        <v>37</v>
      </c>
      <c r="B31" s="398"/>
      <c r="C31" s="410"/>
      <c r="D31" s="411"/>
      <c r="E31" s="412"/>
      <c r="F31" s="413"/>
      <c r="G31" s="412">
        <f>G29*100/G30</f>
        <v>100.29358328019154</v>
      </c>
      <c r="H31" s="412">
        <f>H29*100/H30</f>
        <v>100.60040187219501</v>
      </c>
    </row>
    <row r="32" spans="1:8" ht="25.5">
      <c r="A32" s="404">
        <v>2100</v>
      </c>
      <c r="B32" s="384" t="s">
        <v>314</v>
      </c>
      <c r="C32" s="385">
        <f>SUM('Porovnání plánu ZČ '!R8)</f>
        <v>0</v>
      </c>
      <c r="D32" s="386">
        <f>SUM('Porovnání plánu ZČ '!R15)</f>
        <v>0</v>
      </c>
      <c r="E32" s="387">
        <f>SUM('Porovnání plánu ZČ '!R31)</f>
        <v>10302.099999999999</v>
      </c>
      <c r="F32" s="388">
        <f>SUM('Porovnání plánu ZČ '!R38)</f>
        <v>193.7</v>
      </c>
      <c r="G32" s="387">
        <f>SUM('Porovnání plánu ZČ '!R46)</f>
        <v>193.7</v>
      </c>
      <c r="H32" s="387">
        <f>G32-E32</f>
        <v>-10108.399999999998</v>
      </c>
    </row>
    <row r="33" spans="1:8" ht="12.75">
      <c r="A33" s="403" t="s">
        <v>304</v>
      </c>
      <c r="B33" s="378"/>
      <c r="C33" s="379"/>
      <c r="D33" s="380"/>
      <c r="E33" s="381">
        <f>SUM('Plán ZČ'!Q32)</f>
        <v>15000</v>
      </c>
      <c r="F33" s="382"/>
      <c r="G33" s="381">
        <f>SUM('Plán ZČ'!Q46)</f>
        <v>253</v>
      </c>
      <c r="H33" s="381">
        <f>G33-E33</f>
        <v>-14747</v>
      </c>
    </row>
    <row r="34" spans="1:8" ht="13.5" thickBot="1">
      <c r="A34" s="399" t="s">
        <v>37</v>
      </c>
      <c r="B34" s="398"/>
      <c r="C34" s="410"/>
      <c r="D34" s="411"/>
      <c r="E34" s="412">
        <f>E32*100/E33</f>
        <v>68.68066666666665</v>
      </c>
      <c r="F34" s="413"/>
      <c r="G34" s="412">
        <f>G32*100/G33</f>
        <v>76.56126482213439</v>
      </c>
      <c r="H34" s="412">
        <f>H32*100/H33</f>
        <v>68.54546687461855</v>
      </c>
    </row>
    <row r="35" spans="1:8" ht="12.75">
      <c r="A35" s="404">
        <v>5100</v>
      </c>
      <c r="B35" s="384" t="s">
        <v>83</v>
      </c>
      <c r="C35" s="385">
        <f>SUM('Porovnání plánu ZČ '!S8)</f>
        <v>0</v>
      </c>
      <c r="D35" s="386">
        <f>SUM('Porovnání plánu ZČ '!S15)</f>
        <v>0</v>
      </c>
      <c r="E35" s="387">
        <f>SUM('Porovnání plánu ZČ '!S31)</f>
        <v>0</v>
      </c>
      <c r="F35" s="388">
        <f>SUM('Porovnání plánu ZČ '!S38)</f>
        <v>2333.1</v>
      </c>
      <c r="G35" s="387">
        <f>SUM('Porovnání plánu ZČ '!S46)</f>
        <v>2333.1</v>
      </c>
      <c r="H35" s="387">
        <f>G35-E35</f>
        <v>2333.1</v>
      </c>
    </row>
    <row r="36" spans="1:8" ht="12.75">
      <c r="A36" s="403" t="s">
        <v>304</v>
      </c>
      <c r="B36" s="378"/>
      <c r="C36" s="379"/>
      <c r="D36" s="380"/>
      <c r="E36" s="381">
        <f>SUM('Plán ZČ'!R32)</f>
        <v>0</v>
      </c>
      <c r="F36" s="382"/>
      <c r="G36" s="381">
        <f>SUM('Plán ZČ'!R46)</f>
        <v>2297</v>
      </c>
      <c r="H36" s="381">
        <f>G36-E36</f>
        <v>2297</v>
      </c>
    </row>
    <row r="37" spans="1:8" ht="13.5" thickBot="1">
      <c r="A37" s="399" t="s">
        <v>37</v>
      </c>
      <c r="B37" s="398"/>
      <c r="C37" s="410"/>
      <c r="D37" s="411"/>
      <c r="E37" s="412"/>
      <c r="F37" s="413"/>
      <c r="G37" s="412">
        <f>G35*100/G36</f>
        <v>101.57161515019591</v>
      </c>
      <c r="H37" s="412">
        <f>H35*100/H36</f>
        <v>101.57161515019591</v>
      </c>
    </row>
    <row r="38" spans="1:8" ht="12.75">
      <c r="A38" s="389" t="s">
        <v>95</v>
      </c>
      <c r="B38" s="390"/>
      <c r="C38" s="391"/>
      <c r="D38" s="392"/>
      <c r="E38" s="393"/>
      <c r="F38" s="394"/>
      <c r="G38" s="393"/>
      <c r="H38" s="393"/>
    </row>
    <row r="39" spans="1:8" ht="12.75">
      <c r="A39" s="414">
        <v>9100</v>
      </c>
      <c r="B39" s="415" t="s">
        <v>82</v>
      </c>
      <c r="C39" s="379">
        <f>SUM('Porovnání plánu ZČ '!T8)</f>
        <v>0</v>
      </c>
      <c r="D39" s="380">
        <f>SUM('Porovnání plánu ZČ '!T15)</f>
        <v>0</v>
      </c>
      <c r="E39" s="416">
        <f>SUM('Porovnání plánu ZČ '!T31)</f>
        <v>118980.70000000001</v>
      </c>
      <c r="F39" s="382">
        <f>SUM('Porovnání plánu ZČ '!T38)</f>
        <v>60.2</v>
      </c>
      <c r="G39" s="416">
        <f>SUM('Porovnání plánu ZČ '!T46)</f>
        <v>2816.6</v>
      </c>
      <c r="H39" s="416">
        <f>G39-E39</f>
        <v>-116164.1</v>
      </c>
    </row>
    <row r="40" spans="1:8" ht="12.75">
      <c r="A40" s="414" t="s">
        <v>304</v>
      </c>
      <c r="B40" s="415"/>
      <c r="C40" s="379"/>
      <c r="D40" s="380"/>
      <c r="E40" s="416">
        <f>SUM('Plán ZČ'!S32)</f>
        <v>124767</v>
      </c>
      <c r="F40" s="382"/>
      <c r="G40" s="416">
        <f>SUM('Plán ZČ'!S46)</f>
        <v>205</v>
      </c>
      <c r="H40" s="416">
        <f>G40-E40</f>
        <v>-124562</v>
      </c>
    </row>
    <row r="41" spans="1:8" ht="13.5" thickBot="1">
      <c r="A41" s="417" t="s">
        <v>37</v>
      </c>
      <c r="B41" s="418"/>
      <c r="C41" s="383"/>
      <c r="D41" s="395"/>
      <c r="E41" s="419">
        <f>E39*100/E40</f>
        <v>95.36231535582327</v>
      </c>
      <c r="F41" s="396"/>
      <c r="G41" s="419">
        <f>G39*100/G40</f>
        <v>1373.9512195121952</v>
      </c>
      <c r="H41" s="419">
        <f>H39*100/H40</f>
        <v>93.25805622902651</v>
      </c>
    </row>
    <row r="42" spans="1:8" ht="12.75">
      <c r="A42" s="404">
        <v>9159</v>
      </c>
      <c r="B42" s="384" t="s">
        <v>315</v>
      </c>
      <c r="C42" s="385">
        <f>SUM('Porovnání plánu ZČ '!U8)</f>
        <v>0</v>
      </c>
      <c r="D42" s="386">
        <f>SUM('Porovnání plánu ZČ '!U15)</f>
        <v>0</v>
      </c>
      <c r="E42" s="387">
        <f>SUM('Porovnání plánu ZČ '!U31)</f>
        <v>1457.6</v>
      </c>
      <c r="F42" s="388">
        <f>SUM('Porovnání plánu ZČ '!U38)</f>
        <v>0</v>
      </c>
      <c r="G42" s="387">
        <f>SUM('Porovnání plánu ZČ '!U46)</f>
        <v>0</v>
      </c>
      <c r="H42" s="387">
        <f>G42-E42</f>
        <v>-1457.6</v>
      </c>
    </row>
    <row r="43" spans="1:8" ht="12.75">
      <c r="A43" s="403" t="s">
        <v>304</v>
      </c>
      <c r="B43" s="378"/>
      <c r="C43" s="379"/>
      <c r="D43" s="380"/>
      <c r="E43" s="381">
        <f>SUM('Plán ZČ'!T32)</f>
        <v>1500</v>
      </c>
      <c r="F43" s="382"/>
      <c r="G43" s="381">
        <f>SUM('Plán ZČ'!T46)</f>
        <v>0</v>
      </c>
      <c r="H43" s="381">
        <f>G43-E43</f>
        <v>-1500</v>
      </c>
    </row>
    <row r="44" spans="1:8" ht="13.5" thickBot="1">
      <c r="A44" s="399" t="s">
        <v>37</v>
      </c>
      <c r="B44" s="398"/>
      <c r="C44" s="410"/>
      <c r="D44" s="411"/>
      <c r="E44" s="412">
        <f>E42*100/E43</f>
        <v>97.17333333333333</v>
      </c>
      <c r="F44" s="413"/>
      <c r="G44" s="412"/>
      <c r="H44" s="412">
        <f>H42*100/H43</f>
        <v>97.17333333333333</v>
      </c>
    </row>
    <row r="45" spans="1:8" ht="12.75">
      <c r="A45" s="404">
        <v>9136</v>
      </c>
      <c r="B45" s="384" t="s">
        <v>316</v>
      </c>
      <c r="C45" s="385">
        <f>SUM('Porovnání plánu ZČ '!V8)</f>
        <v>3393.7999999999997</v>
      </c>
      <c r="D45" s="386">
        <f>SUM('Porovnání plánu ZČ '!V15)</f>
        <v>2001.2000000000003</v>
      </c>
      <c r="E45" s="387">
        <f>SUM('Porovnání plánu ZČ '!V31)</f>
        <v>9430</v>
      </c>
      <c r="F45" s="388">
        <f>SUM('Porovnání plánu ZČ '!V38)</f>
        <v>5662.6</v>
      </c>
      <c r="G45" s="387">
        <f>SUM('Porovnání plánu ZČ '!V46)</f>
        <v>6120.5</v>
      </c>
      <c r="H45" s="387">
        <f>G45-E45</f>
        <v>-3309.5</v>
      </c>
    </row>
    <row r="46" spans="1:8" ht="12.75">
      <c r="A46" s="403" t="s">
        <v>304</v>
      </c>
      <c r="B46" s="378"/>
      <c r="C46" s="379"/>
      <c r="D46" s="380"/>
      <c r="E46" s="381">
        <f>SUM('Plán ZČ'!U32)</f>
        <v>10106</v>
      </c>
      <c r="F46" s="382"/>
      <c r="G46" s="381">
        <f>SUM('Plán ZČ'!U46)</f>
        <v>6252</v>
      </c>
      <c r="H46" s="381">
        <f>G46-E46</f>
        <v>-3854</v>
      </c>
    </row>
    <row r="47" spans="1:8" ht="13.5" thickBot="1">
      <c r="A47" s="399" t="s">
        <v>37</v>
      </c>
      <c r="B47" s="398"/>
      <c r="C47" s="410"/>
      <c r="D47" s="411"/>
      <c r="E47" s="412">
        <f>E45*100/E46</f>
        <v>93.31090441321987</v>
      </c>
      <c r="F47" s="413"/>
      <c r="G47" s="412">
        <f>G45*100/G46</f>
        <v>97.89667306461932</v>
      </c>
      <c r="H47" s="412">
        <f>H45*100/H46</f>
        <v>85.87182148417229</v>
      </c>
    </row>
    <row r="48" spans="1:8" ht="12.75">
      <c r="A48" s="404">
        <v>1000</v>
      </c>
      <c r="B48" s="384" t="s">
        <v>317</v>
      </c>
      <c r="C48" s="385">
        <f>SUM('Porovnání plánu ZČ '!X8)</f>
        <v>0</v>
      </c>
      <c r="D48" s="386">
        <f>SUM('Porovnání plánu ZČ '!X15)</f>
        <v>0</v>
      </c>
      <c r="E48" s="387">
        <f>SUM('Porovnání plánu ZČ '!X31)</f>
        <v>64.1</v>
      </c>
      <c r="F48" s="388">
        <f>SUM('Porovnání plánu ZČ '!X38)</f>
        <v>0</v>
      </c>
      <c r="G48" s="387">
        <f>SUM('Porovnání plánu ZČ '!X46)</f>
        <v>807.5</v>
      </c>
      <c r="H48" s="387">
        <f aca="true" t="shared" si="2" ref="H48:H55">G48-E48</f>
        <v>743.4</v>
      </c>
    </row>
    <row r="49" spans="1:8" ht="12.75">
      <c r="A49" s="403" t="s">
        <v>304</v>
      </c>
      <c r="B49" s="378"/>
      <c r="C49" s="379"/>
      <c r="D49" s="380"/>
      <c r="E49" s="381">
        <f>SUM('Plán ZČ'!W32)</f>
        <v>75</v>
      </c>
      <c r="F49" s="382"/>
      <c r="G49" s="381">
        <f>SUM('Plán ZČ'!W46)</f>
        <v>360</v>
      </c>
      <c r="H49" s="381">
        <f t="shared" si="2"/>
        <v>285</v>
      </c>
    </row>
    <row r="50" spans="1:8" ht="13.5" thickBot="1">
      <c r="A50" s="399" t="s">
        <v>37</v>
      </c>
      <c r="B50" s="398"/>
      <c r="C50" s="410"/>
      <c r="D50" s="411"/>
      <c r="E50" s="412">
        <f>E48*100/E49</f>
        <v>85.46666666666665</v>
      </c>
      <c r="F50" s="413"/>
      <c r="G50" s="412">
        <f>G48*100/G49</f>
        <v>224.30555555555554</v>
      </c>
      <c r="H50" s="412">
        <f>H48*100/H49</f>
        <v>260.8421052631579</v>
      </c>
    </row>
    <row r="51" spans="1:8" ht="12.75">
      <c r="A51" s="404">
        <v>3100</v>
      </c>
      <c r="B51" s="384" t="s">
        <v>318</v>
      </c>
      <c r="C51" s="385">
        <f>SUM('Porovnání plánu ZČ '!Y8)</f>
        <v>0</v>
      </c>
      <c r="D51" s="386">
        <f>SUM('Porovnání plánu ZČ '!Y15)</f>
        <v>0</v>
      </c>
      <c r="E51" s="387">
        <f>SUM('Porovnání plánu ZČ '!Y31)</f>
        <v>1431.6</v>
      </c>
      <c r="F51" s="388">
        <f>SUM('Porovnání plánu ZČ '!Y38)</f>
        <v>0</v>
      </c>
      <c r="G51" s="387">
        <f>SUM('Porovnání plánu ZČ '!Y46)</f>
        <v>81</v>
      </c>
      <c r="H51" s="387">
        <f t="shared" si="2"/>
        <v>-1350.6</v>
      </c>
    </row>
    <row r="52" spans="1:8" ht="12.75">
      <c r="A52" s="403" t="s">
        <v>304</v>
      </c>
      <c r="B52" s="378"/>
      <c r="C52" s="379"/>
      <c r="D52" s="380"/>
      <c r="E52" s="381">
        <f>SUM('Plán ZČ'!X32)</f>
        <v>1500</v>
      </c>
      <c r="F52" s="382"/>
      <c r="G52" s="381">
        <f>SUM('Plán ZČ'!X46)</f>
        <v>300</v>
      </c>
      <c r="H52" s="381">
        <f t="shared" si="2"/>
        <v>-1200</v>
      </c>
    </row>
    <row r="53" spans="1:8" ht="13.5" thickBot="1">
      <c r="A53" s="399" t="s">
        <v>37</v>
      </c>
      <c r="B53" s="398"/>
      <c r="C53" s="410"/>
      <c r="D53" s="411"/>
      <c r="E53" s="412">
        <f>E51*100/E52</f>
        <v>95.44</v>
      </c>
      <c r="F53" s="413"/>
      <c r="G53" s="412">
        <f>G51*100/G52</f>
        <v>27</v>
      </c>
      <c r="H53" s="412">
        <f>H51*100/H52</f>
        <v>112.55</v>
      </c>
    </row>
    <row r="54" spans="1:8" ht="12.75">
      <c r="A54" s="389" t="s">
        <v>1</v>
      </c>
      <c r="B54" s="390"/>
      <c r="C54" s="391"/>
      <c r="D54" s="392"/>
      <c r="E54" s="393">
        <f>E51+E48+E45+E42+E39+E35+E32+E29+E26+E17</f>
        <v>427599.3</v>
      </c>
      <c r="F54" s="394"/>
      <c r="G54" s="393">
        <f>G51+G48+G45+G42+G39+G35+G32+G29+G26+G17</f>
        <v>409752.7</v>
      </c>
      <c r="H54" s="393">
        <f t="shared" si="2"/>
        <v>-17846.599999999977</v>
      </c>
    </row>
    <row r="55" spans="1:10" ht="12.75">
      <c r="A55" s="403" t="s">
        <v>304</v>
      </c>
      <c r="B55" s="378"/>
      <c r="C55" s="379"/>
      <c r="D55" s="380"/>
      <c r="E55" s="381">
        <v>493147.3</v>
      </c>
      <c r="F55" s="382"/>
      <c r="G55" s="381">
        <v>431539</v>
      </c>
      <c r="H55" s="381">
        <f t="shared" si="2"/>
        <v>-61608.29999999999</v>
      </c>
      <c r="J55" s="158" t="s">
        <v>2</v>
      </c>
    </row>
    <row r="56" spans="1:8" ht="12.75">
      <c r="A56" s="403" t="s">
        <v>37</v>
      </c>
      <c r="B56" s="378"/>
      <c r="C56" s="379"/>
      <c r="D56" s="380"/>
      <c r="E56" s="381">
        <f>E54*100/E55</f>
        <v>86.70823098899659</v>
      </c>
      <c r="F56" s="382"/>
      <c r="G56" s="381">
        <f>G54*100/G55</f>
        <v>94.95148758281407</v>
      </c>
      <c r="H56" s="381">
        <f>H54*100/H55</f>
        <v>28.96785011110513</v>
      </c>
    </row>
    <row r="57" spans="1:8" ht="12.75">
      <c r="A57" s="400"/>
      <c r="B57" s="401"/>
      <c r="C57" s="402"/>
      <c r="D57" s="402"/>
      <c r="E57" s="402"/>
      <c r="F57" s="402"/>
      <c r="G57" s="402"/>
      <c r="H57" s="402"/>
    </row>
    <row r="58" spans="5:7" ht="12.75">
      <c r="E58" s="159"/>
      <c r="G58" s="159"/>
    </row>
    <row r="59" ht="12.75">
      <c r="G59" s="159"/>
    </row>
  </sheetData>
  <sheetProtection/>
  <mergeCells count="2">
    <mergeCell ref="A3:H3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3.875" style="1" customWidth="1"/>
    <col min="2" max="2" width="38.25390625" style="1" customWidth="1"/>
    <col min="3" max="3" width="14.375" style="2" customWidth="1"/>
    <col min="4" max="4" width="16.625" style="1" customWidth="1"/>
    <col min="5" max="5" width="13.625" style="1" bestFit="1" customWidth="1"/>
    <col min="6" max="6" width="13.375" style="1" customWidth="1"/>
    <col min="7" max="7" width="13.00390625" style="1" customWidth="1"/>
    <col min="8" max="8" width="11.875" style="1" bestFit="1" customWidth="1"/>
    <col min="9" max="9" width="13.125" style="1" customWidth="1"/>
    <col min="10" max="10" width="14.375" style="1" bestFit="1" customWidth="1"/>
    <col min="11" max="11" width="14.00390625" style="1" bestFit="1" customWidth="1"/>
    <col min="12" max="12" width="13.375" style="1" bestFit="1" customWidth="1"/>
    <col min="13" max="14" width="12.25390625" style="1" bestFit="1" customWidth="1"/>
    <col min="15" max="15" width="13.875" style="1" bestFit="1" customWidth="1"/>
    <col min="16" max="16" width="12.25390625" style="1" bestFit="1" customWidth="1"/>
    <col min="17" max="17" width="13.375" style="1" bestFit="1" customWidth="1"/>
    <col min="18" max="16384" width="9.125" style="1" customWidth="1"/>
  </cols>
  <sheetData>
    <row r="1" spans="2:16" ht="17.25" thickBot="1">
      <c r="B1" s="26"/>
      <c r="C1" s="26"/>
      <c r="D1" s="26"/>
      <c r="E1" s="27"/>
      <c r="F1" s="26"/>
      <c r="G1" s="28" t="s">
        <v>34</v>
      </c>
      <c r="H1" s="26"/>
      <c r="I1" s="26"/>
      <c r="K1" s="8"/>
      <c r="P1" s="8"/>
    </row>
    <row r="2" spans="2:16" ht="27" customHeight="1" thickBot="1">
      <c r="B2" s="669" t="s">
        <v>140</v>
      </c>
      <c r="C2" s="675" t="s">
        <v>32</v>
      </c>
      <c r="D2" s="676"/>
      <c r="E2" s="676"/>
      <c r="F2" s="677"/>
      <c r="G2" s="678"/>
      <c r="H2" s="26"/>
      <c r="I2" s="26"/>
      <c r="P2" s="8"/>
    </row>
    <row r="3" spans="2:16" ht="24" customHeight="1">
      <c r="B3" s="670"/>
      <c r="C3" s="673" t="s">
        <v>221</v>
      </c>
      <c r="D3" s="683">
        <v>42094</v>
      </c>
      <c r="E3" s="684"/>
      <c r="F3" s="684"/>
      <c r="G3" s="679" t="s">
        <v>69</v>
      </c>
      <c r="H3" s="26"/>
      <c r="I3" s="26"/>
      <c r="P3" s="8"/>
    </row>
    <row r="4" spans="2:12" ht="27" customHeight="1" thickBot="1">
      <c r="B4" s="671"/>
      <c r="C4" s="674"/>
      <c r="D4" s="120" t="s">
        <v>133</v>
      </c>
      <c r="E4" s="121" t="s">
        <v>151</v>
      </c>
      <c r="F4" s="122" t="s">
        <v>85</v>
      </c>
      <c r="G4" s="680"/>
      <c r="H4" s="26"/>
      <c r="I4" s="26"/>
      <c r="K4" s="115"/>
      <c r="L4" s="115"/>
    </row>
    <row r="5" spans="2:13" ht="16.5">
      <c r="B5" s="123" t="s">
        <v>70</v>
      </c>
      <c r="C5" s="124">
        <v>4205.5</v>
      </c>
      <c r="D5" s="124">
        <v>7005.1</v>
      </c>
      <c r="E5" s="125">
        <v>149599.8</v>
      </c>
      <c r="F5" s="125">
        <f aca="true" t="shared" si="0" ref="F5:F10">D5+E5</f>
        <v>156604.9</v>
      </c>
      <c r="G5" s="126">
        <f aca="true" t="shared" si="1" ref="G5:G13">D5-C5</f>
        <v>2799.6000000000004</v>
      </c>
      <c r="H5" s="169" t="s">
        <v>224</v>
      </c>
      <c r="I5" s="170"/>
      <c r="J5" s="170"/>
      <c r="K5" s="8"/>
      <c r="L5" s="8"/>
      <c r="M5" s="8"/>
    </row>
    <row r="6" spans="2:13" ht="16.5">
      <c r="B6" s="127" t="s">
        <v>71</v>
      </c>
      <c r="C6" s="109">
        <v>30812.6</v>
      </c>
      <c r="D6" s="109">
        <v>29623.1</v>
      </c>
      <c r="E6" s="128">
        <v>270000.7</v>
      </c>
      <c r="F6" s="128">
        <f t="shared" si="0"/>
        <v>299623.8</v>
      </c>
      <c r="G6" s="129">
        <f t="shared" si="1"/>
        <v>-1189.5</v>
      </c>
      <c r="H6" s="169"/>
      <c r="I6" s="170"/>
      <c r="J6" s="170"/>
      <c r="K6" s="8"/>
      <c r="L6" s="8"/>
      <c r="M6" s="8"/>
    </row>
    <row r="7" spans="2:12" ht="16.5">
      <c r="B7" s="148" t="s">
        <v>222</v>
      </c>
      <c r="C7" s="109">
        <v>42809.3</v>
      </c>
      <c r="D7" s="109">
        <v>45363.2</v>
      </c>
      <c r="E7" s="128">
        <v>281370.5</v>
      </c>
      <c r="F7" s="128">
        <f t="shared" si="0"/>
        <v>326733.7</v>
      </c>
      <c r="G7" s="129">
        <f t="shared" si="1"/>
        <v>2553.899999999994</v>
      </c>
      <c r="H7" s="169"/>
      <c r="I7" s="170"/>
      <c r="J7" s="170"/>
      <c r="K7" s="8"/>
      <c r="L7" s="8"/>
    </row>
    <row r="8" spans="2:12" ht="16.5">
      <c r="B8" s="127" t="s">
        <v>72</v>
      </c>
      <c r="C8" s="109">
        <v>45445.6</v>
      </c>
      <c r="D8" s="109">
        <v>53804.8</v>
      </c>
      <c r="E8" s="128">
        <v>274389.2</v>
      </c>
      <c r="F8" s="128">
        <f t="shared" si="0"/>
        <v>328194</v>
      </c>
      <c r="G8" s="129">
        <f t="shared" si="1"/>
        <v>8359.200000000004</v>
      </c>
      <c r="H8" s="169"/>
      <c r="I8" s="170"/>
      <c r="J8" s="170"/>
      <c r="K8" s="8"/>
      <c r="L8" s="8"/>
    </row>
    <row r="9" spans="2:12" ht="16.5">
      <c r="B9" s="127" t="s">
        <v>73</v>
      </c>
      <c r="C9" s="109">
        <v>291.3</v>
      </c>
      <c r="D9" s="109">
        <v>113.4</v>
      </c>
      <c r="E9" s="128">
        <v>-954.6</v>
      </c>
      <c r="F9" s="128">
        <f t="shared" si="0"/>
        <v>-841.2</v>
      </c>
      <c r="G9" s="129">
        <f t="shared" si="1"/>
        <v>-177.9</v>
      </c>
      <c r="H9" s="169"/>
      <c r="I9" s="170"/>
      <c r="J9" s="170"/>
      <c r="K9" s="8"/>
      <c r="L9" s="8"/>
    </row>
    <row r="10" spans="2:13" ht="17.25" thickBot="1">
      <c r="B10" s="130" t="s">
        <v>74</v>
      </c>
      <c r="C10" s="131">
        <v>5929.9</v>
      </c>
      <c r="D10" s="131">
        <v>5573.9</v>
      </c>
      <c r="E10" s="132">
        <v>-25986.6</v>
      </c>
      <c r="F10" s="128">
        <f t="shared" si="0"/>
        <v>-20412.699999999997</v>
      </c>
      <c r="G10" s="133">
        <f t="shared" si="1"/>
        <v>-356</v>
      </c>
      <c r="H10" s="169"/>
      <c r="I10" s="170"/>
      <c r="J10" s="170"/>
      <c r="K10" s="8"/>
      <c r="L10" s="8"/>
      <c r="M10" s="8"/>
    </row>
    <row r="11" spans="2:12" ht="17.25" thickBot="1">
      <c r="B11" s="134" t="s">
        <v>85</v>
      </c>
      <c r="C11" s="135">
        <f>SUM(C5:C10)</f>
        <v>129494.2</v>
      </c>
      <c r="D11" s="135">
        <f>SUM(D5:D10)</f>
        <v>141483.5</v>
      </c>
      <c r="E11" s="136">
        <f>SUM(E5:E10)</f>
        <v>948419</v>
      </c>
      <c r="F11" s="136">
        <f>SUM(F5:F10)</f>
        <v>1089902.5</v>
      </c>
      <c r="G11" s="137">
        <f t="shared" si="1"/>
        <v>11989.300000000003</v>
      </c>
      <c r="H11" s="171"/>
      <c r="I11" s="172"/>
      <c r="J11" s="173"/>
      <c r="K11" s="175"/>
      <c r="L11" s="8"/>
    </row>
    <row r="12" spans="2:14" ht="16.5">
      <c r="B12" s="138" t="s">
        <v>136</v>
      </c>
      <c r="C12" s="139">
        <v>322275.2</v>
      </c>
      <c r="D12" s="139">
        <v>279001.2</v>
      </c>
      <c r="E12" s="140">
        <v>-948419</v>
      </c>
      <c r="F12" s="140">
        <f>D12+E12</f>
        <v>-669417.8</v>
      </c>
      <c r="G12" s="141">
        <f t="shared" si="1"/>
        <v>-43274</v>
      </c>
      <c r="H12" s="171"/>
      <c r="I12" s="170"/>
      <c r="J12" s="173"/>
      <c r="K12" s="31"/>
      <c r="L12" s="31"/>
      <c r="M12" s="31"/>
      <c r="N12" s="8"/>
    </row>
    <row r="13" spans="2:11" ht="17.25" thickBot="1">
      <c r="B13" s="142" t="s">
        <v>1</v>
      </c>
      <c r="C13" s="143">
        <f>SUM(C11:C12)</f>
        <v>451769.4</v>
      </c>
      <c r="D13" s="143">
        <f>SUM(D11:D12)</f>
        <v>420484.7</v>
      </c>
      <c r="E13" s="144">
        <f>SUM(E11:E12)</f>
        <v>0</v>
      </c>
      <c r="F13" s="144">
        <f>SUM(F11:F12)</f>
        <v>420484.69999999995</v>
      </c>
      <c r="G13" s="145">
        <f t="shared" si="1"/>
        <v>-31284.70000000001</v>
      </c>
      <c r="H13" s="171"/>
      <c r="I13" s="171"/>
      <c r="J13" s="174"/>
      <c r="K13" s="8"/>
    </row>
    <row r="14" spans="2:12" ht="16.5">
      <c r="B14" s="41"/>
      <c r="C14" s="42"/>
      <c r="D14" s="42"/>
      <c r="E14" s="43"/>
      <c r="F14" s="43"/>
      <c r="G14" s="42"/>
      <c r="H14" s="171"/>
      <c r="I14" s="171"/>
      <c r="J14" s="172"/>
      <c r="L14" s="8"/>
    </row>
    <row r="15" spans="3:11" ht="18" customHeight="1">
      <c r="C15" s="1"/>
      <c r="K15" s="8"/>
    </row>
    <row r="16" spans="3:9" ht="16.5" thickBot="1">
      <c r="C16" s="1"/>
      <c r="I16" s="38" t="s">
        <v>0</v>
      </c>
    </row>
    <row r="17" spans="2:9" ht="39" customHeight="1" thickBot="1">
      <c r="B17" s="666" t="s">
        <v>213</v>
      </c>
      <c r="C17" s="667"/>
      <c r="D17" s="667"/>
      <c r="E17" s="667"/>
      <c r="F17" s="667"/>
      <c r="G17" s="667"/>
      <c r="H17" s="667"/>
      <c r="I17" s="668"/>
    </row>
    <row r="18" spans="2:9" ht="28.5" customHeight="1" thickBot="1">
      <c r="B18" s="681" t="s">
        <v>141</v>
      </c>
      <c r="C18" s="663" t="s">
        <v>98</v>
      </c>
      <c r="D18" s="664"/>
      <c r="E18" s="664"/>
      <c r="F18" s="664"/>
      <c r="G18" s="664"/>
      <c r="H18" s="664"/>
      <c r="I18" s="665"/>
    </row>
    <row r="19" spans="2:9" ht="82.5" customHeight="1" thickBot="1">
      <c r="B19" s="682"/>
      <c r="C19" s="222" t="s">
        <v>90</v>
      </c>
      <c r="D19" s="222" t="s">
        <v>18</v>
      </c>
      <c r="E19" s="222" t="s">
        <v>217</v>
      </c>
      <c r="F19" s="222" t="s">
        <v>89</v>
      </c>
      <c r="G19" s="222" t="s">
        <v>129</v>
      </c>
      <c r="H19" s="222" t="s">
        <v>91</v>
      </c>
      <c r="I19" s="223" t="s">
        <v>1</v>
      </c>
    </row>
    <row r="20" spans="1:9" ht="16.5">
      <c r="A20" s="1" t="s">
        <v>168</v>
      </c>
      <c r="B20" s="236" t="s">
        <v>215</v>
      </c>
      <c r="C20" s="51">
        <v>20963.7</v>
      </c>
      <c r="D20" s="51">
        <v>26008.2</v>
      </c>
      <c r="E20" s="51">
        <v>34417.9</v>
      </c>
      <c r="F20" s="51">
        <v>26678.3</v>
      </c>
      <c r="G20" s="51">
        <v>224</v>
      </c>
      <c r="H20" s="51">
        <v>1873.3</v>
      </c>
      <c r="I20" s="237">
        <f>SUM(C20:H20)</f>
        <v>110165.40000000001</v>
      </c>
    </row>
    <row r="21" spans="2:9" ht="16.5">
      <c r="B21" s="50" t="s">
        <v>216</v>
      </c>
      <c r="C21" s="51">
        <v>22665.9</v>
      </c>
      <c r="D21" s="51">
        <v>18875.4</v>
      </c>
      <c r="E21" s="51">
        <v>34193.1</v>
      </c>
      <c r="F21" s="51">
        <v>25317.3</v>
      </c>
      <c r="G21" s="51">
        <v>245.9</v>
      </c>
      <c r="H21" s="51">
        <v>1422.9</v>
      </c>
      <c r="I21" s="237">
        <f>SUM(C21:H21)</f>
        <v>102720.49999999999</v>
      </c>
    </row>
    <row r="22" spans="2:9" ht="17.25" thickBot="1">
      <c r="B22" s="238" t="s">
        <v>30</v>
      </c>
      <c r="C22" s="239">
        <f aca="true" t="shared" si="2" ref="C22:H22">C21-C20</f>
        <v>1702.2000000000007</v>
      </c>
      <c r="D22" s="239">
        <f t="shared" si="2"/>
        <v>-7132.799999999999</v>
      </c>
      <c r="E22" s="239">
        <f t="shared" si="2"/>
        <v>-224.8000000000029</v>
      </c>
      <c r="F22" s="239">
        <f t="shared" si="2"/>
        <v>-1361</v>
      </c>
      <c r="G22" s="239">
        <f t="shared" si="2"/>
        <v>21.900000000000006</v>
      </c>
      <c r="H22" s="239">
        <f t="shared" si="2"/>
        <v>-450.39999999999986</v>
      </c>
      <c r="I22" s="240">
        <f>SUM(C22:H22)</f>
        <v>-7444.9000000000015</v>
      </c>
    </row>
    <row r="23" spans="2:9" ht="16.5">
      <c r="B23" s="74"/>
      <c r="C23" s="73"/>
      <c r="D23" s="73"/>
      <c r="E23" s="73"/>
      <c r="F23" s="73"/>
      <c r="G23" s="73"/>
      <c r="H23" s="73"/>
      <c r="I23" s="73"/>
    </row>
    <row r="24" spans="2:12" ht="16.5">
      <c r="B24" s="74"/>
      <c r="C24" s="73"/>
      <c r="D24" s="73"/>
      <c r="E24" s="73"/>
      <c r="F24" s="73"/>
      <c r="G24" s="73"/>
      <c r="H24" s="73"/>
      <c r="I24" s="73"/>
      <c r="L24" s="8"/>
    </row>
    <row r="25" spans="2:12" ht="15.75">
      <c r="B25" s="36"/>
      <c r="C25" s="37"/>
      <c r="D25" s="37"/>
      <c r="E25" s="37"/>
      <c r="F25" s="37"/>
      <c r="G25" s="37"/>
      <c r="H25" s="37"/>
      <c r="I25" s="37"/>
      <c r="L25" s="8"/>
    </row>
    <row r="26" spans="2:9" ht="12.75" customHeight="1" thickBot="1">
      <c r="B26" s="4"/>
      <c r="C26" s="5"/>
      <c r="D26" s="5"/>
      <c r="E26" s="5"/>
      <c r="F26" s="5"/>
      <c r="G26" s="5"/>
      <c r="H26" s="5"/>
      <c r="I26" s="39" t="s">
        <v>0</v>
      </c>
    </row>
    <row r="27" spans="2:9" ht="23.25" customHeight="1">
      <c r="B27" s="685" t="s">
        <v>214</v>
      </c>
      <c r="C27" s="686"/>
      <c r="D27" s="686"/>
      <c r="E27" s="686"/>
      <c r="F27" s="686"/>
      <c r="G27" s="686"/>
      <c r="H27" s="686"/>
      <c r="I27" s="687"/>
    </row>
    <row r="28" spans="2:9" ht="23.25" customHeight="1" thickBot="1">
      <c r="B28" s="688"/>
      <c r="C28" s="689"/>
      <c r="D28" s="689"/>
      <c r="E28" s="689"/>
      <c r="F28" s="689"/>
      <c r="G28" s="689"/>
      <c r="H28" s="689"/>
      <c r="I28" s="690"/>
    </row>
    <row r="29" spans="2:9" ht="63.75" customHeight="1" thickBot="1">
      <c r="B29" s="661" t="s">
        <v>142</v>
      </c>
      <c r="C29" s="663" t="s">
        <v>98</v>
      </c>
      <c r="D29" s="664"/>
      <c r="E29" s="664"/>
      <c r="F29" s="664"/>
      <c r="G29" s="664"/>
      <c r="H29" s="664"/>
      <c r="I29" s="665"/>
    </row>
    <row r="30" spans="2:9" ht="48" thickBot="1">
      <c r="B30" s="662"/>
      <c r="C30" s="222" t="s">
        <v>90</v>
      </c>
      <c r="D30" s="222" t="s">
        <v>18</v>
      </c>
      <c r="E30" s="222" t="s">
        <v>218</v>
      </c>
      <c r="F30" s="222" t="s">
        <v>89</v>
      </c>
      <c r="G30" s="222" t="s">
        <v>139</v>
      </c>
      <c r="H30" s="222" t="s">
        <v>91</v>
      </c>
      <c r="I30" s="223" t="s">
        <v>1</v>
      </c>
    </row>
    <row r="31" spans="2:9" ht="16.5">
      <c r="B31" s="224" t="s">
        <v>31</v>
      </c>
      <c r="C31" s="225">
        <v>2315</v>
      </c>
      <c r="D31" s="225">
        <v>4739.1</v>
      </c>
      <c r="E31" s="225">
        <v>8162.6</v>
      </c>
      <c r="F31" s="225">
        <v>15538.1</v>
      </c>
      <c r="G31" s="225">
        <v>3507.7</v>
      </c>
      <c r="H31" s="225">
        <v>2517.7</v>
      </c>
      <c r="I31" s="226">
        <f aca="true" t="shared" si="3" ref="I31:I39">SUM(C31:H31)</f>
        <v>36780.2</v>
      </c>
    </row>
    <row r="32" spans="1:10" ht="16.5">
      <c r="A32" s="153" t="s">
        <v>169</v>
      </c>
      <c r="B32" s="227" t="s">
        <v>137</v>
      </c>
      <c r="C32" s="228">
        <f aca="true" t="shared" si="4" ref="C32:H32">C33+C34+C35+C36</f>
        <v>281486.89999999997</v>
      </c>
      <c r="D32" s="228">
        <f t="shared" si="4"/>
        <v>138431</v>
      </c>
      <c r="E32" s="228">
        <f t="shared" si="4"/>
        <v>176326.99999999997</v>
      </c>
      <c r="F32" s="228">
        <f t="shared" si="4"/>
        <v>140452.1</v>
      </c>
      <c r="G32" s="228">
        <f t="shared" si="4"/>
        <v>428.5</v>
      </c>
      <c r="H32" s="228">
        <f t="shared" si="4"/>
        <v>16829.300000000003</v>
      </c>
      <c r="I32" s="229">
        <f t="shared" si="3"/>
        <v>753954.7999999999</v>
      </c>
      <c r="J32" s="8"/>
    </row>
    <row r="33" spans="1:12" ht="16.5">
      <c r="A33" s="87">
        <v>314</v>
      </c>
      <c r="B33" s="61" t="s">
        <v>207</v>
      </c>
      <c r="C33" s="51">
        <v>22665.9</v>
      </c>
      <c r="D33" s="51">
        <v>18875.4</v>
      </c>
      <c r="E33" s="51">
        <v>34193.1</v>
      </c>
      <c r="F33" s="51">
        <v>25317.3</v>
      </c>
      <c r="G33" s="51">
        <v>245.9</v>
      </c>
      <c r="H33" s="51">
        <v>1422.9</v>
      </c>
      <c r="I33" s="229">
        <f t="shared" si="3"/>
        <v>102720.49999999999</v>
      </c>
      <c r="J33" s="8"/>
      <c r="K33" s="8"/>
      <c r="L33" s="8"/>
    </row>
    <row r="34" spans="1:9" ht="16.5">
      <c r="A34" s="153" t="s">
        <v>170</v>
      </c>
      <c r="B34" s="61" t="s">
        <v>159</v>
      </c>
      <c r="C34" s="230">
        <v>1628.8</v>
      </c>
      <c r="D34" s="230">
        <v>33262.3</v>
      </c>
      <c r="E34" s="230">
        <v>38850.6</v>
      </c>
      <c r="F34" s="230">
        <v>49971.7</v>
      </c>
      <c r="G34" s="230">
        <v>183.9</v>
      </c>
      <c r="H34" s="230">
        <v>8061.8</v>
      </c>
      <c r="I34" s="229">
        <f t="shared" si="3"/>
        <v>131959.1</v>
      </c>
    </row>
    <row r="35" spans="1:12" ht="16.5">
      <c r="A35" s="154" t="s">
        <v>171</v>
      </c>
      <c r="B35" s="61" t="s">
        <v>208</v>
      </c>
      <c r="C35" s="231">
        <v>256368.4</v>
      </c>
      <c r="D35" s="230">
        <v>86291.2</v>
      </c>
      <c r="E35" s="230">
        <v>102817.4</v>
      </c>
      <c r="F35" s="230">
        <v>64997.9</v>
      </c>
      <c r="G35" s="230"/>
      <c r="H35" s="230">
        <v>7344.6</v>
      </c>
      <c r="I35" s="229">
        <f t="shared" si="3"/>
        <v>517819.5</v>
      </c>
      <c r="J35" s="8"/>
      <c r="K35" s="8"/>
      <c r="L35" s="8"/>
    </row>
    <row r="36" spans="2:9" ht="16.5">
      <c r="B36" s="61" t="s">
        <v>138</v>
      </c>
      <c r="C36" s="230">
        <v>823.8</v>
      </c>
      <c r="D36" s="232">
        <v>2.1</v>
      </c>
      <c r="E36" s="232">
        <v>465.9</v>
      </c>
      <c r="F36" s="232">
        <v>165.2</v>
      </c>
      <c r="G36" s="232">
        <v>-1.3</v>
      </c>
      <c r="H36" s="232"/>
      <c r="I36" s="229">
        <f t="shared" si="3"/>
        <v>1455.7</v>
      </c>
    </row>
    <row r="37" spans="1:9" ht="16.5">
      <c r="A37" s="155">
        <v>321</v>
      </c>
      <c r="B37" s="227" t="s">
        <v>135</v>
      </c>
      <c r="C37" s="228">
        <f aca="true" t="shared" si="5" ref="C37:H37">SUM(C38:C39)</f>
        <v>6668.6</v>
      </c>
      <c r="D37" s="228">
        <f t="shared" si="5"/>
        <v>28787.8</v>
      </c>
      <c r="E37" s="228">
        <f t="shared" si="5"/>
        <v>44792.6</v>
      </c>
      <c r="F37" s="228">
        <f>SUM(F38:F39)</f>
        <v>51895.899999999994</v>
      </c>
      <c r="G37" s="228">
        <f>SUM(G38:G39)</f>
        <v>32.8</v>
      </c>
      <c r="H37" s="228">
        <f t="shared" si="5"/>
        <v>4682.2</v>
      </c>
      <c r="I37" s="229">
        <f t="shared" si="3"/>
        <v>136859.9</v>
      </c>
    </row>
    <row r="38" spans="1:9" ht="16.5">
      <c r="A38" s="155">
        <v>324</v>
      </c>
      <c r="B38" s="61" t="s">
        <v>33</v>
      </c>
      <c r="C38" s="230">
        <v>-4.7</v>
      </c>
      <c r="D38" s="230">
        <v>1273.8</v>
      </c>
      <c r="E38" s="230">
        <v>1646.7</v>
      </c>
      <c r="F38" s="230">
        <v>399.2</v>
      </c>
      <c r="G38" s="230">
        <v>32.8</v>
      </c>
      <c r="H38" s="230">
        <v>464.2</v>
      </c>
      <c r="I38" s="229">
        <f>SUM(C38:H38)</f>
        <v>3812</v>
      </c>
    </row>
    <row r="39" spans="2:9" ht="17.25" thickBot="1">
      <c r="B39" s="233" t="s">
        <v>158</v>
      </c>
      <c r="C39" s="75">
        <v>6673.3</v>
      </c>
      <c r="D39" s="75">
        <v>27514</v>
      </c>
      <c r="E39" s="75">
        <v>43145.9</v>
      </c>
      <c r="F39" s="75">
        <v>51496.7</v>
      </c>
      <c r="G39" s="75"/>
      <c r="H39" s="75">
        <v>4218</v>
      </c>
      <c r="I39" s="234">
        <f t="shared" si="3"/>
        <v>133047.90000000002</v>
      </c>
    </row>
    <row r="40" spans="3:6" ht="12.75">
      <c r="C40" s="40"/>
      <c r="D40" s="8"/>
      <c r="E40" s="8"/>
      <c r="F40" s="8"/>
    </row>
    <row r="41" ht="12.75">
      <c r="D41" s="8"/>
    </row>
    <row r="43" spans="3:10" ht="12.75">
      <c r="C43" s="40"/>
      <c r="D43" s="8"/>
      <c r="E43" s="8"/>
      <c r="F43" s="8"/>
      <c r="I43" s="8"/>
      <c r="J43" s="8"/>
    </row>
    <row r="44" spans="9:10" ht="12.75">
      <c r="I44" s="8"/>
      <c r="J44" s="8"/>
    </row>
    <row r="45" spans="9:10" ht="12.75">
      <c r="I45" s="8"/>
      <c r="J45" s="8"/>
    </row>
    <row r="46" spans="9:10" ht="12.75">
      <c r="I46" s="8"/>
      <c r="J46" s="8"/>
    </row>
    <row r="47" ht="12.75">
      <c r="J47" s="8"/>
    </row>
    <row r="48" spans="3:10" ht="12.75">
      <c r="C48" s="40"/>
      <c r="D48" s="8"/>
      <c r="E48" s="8"/>
      <c r="F48" s="8"/>
      <c r="I48" s="8"/>
      <c r="J48" s="8"/>
    </row>
    <row r="49" spans="9:10" ht="12.75">
      <c r="I49" s="31"/>
      <c r="J49" s="31"/>
    </row>
    <row r="51" spans="3:9" ht="12.75">
      <c r="C51" s="40"/>
      <c r="D51" s="8"/>
      <c r="E51" s="8"/>
      <c r="F51" s="8"/>
      <c r="H51" s="8"/>
      <c r="I51" s="8"/>
    </row>
    <row r="53" ht="12.75">
      <c r="D53" s="8"/>
    </row>
    <row r="54" ht="12.75">
      <c r="I54" s="8"/>
    </row>
    <row r="58" spans="5:14" ht="12.75">
      <c r="E58" s="672"/>
      <c r="F58" s="672"/>
      <c r="G58" s="156"/>
      <c r="H58" s="156"/>
      <c r="I58" s="156"/>
      <c r="J58" s="156"/>
      <c r="K58" s="156"/>
      <c r="M58" s="156"/>
      <c r="N58" s="156"/>
    </row>
    <row r="59" spans="7:15" ht="12.75">
      <c r="G59" s="8"/>
      <c r="H59" s="8"/>
      <c r="I59" s="8"/>
      <c r="J59" s="8"/>
      <c r="K59" s="8"/>
      <c r="M59" s="8"/>
      <c r="N59" s="8"/>
      <c r="O59" s="8"/>
    </row>
    <row r="60" spans="7:15" ht="12.75">
      <c r="G60" s="8"/>
      <c r="H60" s="8"/>
      <c r="I60" s="8"/>
      <c r="J60" s="8"/>
      <c r="K60" s="8"/>
      <c r="M60" s="8"/>
      <c r="N60" s="8"/>
      <c r="O60" s="8"/>
    </row>
    <row r="61" spans="7:15" ht="12.75">
      <c r="G61" s="8"/>
      <c r="H61" s="8"/>
      <c r="I61" s="8"/>
      <c r="J61" s="8"/>
      <c r="K61" s="8"/>
      <c r="M61" s="8"/>
      <c r="N61" s="8"/>
      <c r="O61" s="8"/>
    </row>
    <row r="62" spans="7:15" ht="12.75">
      <c r="G62" s="8"/>
      <c r="H62" s="8"/>
      <c r="I62" s="8"/>
      <c r="J62" s="8"/>
      <c r="K62" s="8"/>
      <c r="M62" s="8"/>
      <c r="N62" s="8"/>
      <c r="O62" s="8"/>
    </row>
    <row r="63" spans="7:15" ht="12.75">
      <c r="G63" s="8"/>
      <c r="H63" s="8"/>
      <c r="I63" s="8"/>
      <c r="J63" s="8"/>
      <c r="K63" s="8"/>
      <c r="M63" s="8"/>
      <c r="N63" s="8"/>
      <c r="O63" s="8"/>
    </row>
    <row r="64" spans="7:15" ht="12.75">
      <c r="G64" s="8"/>
      <c r="H64" s="8"/>
      <c r="I64" s="8"/>
      <c r="J64" s="8"/>
      <c r="K64" s="8"/>
      <c r="M64" s="8"/>
      <c r="N64" s="8"/>
      <c r="O64" s="8"/>
    </row>
    <row r="65" spans="7:15" ht="12.75">
      <c r="G65" s="8"/>
      <c r="H65" s="8"/>
      <c r="I65" s="8"/>
      <c r="J65" s="8"/>
      <c r="K65" s="8"/>
      <c r="M65" s="8"/>
      <c r="N65" s="8"/>
      <c r="O65" s="8"/>
    </row>
    <row r="66" spans="7:15" ht="12.75">
      <c r="G66" s="8"/>
      <c r="H66" s="8"/>
      <c r="I66" s="8"/>
      <c r="J66" s="8"/>
      <c r="K66" s="8"/>
      <c r="M66" s="8"/>
      <c r="N66" s="8"/>
      <c r="O66" s="8"/>
    </row>
    <row r="67" spans="7:15" ht="12.75">
      <c r="G67" s="8"/>
      <c r="H67" s="8"/>
      <c r="I67" s="8"/>
      <c r="J67" s="8"/>
      <c r="K67" s="8"/>
      <c r="M67" s="8"/>
      <c r="N67" s="8"/>
      <c r="O67" s="8"/>
    </row>
    <row r="70" spans="7:15" ht="12.75">
      <c r="G70" s="8"/>
      <c r="H70" s="8"/>
      <c r="I70" s="8"/>
      <c r="J70" s="8"/>
      <c r="K70" s="8"/>
      <c r="L70" s="8"/>
      <c r="M70" s="8"/>
      <c r="N70" s="8"/>
      <c r="O70" s="8"/>
    </row>
    <row r="74" spans="8:14" ht="12.75">
      <c r="H74" s="156"/>
      <c r="I74" s="156"/>
      <c r="J74" s="156"/>
      <c r="K74" s="156"/>
      <c r="M74" s="156"/>
      <c r="N74" s="156"/>
    </row>
    <row r="75" spans="7:15" ht="12.75">
      <c r="G75" s="8"/>
      <c r="H75" s="8"/>
      <c r="I75" s="8"/>
      <c r="J75" s="8"/>
      <c r="K75" s="8"/>
      <c r="M75" s="8"/>
      <c r="N75" s="8"/>
      <c r="O75" s="8"/>
    </row>
    <row r="76" spans="8:15" ht="12.75">
      <c r="H76" s="8"/>
      <c r="I76" s="8"/>
      <c r="J76" s="8"/>
      <c r="K76" s="8"/>
      <c r="M76" s="8"/>
      <c r="N76" s="8"/>
      <c r="O76" s="8"/>
    </row>
    <row r="77" spans="8:15" ht="12.75">
      <c r="H77" s="8"/>
      <c r="I77" s="8"/>
      <c r="J77" s="8"/>
      <c r="K77" s="8"/>
      <c r="M77" s="8"/>
      <c r="N77" s="8"/>
      <c r="O77" s="8"/>
    </row>
    <row r="78" spans="8:15" ht="12.75">
      <c r="H78" s="8"/>
      <c r="I78" s="8"/>
      <c r="J78" s="8"/>
      <c r="K78" s="8"/>
      <c r="M78" s="8"/>
      <c r="N78" s="8"/>
      <c r="O78" s="8"/>
    </row>
    <row r="79" spans="8:15" ht="12.75">
      <c r="H79" s="8"/>
      <c r="I79" s="8"/>
      <c r="J79" s="8"/>
      <c r="K79" s="8"/>
      <c r="M79" s="8"/>
      <c r="N79" s="8"/>
      <c r="O79" s="8"/>
    </row>
    <row r="80" spans="8:15" ht="12.75">
      <c r="H80" s="8"/>
      <c r="I80" s="8"/>
      <c r="J80" s="8"/>
      <c r="K80" s="8"/>
      <c r="M80" s="8"/>
      <c r="N80" s="8"/>
      <c r="O80" s="8"/>
    </row>
    <row r="81" spans="7:15" ht="12.75">
      <c r="G81" s="8"/>
      <c r="H81" s="8"/>
      <c r="I81" s="8"/>
      <c r="J81" s="8"/>
      <c r="K81" s="8"/>
      <c r="M81" s="8"/>
      <c r="N81" s="8"/>
      <c r="O81" s="8"/>
    </row>
    <row r="82" spans="8:15" ht="12.75">
      <c r="H82" s="8"/>
      <c r="I82" s="8"/>
      <c r="J82" s="8"/>
      <c r="K82" s="8"/>
      <c r="M82" s="8"/>
      <c r="N82" s="8"/>
      <c r="O82" s="8"/>
    </row>
    <row r="83" spans="8:16" ht="12.75">
      <c r="H83" s="8"/>
      <c r="I83" s="8"/>
      <c r="J83" s="8"/>
      <c r="K83" s="8"/>
      <c r="M83" s="8"/>
      <c r="N83" s="8"/>
      <c r="O83" s="8"/>
      <c r="P83" s="8"/>
    </row>
    <row r="84" ht="12.75">
      <c r="G84" s="8"/>
    </row>
    <row r="85" ht="12.75">
      <c r="K85" s="8"/>
    </row>
    <row r="86" spans="8:15" ht="12.75">
      <c r="H86" s="8"/>
      <c r="I86" s="8"/>
      <c r="J86" s="8"/>
      <c r="K86" s="8"/>
      <c r="L86" s="8"/>
      <c r="M86" s="8"/>
      <c r="N86" s="8"/>
      <c r="O86" s="8"/>
    </row>
    <row r="90" ht="12.75">
      <c r="M90" s="8"/>
    </row>
    <row r="91" spans="8:14" ht="12.75">
      <c r="H91" s="156"/>
      <c r="I91" s="156"/>
      <c r="J91" s="156"/>
      <c r="K91" s="156"/>
      <c r="M91" s="156"/>
      <c r="N91" s="156"/>
    </row>
    <row r="92" spans="7:15" ht="12.75">
      <c r="G92" s="8"/>
      <c r="H92" s="8"/>
      <c r="I92" s="8"/>
      <c r="J92" s="8"/>
      <c r="K92" s="8"/>
      <c r="M92" s="8"/>
      <c r="N92" s="8"/>
      <c r="O92" s="8"/>
    </row>
    <row r="93" spans="8:15" ht="12.75">
      <c r="H93" s="8"/>
      <c r="I93" s="8"/>
      <c r="J93" s="8"/>
      <c r="K93" s="8"/>
      <c r="M93" s="8"/>
      <c r="N93" s="8"/>
      <c r="O93" s="8"/>
    </row>
    <row r="94" spans="8:15" ht="12.75">
      <c r="H94" s="8"/>
      <c r="I94" s="8"/>
      <c r="J94" s="8"/>
      <c r="K94" s="8"/>
      <c r="M94" s="8"/>
      <c r="N94" s="8"/>
      <c r="O94" s="8"/>
    </row>
    <row r="95" spans="8:15" ht="12.75">
      <c r="H95" s="8"/>
      <c r="I95" s="8"/>
      <c r="J95" s="8"/>
      <c r="K95" s="8"/>
      <c r="M95" s="8"/>
      <c r="N95" s="8"/>
      <c r="O95" s="8"/>
    </row>
    <row r="96" spans="8:15" ht="12.75">
      <c r="H96" s="8"/>
      <c r="I96" s="8"/>
      <c r="J96" s="8"/>
      <c r="K96" s="8"/>
      <c r="M96" s="8"/>
      <c r="N96" s="8"/>
      <c r="O96" s="8"/>
    </row>
    <row r="97" spans="8:15" ht="12.75">
      <c r="H97" s="8"/>
      <c r="I97" s="8"/>
      <c r="J97" s="8"/>
      <c r="K97" s="8"/>
      <c r="M97" s="8"/>
      <c r="N97" s="8"/>
      <c r="O97" s="8"/>
    </row>
    <row r="98" spans="7:15" ht="12.75">
      <c r="G98" s="8"/>
      <c r="H98" s="8"/>
      <c r="I98" s="8"/>
      <c r="J98" s="8"/>
      <c r="K98" s="8"/>
      <c r="M98" s="8"/>
      <c r="N98" s="8"/>
      <c r="O98" s="8"/>
    </row>
    <row r="99" spans="8:15" ht="12.75">
      <c r="H99" s="8"/>
      <c r="I99" s="8"/>
      <c r="J99" s="8"/>
      <c r="K99" s="8"/>
      <c r="M99" s="8"/>
      <c r="N99" s="8"/>
      <c r="O99" s="8"/>
    </row>
    <row r="100" spans="8:15" ht="12.75">
      <c r="H100" s="8"/>
      <c r="I100" s="8"/>
      <c r="J100" s="8"/>
      <c r="K100" s="8"/>
      <c r="M100" s="8"/>
      <c r="N100" s="8"/>
      <c r="O100" s="8"/>
    </row>
    <row r="101" ht="12.75">
      <c r="G101" s="8"/>
    </row>
    <row r="102" ht="12.75">
      <c r="K102" s="8"/>
    </row>
    <row r="103" spans="8:15" ht="12.75">
      <c r="H103" s="8"/>
      <c r="I103" s="8"/>
      <c r="J103" s="8"/>
      <c r="K103" s="8"/>
      <c r="L103" s="8"/>
      <c r="M103" s="8"/>
      <c r="N103" s="8"/>
      <c r="O103" s="8"/>
    </row>
  </sheetData>
  <sheetProtection/>
  <mergeCells count="12">
    <mergeCell ref="D3:F3"/>
    <mergeCell ref="B27:I28"/>
    <mergeCell ref="B29:B30"/>
    <mergeCell ref="C29:I29"/>
    <mergeCell ref="B17:I17"/>
    <mergeCell ref="B2:B4"/>
    <mergeCell ref="E58:F58"/>
    <mergeCell ref="C3:C4"/>
    <mergeCell ref="C2:G2"/>
    <mergeCell ref="G3:G4"/>
    <mergeCell ref="B18:B19"/>
    <mergeCell ref="C18:I18"/>
  </mergeCells>
  <printOptions/>
  <pageMargins left="0.39" right="0.11" top="0.72" bottom="0.984251969" header="0.4921259845" footer="0.492125984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Slabihoudková</dc:creator>
  <cp:keywords/>
  <dc:description/>
  <cp:lastModifiedBy>Uživatel systému Windows</cp:lastModifiedBy>
  <cp:lastPrinted>2020-05-04T13:52:36Z</cp:lastPrinted>
  <dcterms:created xsi:type="dcterms:W3CDTF">2013-02-13T10:30:47Z</dcterms:created>
  <dcterms:modified xsi:type="dcterms:W3CDTF">2020-05-05T09:58:04Z</dcterms:modified>
  <cp:category/>
  <cp:version/>
  <cp:contentType/>
  <cp:contentStatus/>
</cp:coreProperties>
</file>