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5850" tabRatio="861" activeTab="0"/>
  </bookViews>
  <sheets>
    <sheet name="Bilance 1" sheetId="1" r:id="rId1"/>
    <sheet name="Sumář 2" sheetId="2" r:id="rId2"/>
    <sheet name="Dotace 3-4" sheetId="3" r:id="rId3"/>
    <sheet name="Místní 5" sheetId="4" r:id="rId4"/>
    <sheet name="Správní,pokuty 6" sheetId="5" r:id="rId5"/>
    <sheet name="Výdaje 7-8" sheetId="6" r:id="rId6"/>
    <sheet name="11 9" sheetId="7" r:id="rId7"/>
    <sheet name="12 10" sheetId="8" r:id="rId8"/>
    <sheet name="21 11" sheetId="9" r:id="rId9"/>
    <sheet name="21 12" sheetId="10" r:id="rId10"/>
    <sheet name="22 13" sheetId="11" r:id="rId11"/>
    <sheet name="23 14" sheetId="12" r:id="rId12"/>
    <sheet name="31 15" sheetId="13" r:id="rId13"/>
    <sheet name="41 16" sheetId="14" r:id="rId14"/>
    <sheet name="41 17-19" sheetId="15" r:id="rId15"/>
    <sheet name="41 20" sheetId="16" r:id="rId16"/>
    <sheet name="41 21" sheetId="17" r:id="rId17"/>
    <sheet name="41 22-23" sheetId="18" r:id="rId18"/>
    <sheet name="41 24-25" sheetId="19" r:id="rId19"/>
    <sheet name="41 26-27" sheetId="20" r:id="rId20"/>
    <sheet name="41 28-29" sheetId="21" r:id="rId21"/>
    <sheet name="41 30" sheetId="22" r:id="rId22"/>
    <sheet name="41 31" sheetId="23" r:id="rId23"/>
    <sheet name="41 32-33" sheetId="24" r:id="rId24"/>
    <sheet name="41 34" sheetId="25" r:id="rId25"/>
    <sheet name="42 35" sheetId="26" r:id="rId26"/>
    <sheet name="51 36-37" sheetId="27" r:id="rId27"/>
    <sheet name="51 38" sheetId="28" r:id="rId28"/>
    <sheet name="51 39" sheetId="29" r:id="rId29"/>
    <sheet name="51 40-41" sheetId="30" r:id="rId30"/>
    <sheet name="52 42" sheetId="31" r:id="rId31"/>
    <sheet name="53 43" sheetId="32" r:id="rId32"/>
    <sheet name="54 44" sheetId="33" r:id="rId33"/>
    <sheet name="61 45-47" sheetId="34" r:id="rId34"/>
    <sheet name="61 48" sheetId="35" r:id="rId35"/>
    <sheet name="81 49" sheetId="36" r:id="rId36"/>
    <sheet name="81 50" sheetId="37" r:id="rId37"/>
    <sheet name="82 51" sheetId="38" r:id="rId38"/>
    <sheet name="82 52-53" sheetId="39" r:id="rId39"/>
    <sheet name="83 54" sheetId="40" r:id="rId40"/>
    <sheet name="84 55" sheetId="41" r:id="rId41"/>
    <sheet name="91 56-57" sheetId="42" r:id="rId42"/>
    <sheet name="91 58" sheetId="43" r:id="rId43"/>
    <sheet name="92 59" sheetId="44" r:id="rId44"/>
    <sheet name="93 60" sheetId="45" r:id="rId45"/>
    <sheet name="96 61" sheetId="46" r:id="rId46"/>
    <sheet name="10 62" sheetId="47" r:id="rId47"/>
    <sheet name="Rezerva 63" sheetId="48" r:id="rId48"/>
    <sheet name="Změny 64-66" sheetId="49" r:id="rId49"/>
    <sheet name="Úpravy 67-76" sheetId="50" r:id="rId50"/>
    <sheet name="Rozdělení HV 77" sheetId="51" r:id="rId51"/>
    <sheet name="FV 78" sheetId="52" r:id="rId52"/>
    <sheet name="BU, TV 79" sheetId="53" r:id="rId53"/>
    <sheet name="Fondy 80" sheetId="54" r:id="rId54"/>
    <sheet name="ROZ zav a pohl 81-82" sheetId="55" r:id="rId55"/>
    <sheet name="Zav a pohl ZČ 83" sheetId="56" r:id="rId56"/>
    <sheet name="Plan ZČ 84" sheetId="57" r:id="rId57"/>
    <sheet name="Nadlimitky 85" sheetId="58" r:id="rId58"/>
    <sheet name="Výsledovka SF 86" sheetId="59" r:id="rId59"/>
    <sheet name="Výsledovka ÚMČ 87" sheetId="60" r:id="rId60"/>
    <sheet name="Porovnání plánu ZČ 88" sheetId="61" r:id="rId61"/>
    <sheet name="Výsledovka ZČ 89" sheetId="62" r:id="rId62"/>
    <sheet name="Rozvaha ZČ 90" sheetId="63" r:id="rId63"/>
    <sheet name="Prodej domů 91" sheetId="64" r:id="rId64"/>
    <sheet name="Majetková Rozvaha 92-94" sheetId="65" r:id="rId65"/>
    <sheet name="Majetková Výsledovka 95-96" sheetId="66" r:id="rId66"/>
    <sheet name="Majetková Cash-flow 97" sheetId="67" r:id="rId67"/>
  </sheets>
  <definedNames/>
  <calcPr fullCalcOnLoad="1"/>
</workbook>
</file>

<file path=xl/sharedStrings.xml><?xml version="1.0" encoding="utf-8"?>
<sst xmlns="http://schemas.openxmlformats.org/spreadsheetml/2006/main" count="7148" uniqueCount="2676">
  <si>
    <t>povinné pojistné na veř.zdrav. pojištění</t>
  </si>
  <si>
    <t>ost.platby za provedenou práci j.n.</t>
  </si>
  <si>
    <t>studená voda</t>
  </si>
  <si>
    <t>fond zaměstnavatele</t>
  </si>
  <si>
    <t>ost. nein. transfery obyvatelstvu</t>
  </si>
  <si>
    <t>platy zaměstnanců v prac.poměru</t>
  </si>
  <si>
    <t>prádlo, oděv a obuv</t>
  </si>
  <si>
    <t>knihy,  učeb. pom. a tisk</t>
  </si>
  <si>
    <t>drobný hm. dlouhodobý majetek</t>
  </si>
  <si>
    <t>pohonné hmoty a maziva</t>
  </si>
  <si>
    <t>služby pošt</t>
  </si>
  <si>
    <t>ostatní nákupy j.n.</t>
  </si>
  <si>
    <t xml:space="preserve">ost.poskytované zálohy a jistiny </t>
  </si>
  <si>
    <t>odvody za neplnění zaměstnávat zdr. postižené</t>
  </si>
  <si>
    <t>dopravní prostředky</t>
  </si>
  <si>
    <t xml:space="preserve">Celkem 6171-6122 </t>
  </si>
  <si>
    <t xml:space="preserve">Celkem 6171-6123 </t>
  </si>
  <si>
    <t>komunální služby a územní rozvoj j.n.</t>
  </si>
  <si>
    <t>nákup ost.služeb (výkony, rozhodnutí)</t>
  </si>
  <si>
    <t>v tis. Kč</t>
  </si>
  <si>
    <t>CELKEM</t>
  </si>
  <si>
    <t xml:space="preserve"> </t>
  </si>
  <si>
    <t>Tržby z pronájmu ostatní</t>
  </si>
  <si>
    <t>Celkem tržby z pronájmu</t>
  </si>
  <si>
    <r>
      <t xml:space="preserve">*) </t>
    </r>
    <r>
      <rPr>
        <i/>
        <sz val="9"/>
        <rFont val="Times New Roman"/>
        <family val="1"/>
      </rPr>
      <t>v sloupci jsou rozpočtované údaje, zaokrouhlené na tisíce Kč, ne skutečnost ve sledovaném období</t>
    </r>
  </si>
  <si>
    <t>0041 - Školství - příspěvkové organizace</t>
  </si>
  <si>
    <t>Výsledky hospodaření k 31.12. 2011</t>
  </si>
  <si>
    <t xml:space="preserve"> v Kč</t>
  </si>
  <si>
    <t xml:space="preserve">výnosy  </t>
  </si>
  <si>
    <t xml:space="preserve">náklady </t>
  </si>
  <si>
    <t>vratka stát. dotace</t>
  </si>
  <si>
    <t>hosp. výsledek</t>
  </si>
  <si>
    <t>Základní školy</t>
  </si>
  <si>
    <t>Brigádníků</t>
  </si>
  <si>
    <t>Břečťanova</t>
  </si>
  <si>
    <t>Gutova</t>
  </si>
  <si>
    <t>Hostýnská</t>
  </si>
  <si>
    <t>Jakutská</t>
  </si>
  <si>
    <t>Karla Čapka</t>
  </si>
  <si>
    <t>Nad Vodovodem</t>
  </si>
  <si>
    <t>Olešská</t>
  </si>
  <si>
    <t>Švehlova</t>
  </si>
  <si>
    <t>U Roháč.kasáren</t>
  </si>
  <si>
    <t>U Vršovic.nádraží</t>
  </si>
  <si>
    <t>V Rybníčkách</t>
  </si>
  <si>
    <t>Eden (Vladivostocká)</t>
  </si>
  <si>
    <t>Celkem ZŠ</t>
  </si>
  <si>
    <t>Mateřské školy</t>
  </si>
  <si>
    <t>Bajkalská</t>
  </si>
  <si>
    <t>Benešovská</t>
  </si>
  <si>
    <t>Dvouletky</t>
  </si>
  <si>
    <t>Hřibská</t>
  </si>
  <si>
    <t>Chmelová</t>
  </si>
  <si>
    <t>Kodaňská</t>
  </si>
  <si>
    <t xml:space="preserve">Přetlucká </t>
  </si>
  <si>
    <t>Magnitogorská</t>
  </si>
  <si>
    <t>Mládežnická</t>
  </si>
  <si>
    <t>Nedvězská</t>
  </si>
  <si>
    <t>Omská</t>
  </si>
  <si>
    <t>Štěchovická</t>
  </si>
  <si>
    <t>Tolstého</t>
  </si>
  <si>
    <t>Troilova</t>
  </si>
  <si>
    <t>Tuchorazská</t>
  </si>
  <si>
    <t>U Roháčových kasáren</t>
  </si>
  <si>
    <t>U Vršovického nádraží</t>
  </si>
  <si>
    <t>Ve Stínu</t>
  </si>
  <si>
    <t>Vladivostocká</t>
  </si>
  <si>
    <t>Zvonková</t>
  </si>
  <si>
    <t>Celkem MŠ</t>
  </si>
  <si>
    <t>Školní jídelna</t>
  </si>
  <si>
    <t>Výsledky hospodaření k 31.12. 2011 v tis. Kč</t>
  </si>
  <si>
    <t>v tis.Kč</t>
  </si>
  <si>
    <t>výnosy r.2011</t>
  </si>
  <si>
    <t>náklady r.2011</t>
  </si>
  <si>
    <t>vratka stát.dot.</t>
  </si>
  <si>
    <t>hosp.výsledek 2011</t>
  </si>
  <si>
    <t>výnosy r.2010</t>
  </si>
  <si>
    <t>náklady r.2010</t>
  </si>
  <si>
    <t>hosp.výsledek 2010</t>
  </si>
  <si>
    <t>Eden (Vladivost.)</t>
  </si>
  <si>
    <t>hosp.výsledek r.2011</t>
  </si>
  <si>
    <t>hosp.výsledek r.2010</t>
  </si>
  <si>
    <t>U Roháč. kasáren</t>
  </si>
  <si>
    <t>U Vršovic. nádraží</t>
  </si>
  <si>
    <t>Rozpis přijmů - výnosů k 31.12. 2011 v tis. Kč</t>
  </si>
  <si>
    <t>přísp. ze</t>
  </si>
  <si>
    <t>Výsledky zdaňované činnosti realizované přímo na Úřadu městské části Praha 10 za rok 2011</t>
  </si>
  <si>
    <r>
      <t xml:space="preserve">ORJ                                               </t>
    </r>
    <r>
      <rPr>
        <sz val="7"/>
        <rFont val="Times New Roman CE"/>
        <family val="0"/>
      </rPr>
      <t>0, 1000,2100</t>
    </r>
  </si>
  <si>
    <t>8100,8200,</t>
  </si>
  <si>
    <t>8156.8121,9556</t>
  </si>
  <si>
    <t>8150</t>
  </si>
  <si>
    <t>OHS</t>
  </si>
  <si>
    <t>majetek</t>
  </si>
  <si>
    <t>školská</t>
  </si>
  <si>
    <t>Zahrád.</t>
  </si>
  <si>
    <t>KD Eden</t>
  </si>
  <si>
    <t>zařízení</t>
  </si>
  <si>
    <t>majetku</t>
  </si>
  <si>
    <t>Tržby z pronáj. podílových domů</t>
  </si>
  <si>
    <t>Přijatý úrok a poplatek z prodlení</t>
  </si>
  <si>
    <t>Předepsané nepřijaté sankční popl.</t>
  </si>
  <si>
    <t>Prodej majetku</t>
  </si>
  <si>
    <t>Čerpání zák. rezerv na opravy</t>
  </si>
  <si>
    <t>VÝNOSY HČ CELKEM</t>
  </si>
  <si>
    <t>Opravy limitní</t>
  </si>
  <si>
    <t>Opravy nadlimitní</t>
  </si>
  <si>
    <t>Ostatní opravy</t>
  </si>
  <si>
    <t xml:space="preserve">Celkem opravy </t>
  </si>
  <si>
    <t>Opravné položky k pohledávkám</t>
  </si>
  <si>
    <t>Odpisy pohledávek</t>
  </si>
  <si>
    <t>ZC prodaného majetku</t>
  </si>
  <si>
    <t>NÁKLADY HČ CELKEM</t>
  </si>
  <si>
    <t>Výsledky zdaňované činnosti za rok 2011 v porovnání s ročním plánem 2011</t>
  </si>
  <si>
    <t>8200+</t>
  </si>
  <si>
    <t>8156+</t>
  </si>
  <si>
    <t>8230</t>
  </si>
  <si>
    <t>9136+</t>
  </si>
  <si>
    <t>4141 +</t>
  </si>
  <si>
    <t>OPR</t>
  </si>
  <si>
    <t>PLÁN</t>
  </si>
  <si>
    <t>index</t>
  </si>
  <si>
    <t xml:space="preserve">správa </t>
  </si>
  <si>
    <t>HČ</t>
  </si>
  <si>
    <t>Úřadu</t>
  </si>
  <si>
    <t>m.č.</t>
  </si>
  <si>
    <t>Tržby z pronájmu pozemků</t>
  </si>
  <si>
    <t xml:space="preserve">Tržby z pronájmu podílových domů </t>
  </si>
  <si>
    <t>Celkem tržby z pronájmů</t>
  </si>
  <si>
    <t>Přijaté úroky a poplatek z prodlení</t>
  </si>
  <si>
    <t>Předepsané nepřijaté sankční poplatky</t>
  </si>
  <si>
    <t>Tržby z prodeje majetku</t>
  </si>
  <si>
    <t>Odpis pohledávek</t>
  </si>
  <si>
    <t>ZC kprodaného majetku</t>
  </si>
  <si>
    <t>Dańové odpisy majetku</t>
  </si>
  <si>
    <t>HOSPODÁŘSKÝ  VÝSLEDEK</t>
  </si>
  <si>
    <t>PLÁN HČ</t>
  </si>
  <si>
    <t>rozdíl mezi plánem a HV</t>
  </si>
  <si>
    <t>Ukazatel</t>
  </si>
  <si>
    <t>Index</t>
  </si>
  <si>
    <t>10/11</t>
  </si>
  <si>
    <t>Tržby z pronájmu bytových prostor</t>
  </si>
  <si>
    <t>Tržby z pronájmu  ostatní</t>
  </si>
  <si>
    <t>Úroky</t>
  </si>
  <si>
    <t>Sankční poplatky vzniklé a neuhrazené</t>
  </si>
  <si>
    <t>Sankční poplatky vzniklé a uhrazené</t>
  </si>
  <si>
    <t xml:space="preserve">        Výnosy z pronájmu</t>
  </si>
  <si>
    <t xml:space="preserve">            Výnosy z prodaného zboží</t>
  </si>
  <si>
    <t xml:space="preserve">            Jiné výnosy z vlastních výkonů</t>
  </si>
  <si>
    <t xml:space="preserve">            Ostatní výnosy z činnosti</t>
  </si>
  <si>
    <t xml:space="preserve">            Finanční výnosy</t>
  </si>
  <si>
    <t>Dotace státního rozpočtu</t>
  </si>
  <si>
    <t>Provozní příspěvek</t>
  </si>
  <si>
    <t>Výnosy celkem</t>
  </si>
  <si>
    <t>Spotřeba materiálu</t>
  </si>
  <si>
    <t>z toho: státní rozpočet UZ 33353</t>
  </si>
  <si>
    <t>Spotřeba energie</t>
  </si>
  <si>
    <t>Prodané zboží</t>
  </si>
  <si>
    <t>Opravy a udržování</t>
  </si>
  <si>
    <t>Cestovné</t>
  </si>
  <si>
    <t>Ostatní služby</t>
  </si>
  <si>
    <t>Mzdové náklady (platy a OON)</t>
  </si>
  <si>
    <t>Zákonné sociální pojištění</t>
  </si>
  <si>
    <t>Jiné sociální pojištění UZ 33353</t>
  </si>
  <si>
    <t>Zákonné socíální náklady</t>
  </si>
  <si>
    <t>Jiné sociální náklady</t>
  </si>
  <si>
    <t>Daň silniční</t>
  </si>
  <si>
    <t>Jiné daně a poplatky</t>
  </si>
  <si>
    <t>Smluvní pokuty a úroky z prodlení</t>
  </si>
  <si>
    <t>Jiné pokuty a penále</t>
  </si>
  <si>
    <t>Manka a škody</t>
  </si>
  <si>
    <t>Odpisy DHM</t>
  </si>
  <si>
    <t>Ostatní náklady z činnosti</t>
  </si>
  <si>
    <t>Finanční náklady</t>
  </si>
  <si>
    <t>Náklady celkem</t>
  </si>
  <si>
    <t>Výsledek hospodaření</t>
  </si>
  <si>
    <t>stav k 31.12.2011</t>
  </si>
  <si>
    <t>stav k 31.12.2010</t>
  </si>
  <si>
    <t>Stav závazků a pohledávek</t>
  </si>
  <si>
    <t>stav k 31.12. 2011</t>
  </si>
  <si>
    <t>stav k 31.12 .2010</t>
  </si>
  <si>
    <t>Návrh rozdělení hospodářského výsledku 2011</t>
  </si>
  <si>
    <t>HV/2011</t>
  </si>
  <si>
    <t>fond odměn</t>
  </si>
  <si>
    <t>Stav finančních prostředků na účelových fondech k 31.12.2011</t>
  </si>
  <si>
    <t>Fond zaměstnavatele</t>
  </si>
  <si>
    <t xml:space="preserve">                                       v Kč</t>
  </si>
  <si>
    <t>Počáteční stav k 1.1.2011</t>
  </si>
  <si>
    <t>P ř í j m y</t>
  </si>
  <si>
    <t>příděl</t>
  </si>
  <si>
    <t>Příjmy celkem</t>
  </si>
  <si>
    <t>včetně PS</t>
  </si>
  <si>
    <t>V ý d a j e</t>
  </si>
  <si>
    <t>příspěvek na živ. a penz.pojištění</t>
  </si>
  <si>
    <t>relaxace,spol.setkátní</t>
  </si>
  <si>
    <t>BONUS</t>
  </si>
  <si>
    <t>Benefity</t>
  </si>
  <si>
    <t>servisní poplatek</t>
  </si>
  <si>
    <t>Výdaje celkem</t>
  </si>
  <si>
    <t>Stav účtu FZ k 31.12.2011</t>
  </si>
  <si>
    <t>Účet darů</t>
  </si>
  <si>
    <t xml:space="preserve">                                    v Kč</t>
  </si>
  <si>
    <t>poplatky spořitelně</t>
  </si>
  <si>
    <t>Stav účtu darů k 31.12.2011</t>
  </si>
  <si>
    <t>Fond rezerv a rozvoje</t>
  </si>
  <si>
    <t xml:space="preserve">                              v Kč</t>
  </si>
  <si>
    <t>Stav účtu  FRR k 31.12.2011</t>
  </si>
  <si>
    <t>Dokladová inventura k 31.12.2011</t>
  </si>
  <si>
    <t>Účet 315 - pohledávky za rozpočtové příjmy</t>
  </si>
  <si>
    <t>SU/AU</t>
  </si>
  <si>
    <t>Org</t>
  </si>
  <si>
    <t>Název účtu</t>
  </si>
  <si>
    <t>Částka</t>
  </si>
  <si>
    <t>315/01</t>
  </si>
  <si>
    <t>pohledávka Knaiblová</t>
  </si>
  <si>
    <t>pohledávka  Ing. Procházka</t>
  </si>
  <si>
    <t>pohledávky OÚNZ</t>
  </si>
  <si>
    <t>rekreační poplatek</t>
  </si>
  <si>
    <t>místní poplatky</t>
  </si>
  <si>
    <t>vstupné</t>
  </si>
  <si>
    <t>poplatek z ubytovací kapacity</t>
  </si>
  <si>
    <t>hrací automaty</t>
  </si>
  <si>
    <t>veřejně prospěšné účely</t>
  </si>
  <si>
    <t>pokuty</t>
  </si>
  <si>
    <t>náklady řízení</t>
  </si>
  <si>
    <t>náhrady škod</t>
  </si>
  <si>
    <t>pohledávka Banyáková</t>
  </si>
  <si>
    <t>315/31</t>
  </si>
  <si>
    <t>315/39</t>
  </si>
  <si>
    <t>Účet 321 - dodavatelé - neuhrazené závazky</t>
  </si>
  <si>
    <t>Datum</t>
  </si>
  <si>
    <t>Číslo dokladu</t>
  </si>
  <si>
    <t>Číslo faktury</t>
  </si>
  <si>
    <t>Dodavatel</t>
  </si>
  <si>
    <t>IN.ORG - pozastávka</t>
  </si>
  <si>
    <t>Vršovický zámeček a.s.</t>
  </si>
  <si>
    <t>SYNER s.r.o.</t>
  </si>
  <si>
    <t>ADVAS s.r.o.</t>
  </si>
  <si>
    <t>Tranquillitas Bohemia s.r.o.</t>
  </si>
  <si>
    <t>ROLIFT, s.r.o.</t>
  </si>
  <si>
    <t>Servodata a.s.</t>
  </si>
  <si>
    <t>CCG, s.r.o.</t>
  </si>
  <si>
    <t>Patrik Steininger - autobus.doprava</t>
  </si>
  <si>
    <t>CCS, s.r.o.</t>
  </si>
  <si>
    <t xml:space="preserve">Celkem   závazky </t>
  </si>
  <si>
    <t>Zdaňovaná činnost - majetek a závazky k 31.12.2011</t>
  </si>
  <si>
    <t>Finanční prostředky</t>
  </si>
  <si>
    <t>Pohledávky včetně podrozvahových účtů</t>
  </si>
  <si>
    <t>rozdíl</t>
  </si>
  <si>
    <t>SF TOMMI</t>
  </si>
  <si>
    <t>SF NAVATYP</t>
  </si>
  <si>
    <t>SF AUSTIS</t>
  </si>
  <si>
    <t>SF CENTRA</t>
  </si>
  <si>
    <t>Ostatní OMP</t>
  </si>
  <si>
    <t>Zahr. Kolonie</t>
  </si>
  <si>
    <t>Prodej privatizovaných domů</t>
  </si>
  <si>
    <t>Prodej bytových jednotek</t>
  </si>
  <si>
    <t>Společenství vlastníků</t>
  </si>
  <si>
    <t>OMP celkem</t>
  </si>
  <si>
    <t>Správa budovy ÚMČ, OHS</t>
  </si>
  <si>
    <t>SF IKON</t>
  </si>
  <si>
    <t>Opravné pol. k pohledávkám</t>
  </si>
  <si>
    <t>OZD</t>
  </si>
  <si>
    <t>z toho na podr. účtech</t>
  </si>
  <si>
    <t>Hospodářský výsledek správy bytových a nebytových prostor v bytových domech</t>
  </si>
  <si>
    <t>za rok 2011, kterou provádí správní firmy jménem a na účet MČ Praha 10</t>
  </si>
  <si>
    <t>Správní firma</t>
  </si>
  <si>
    <t>TOMMI</t>
  </si>
  <si>
    <t>NAVATYP</t>
  </si>
  <si>
    <t>AUSTIS</t>
  </si>
  <si>
    <t>CENTRA</t>
  </si>
  <si>
    <t>Pronájem z pozemků</t>
  </si>
  <si>
    <t>Pronájem byty</t>
  </si>
  <si>
    <t>Pronájem nebyty</t>
  </si>
  <si>
    <r>
      <t xml:space="preserve">          </t>
    </r>
    <r>
      <rPr>
        <i/>
        <sz val="10"/>
        <rFont val="Times New Roman"/>
        <family val="1"/>
      </rPr>
      <t>hostinská činnost</t>
    </r>
  </si>
  <si>
    <r>
      <t xml:space="preserve">          </t>
    </r>
    <r>
      <rPr>
        <i/>
        <sz val="10"/>
        <rFont val="Times New Roman"/>
        <family val="1"/>
      </rPr>
      <t>půjčovna kompenz.pomůcek</t>
    </r>
  </si>
  <si>
    <t xml:space="preserve">         tlačítka tísňového volání</t>
  </si>
  <si>
    <t>Ostatní výnosy (účet 641 až 649)</t>
  </si>
  <si>
    <t>z toho : výnosy z úroků</t>
  </si>
  <si>
    <t>Tržby z prodeje majetku (účet 651)</t>
  </si>
  <si>
    <t>neinvestiční dotace MPSV</t>
  </si>
  <si>
    <t>grant, dotace MČ Praha 10</t>
  </si>
  <si>
    <t xml:space="preserve">příspěvek na provoz    *)  </t>
  </si>
  <si>
    <t>materiál (501)</t>
  </si>
  <si>
    <t>energie (účet 502)</t>
  </si>
  <si>
    <t>z toho : el. energie</t>
  </si>
  <si>
    <r>
      <t xml:space="preserve">            </t>
    </r>
    <r>
      <rPr>
        <i/>
        <sz val="10"/>
        <rFont val="Times New Roman"/>
        <family val="1"/>
      </rPr>
      <t>vodné, stočné</t>
    </r>
  </si>
  <si>
    <r>
      <t xml:space="preserve">            </t>
    </r>
    <r>
      <rPr>
        <i/>
        <sz val="10"/>
        <rFont val="Times New Roman"/>
        <family val="1"/>
      </rPr>
      <t>teplo</t>
    </r>
  </si>
  <si>
    <r>
      <t xml:space="preserve">           </t>
    </r>
    <r>
      <rPr>
        <i/>
        <sz val="10"/>
        <rFont val="Times New Roman"/>
        <family val="1"/>
      </rPr>
      <t>plyn</t>
    </r>
  </si>
  <si>
    <r>
      <t xml:space="preserve">          </t>
    </r>
    <r>
      <rPr>
        <i/>
        <sz val="10"/>
        <rFont val="Times New Roman"/>
        <family val="1"/>
      </rPr>
      <t>pohonné látky a maziva</t>
    </r>
  </si>
  <si>
    <t>oprava a údržba (511)</t>
  </si>
  <si>
    <t>cestovné (512)</t>
  </si>
  <si>
    <t>náklady na reprezentaci (513)</t>
  </si>
  <si>
    <t>ostatní služby (518)</t>
  </si>
  <si>
    <t>z toho:nájemné</t>
  </si>
  <si>
    <t>mzdové náklady (521)</t>
  </si>
  <si>
    <t>sociální a zdrav.pojištění (524)</t>
  </si>
  <si>
    <t>ostatní sociální náklady (528)</t>
  </si>
  <si>
    <t>daně a poplatky (538)</t>
  </si>
  <si>
    <t>ostatní  pokuty a penále(542)</t>
  </si>
  <si>
    <t>odpis nedobytných pohledávek (543)</t>
  </si>
  <si>
    <t>Manka a škody ( účet 548)</t>
  </si>
  <si>
    <t>Jiné ostatní náklady ( účet 549)</t>
  </si>
  <si>
    <t>Odpisy DNM a DHM  ( účet 551)</t>
  </si>
  <si>
    <t xml:space="preserve">Ostatní náklady jjinde neuvedné </t>
  </si>
  <si>
    <t xml:space="preserve">z toho : zákonné rezervy </t>
  </si>
  <si>
    <t>Daň z příjmu (účet 591)</t>
  </si>
  <si>
    <t>- 36 -</t>
  </si>
  <si>
    <t xml:space="preserve">z toho : </t>
  </si>
  <si>
    <t>účet 311 odběratelé</t>
  </si>
  <si>
    <t>účet 314 zálohy</t>
  </si>
  <si>
    <t>účet 316 ostatní pohledávky,315</t>
  </si>
  <si>
    <t>Účet 311+314+316+315</t>
  </si>
  <si>
    <t>z toho po splatnosti</t>
  </si>
  <si>
    <t>účet 377,381,388</t>
  </si>
  <si>
    <t>účet 335 pohled. za zaměst.</t>
  </si>
  <si>
    <t>účet 348 nároky na dotace</t>
  </si>
  <si>
    <t>Celkem pohledávky</t>
  </si>
  <si>
    <t>účet 321 dodavatelé</t>
  </si>
  <si>
    <t>účet 324 přijaté zálohy</t>
  </si>
  <si>
    <t>účet 325 ostatní závazky</t>
  </si>
  <si>
    <t>účet 331 zaměstnanci</t>
  </si>
  <si>
    <t>účet 333 ostatní závazky vůči zaměst.</t>
  </si>
  <si>
    <t>účet 336 zúčtování pojištění</t>
  </si>
  <si>
    <t>účet 341 daň z příjmů</t>
  </si>
  <si>
    <t>účet 342 ostatní přímé daně</t>
  </si>
  <si>
    <t>účet 343 daň z přidané hodnoty</t>
  </si>
  <si>
    <t>účet 349 vypořádání dotací</t>
  </si>
  <si>
    <t>účet 379 jiné závazky,378</t>
  </si>
  <si>
    <t>účet 374,389</t>
  </si>
  <si>
    <t>Celkem závazky</t>
  </si>
  <si>
    <t>Stav fondů</t>
  </si>
  <si>
    <t>- 37 -</t>
  </si>
  <si>
    <t>Ostatní náklady</t>
  </si>
  <si>
    <t>odstupné</t>
  </si>
  <si>
    <t xml:space="preserve">přijaté nekap.příspěvky a náhrady </t>
  </si>
  <si>
    <t>C e l k e m provozní příspěvky</t>
  </si>
  <si>
    <t>JP - pořízení zvláštních pomůcek</t>
  </si>
  <si>
    <t>JP - úprava bytu a garáže na bezbar.</t>
  </si>
  <si>
    <t>Ocenitelná práva</t>
  </si>
  <si>
    <t xml:space="preserve">Goodwill </t>
  </si>
  <si>
    <t>Jiný dlouhodobý nehmotný majetek</t>
  </si>
  <si>
    <t>Nedokončený dlouhodobý nehmotný majetek</t>
  </si>
  <si>
    <t>Poskytnuté zálohy na dlouhodobý nehmotný majetek</t>
  </si>
  <si>
    <t>B. II.</t>
  </si>
  <si>
    <t>Dlouhodobý hmotný majetek                             (ř. 14 až 22)</t>
  </si>
  <si>
    <t>B. II. 1.</t>
  </si>
  <si>
    <t>Pozemky</t>
  </si>
  <si>
    <t>Stavby</t>
  </si>
  <si>
    <t>Samostatné movité věci a soubory movitých věcí</t>
  </si>
  <si>
    <t>Pěstitelské celky trvalých porostů</t>
  </si>
  <si>
    <t>Dospělá zvířata a jejich skupiny</t>
  </si>
  <si>
    <t>Jiný dlouhodobý hmotný majetek</t>
  </si>
  <si>
    <t>Nedokončený dlouhodobý hmotný majetek</t>
  </si>
  <si>
    <t>Poskytnuté zálohy na dlouhodobý hmotný majetek</t>
  </si>
  <si>
    <t xml:space="preserve">Oceňovací rozdíl k nabytému majetku </t>
  </si>
  <si>
    <t>B. III.</t>
  </si>
  <si>
    <t>Dlouhodobý finanční majetek                            (ř. 24 až 30)</t>
  </si>
  <si>
    <t>B. III. 1.</t>
  </si>
  <si>
    <t>Podíly v ovládaných a řízených osobách</t>
  </si>
  <si>
    <t>Podíly v účetních jednotkách pod podstatným vlivem</t>
  </si>
  <si>
    <t>Ostatní dlouhodobé cenné papíry a podíly</t>
  </si>
  <si>
    <t>Půjčky a úvěry - ovládající a řídící osoba, podstatný vliv</t>
  </si>
  <si>
    <t>Jiný dlouhodobý finanční majetek</t>
  </si>
  <si>
    <t>Pořizovaný dlouhodobý finanční majetek</t>
  </si>
  <si>
    <t>Poskytnuté zálohy na dlouhodobý finanční majetek</t>
  </si>
  <si>
    <t>C.</t>
  </si>
  <si>
    <t>Oběžná aktiva                                   (ř. 32 + 39 + 48 + 58)</t>
  </si>
  <si>
    <t>C. I.</t>
  </si>
  <si>
    <t>Zásoby                                                         (ř. 33 až 38)</t>
  </si>
  <si>
    <t>C. I. 1.</t>
  </si>
  <si>
    <t>Materiál</t>
  </si>
  <si>
    <t>Nedokončená výroba a polotovary</t>
  </si>
  <si>
    <t>Výrobky</t>
  </si>
  <si>
    <t>Mladá a ostatní zvířata a jejich skupiny</t>
  </si>
  <si>
    <t>Zboží</t>
  </si>
  <si>
    <t>Poskytnuté zálohy na zásoby</t>
  </si>
  <si>
    <t>C. II.</t>
  </si>
  <si>
    <t>reko Staré Vrš.radnice (Zámeček)</t>
  </si>
  <si>
    <t>Ostatní příjmy</t>
  </si>
  <si>
    <t>Bilance příjmů a výdajů</t>
  </si>
  <si>
    <t>Skutečnost</t>
  </si>
  <si>
    <t>% plnění</t>
  </si>
  <si>
    <t>k RU</t>
  </si>
  <si>
    <t>Daňové příjmy</t>
  </si>
  <si>
    <t>SW ginis DDP</t>
  </si>
  <si>
    <t>0075</t>
  </si>
  <si>
    <t>prezentační obrazovka DID LCD</t>
  </si>
  <si>
    <t>poskyt.neinv.příspěvku a náhrady (OSA)</t>
  </si>
  <si>
    <t>0011 Územní rozvoj</t>
  </si>
  <si>
    <t>0041 Školství</t>
  </si>
  <si>
    <t>0061 Kultura a sport</t>
  </si>
  <si>
    <t>0092 Informatika</t>
  </si>
  <si>
    <t>0051 Sociální věci</t>
  </si>
  <si>
    <t>0052 Sociální dávky</t>
  </si>
  <si>
    <t>0081 Obecní majetek</t>
  </si>
  <si>
    <t>0021 Životní prostředí</t>
  </si>
  <si>
    <t>0082 Správa majetku</t>
  </si>
  <si>
    <t>0010 Pokladní správa</t>
  </si>
  <si>
    <t>0091 Vnitřní správa</t>
  </si>
  <si>
    <t>0012 Stavební úřad</t>
  </si>
  <si>
    <t>0093 EU - E learning</t>
  </si>
  <si>
    <t>0011 - Územní rozvoj</t>
  </si>
  <si>
    <t>Rekapitulace výdajů 0011 - Územní rozvoj</t>
  </si>
  <si>
    <t xml:space="preserve">0041 - Školství </t>
  </si>
  <si>
    <t>Rekapitulace výdajů 0041 - Školství</t>
  </si>
  <si>
    <t>0061 - Kultura a sport</t>
  </si>
  <si>
    <t>0092 - Informatika</t>
  </si>
  <si>
    <t>Rekapitulace výdajů 0092 - Informatika</t>
  </si>
  <si>
    <t>0051 - Sociální věci</t>
  </si>
  <si>
    <t>Rekapitulace výdajů 0051 - Sociální věci</t>
  </si>
  <si>
    <t>0052 - Sociální dávky</t>
  </si>
  <si>
    <t>0081 - Obecní majetek</t>
  </si>
  <si>
    <t>0021 - Životní prostředí</t>
  </si>
  <si>
    <t>Rekapitulace výdajů 0021 - Životní prostředí</t>
  </si>
  <si>
    <t>0082 - Správa majetku</t>
  </si>
  <si>
    <t>kapitálové příjmy</t>
  </si>
  <si>
    <t xml:space="preserve">Finanční prostředky získané ze splátek za prodej domů </t>
  </si>
  <si>
    <t>ORJ 8121</t>
  </si>
  <si>
    <t>5XX ORJ 8121</t>
  </si>
  <si>
    <t>Náklady na prodej domů a pozemků</t>
  </si>
  <si>
    <t>MD 34951,40</t>
  </si>
  <si>
    <t>Finanční prostředky z prodeje domů převedené do hlavní činnosti</t>
  </si>
  <si>
    <t>Finanční postředky z ostatních zdrojů  převedené do hlavní činnosti</t>
  </si>
  <si>
    <t>Zůstatek finančních prostředků k 31.12.2011</t>
  </si>
  <si>
    <t>Finanční prostředky k 1.1.2011 v bankovních domech</t>
  </si>
  <si>
    <t>DAL 31113,</t>
  </si>
  <si>
    <t>Finanční prostředky získané z obdržených úhrad kupních cen bytových jednotek v roce 2007</t>
  </si>
  <si>
    <t>Finanční prostředky získané z obdržených úhrad kupních cen bytových jednotek v roce 2008</t>
  </si>
  <si>
    <t>DAL 31119,</t>
  </si>
  <si>
    <t>Finanční prostředky získané z obdržených úhrad kupních cen pozemků v roce 2008</t>
  </si>
  <si>
    <t>Finanční prostředky získané z obdržených úhrad kupních cen bytových jednotek za rok 2009</t>
  </si>
  <si>
    <t>Finanční prostředky získané z obdržených úhrad kupních cen pozemků za rok 2009</t>
  </si>
  <si>
    <t>DAL 3110813</t>
  </si>
  <si>
    <t>Finanční prostředky získané z obdržených úhrad kupních cen bytových jednotek za rok 2010</t>
  </si>
  <si>
    <t>DAL 3110819</t>
  </si>
  <si>
    <t>Finanční prostředky získané z obdržených úhrad kupních cen pozemků za rok 2010</t>
  </si>
  <si>
    <t>Finanční prostředky získané z obdržených úhrad kupních cen bytových jednotek za rok 2011</t>
  </si>
  <si>
    <t>Finanční prostředky získané z obdržených úhrad kupních cen pozemků za rok 2011</t>
  </si>
  <si>
    <t>Celkem výše uvedené příjmy</t>
  </si>
  <si>
    <t>Příjmy dosud neumístěné do 31.12.2011 na speciálním účtu nebo na jiném finančním majetku</t>
  </si>
  <si>
    <t>5XXXX, 8156</t>
  </si>
  <si>
    <t xml:space="preserve">Náklady  na prodej bytů a pozemků  v roce 2008, 2009, 2010,2011 mimo osobní náklady a zůst. ceny </t>
  </si>
  <si>
    <t>Finan. prostředky z prodeje byt. jednotek převedené do hl. činnosti v roce 2008, 2009, 2010,2011</t>
  </si>
  <si>
    <t>24115,24113,+</t>
  </si>
  <si>
    <t>Fin. prostředky  a jiný finanční majetek k 31.12.2011 v bankovních domech</t>
  </si>
  <si>
    <t>Finanční zdroje po odpočtu vzniklých nákladů a odvodů do hlavní činnosti</t>
  </si>
  <si>
    <t xml:space="preserve">Přehled o prodeji a splátkách domů za období leden až prosinec 2011 </t>
  </si>
  <si>
    <t>Domy prodané v roce 1997</t>
  </si>
  <si>
    <t>Název bytového družstva /a.s., s.r.o./</t>
  </si>
  <si>
    <t>měsíční splátka</t>
  </si>
  <si>
    <t>Splátky</t>
  </si>
  <si>
    <t>Nesplacená</t>
  </si>
  <si>
    <t>za měsíc leden</t>
  </si>
  <si>
    <t>částka</t>
  </si>
  <si>
    <t>až prosinec 2011</t>
  </si>
  <si>
    <t>k 30.6.2011</t>
  </si>
  <si>
    <t>BD Košická 27</t>
  </si>
  <si>
    <t>BD  Bulharská 19-21</t>
  </si>
  <si>
    <t>Domy prodané v r. 1999</t>
  </si>
  <si>
    <t>BD U Trati 2 b/</t>
  </si>
  <si>
    <t>pojištění funkčně nespecifikované (pojištění)</t>
  </si>
  <si>
    <t>Návrh plánu včetně DPH</t>
  </si>
  <si>
    <t>Střechy</t>
  </si>
  <si>
    <t>Výtahy</t>
  </si>
  <si>
    <t>ZTI</t>
  </si>
  <si>
    <t>ZŠ - interaktivní tabule</t>
  </si>
  <si>
    <t>prevence před drogami,alkoholem,nikotinem a jin.návykovými látkami - granty</t>
  </si>
  <si>
    <t>pozemek V Předpolí</t>
  </si>
  <si>
    <t>pozemek 28.pluku</t>
  </si>
  <si>
    <t>nová radnice ÚMČ</t>
  </si>
  <si>
    <t xml:space="preserve">nespecifikované rezervy </t>
  </si>
  <si>
    <t>ochranné pomůcky</t>
  </si>
  <si>
    <t>ZŠ - škola v přírodě</t>
  </si>
  <si>
    <t>UZ  2</t>
  </si>
  <si>
    <t>nákup majetkových podílů</t>
  </si>
  <si>
    <t>Rekapitulace výdajů 0010 - Pokladní správa</t>
  </si>
  <si>
    <t>nákup ost.služeb (údržba zeleně)</t>
  </si>
  <si>
    <t>financování (zapojení prostředků z EU)</t>
  </si>
  <si>
    <t>náhrady mezd v době nemoci</t>
  </si>
  <si>
    <t xml:space="preserve">v  tis.Kč </t>
  </si>
  <si>
    <t xml:space="preserve">Akce </t>
  </si>
  <si>
    <t>0010</t>
  </si>
  <si>
    <t>0054</t>
  </si>
  <si>
    <t>0081</t>
  </si>
  <si>
    <t>0082</t>
  </si>
  <si>
    <t>rezervy kapitálových výdajů</t>
  </si>
  <si>
    <t>Celkem § 6409/6901</t>
  </si>
  <si>
    <t xml:space="preserve">Bilance příjmů a výdajů (sumář) </t>
  </si>
  <si>
    <t>ost.nein.přij.transfery od rozpočtu úz.úrovně (TSK)</t>
  </si>
  <si>
    <t xml:space="preserve">Celkem </t>
  </si>
  <si>
    <t>nákup ostatních služeb (stravenky)</t>
  </si>
  <si>
    <t>neidentifikované příjmy</t>
  </si>
  <si>
    <t>nein.přij.transfery od krajů HMP)</t>
  </si>
  <si>
    <t xml:space="preserve">inv.přij.transfery od krajů (HMP)  </t>
  </si>
  <si>
    <t>nein.přij.transfery od krajů  (HMP)</t>
  </si>
  <si>
    <t xml:space="preserve">převody z vlastních fondů hosp. činnost </t>
  </si>
  <si>
    <t>0042 - EU - ČJ pro děti cizinců</t>
  </si>
  <si>
    <t>Rekapitulace výdajů 0042 - EU - ČJ pro děti cizinců</t>
  </si>
  <si>
    <t>0054 EU - E Šance</t>
  </si>
  <si>
    <t>0096 - EU - Modernizace ŽiÚ</t>
  </si>
  <si>
    <t>0054 - EU - E Šance</t>
  </si>
  <si>
    <t>Rekapitulace výdajů 0054 - EU - E Šance</t>
  </si>
  <si>
    <t>aktívní politika zaměstnanosti j.n.</t>
  </si>
  <si>
    <t>Celkem 4229-6111</t>
  </si>
  <si>
    <t>speciální SW platforma s neomez.počtem licence</t>
  </si>
  <si>
    <t>instalace, implementace a servis technol.platformy</t>
  </si>
  <si>
    <t>dodání grafické a technické formy modulů</t>
  </si>
  <si>
    <t>Rekapitulace výdajů 0096 - EU - Modernizace ŽiÚ</t>
  </si>
  <si>
    <t>Celkem 6171-6122</t>
  </si>
  <si>
    <t>Celkem 6171-6125</t>
  </si>
  <si>
    <t>pořízení stavby</t>
  </si>
  <si>
    <t>nákup technologických zařízení, vč. montáže</t>
  </si>
  <si>
    <t>nákup nehmotného majetku (patenty,KH, licence)</t>
  </si>
  <si>
    <t xml:space="preserve">neinv.tranfery nefin.podnik.subj.- PO </t>
  </si>
  <si>
    <t>UZ  6</t>
  </si>
  <si>
    <t>UZ  5</t>
  </si>
  <si>
    <t>LDN - programové vybavení</t>
  </si>
  <si>
    <t>Rekapitulace výdajů 0081 - Obecní majetek</t>
  </si>
  <si>
    <t>reko výtahů bytových domů</t>
  </si>
  <si>
    <t>plyn</t>
  </si>
  <si>
    <t>vybud. chodníku Hamer. rybník</t>
  </si>
  <si>
    <t>ZŠ - kvalif.studium AJ pedagogu na Pedf</t>
  </si>
  <si>
    <t>ZŠ - výuka AJ - pro 1.a 2.ročník</t>
  </si>
  <si>
    <t>osobní asistence, peč.služba a podpora samost.bydlení (CSOP)</t>
  </si>
  <si>
    <t>MŠ - solární systémy (spoluúčast)</t>
  </si>
  <si>
    <t>ZŠ - solární systémy (spoluúčast)</t>
  </si>
  <si>
    <t>LDN - solární systémy (spoluúčast)</t>
  </si>
  <si>
    <t>CSOP - solární systémy (spoluúčast)</t>
  </si>
  <si>
    <t>Ostatní provozní výnosy</t>
  </si>
  <si>
    <t>H.</t>
  </si>
  <si>
    <t>Ostatní provozní náklady</t>
  </si>
  <si>
    <t>V.</t>
  </si>
  <si>
    <t>Převod provozních výnosů</t>
  </si>
  <si>
    <t>Převod provozních nákladů</t>
  </si>
  <si>
    <t>*</t>
  </si>
  <si>
    <t>Provozní výsledek hospodaření</t>
  </si>
  <si>
    <t>/(ř.11-12-17-18+19-22-25+26-27+(-28)-(-29)/</t>
  </si>
  <si>
    <t>VI</t>
  </si>
  <si>
    <t>Tržby z prodeje cenných papírů a podílů</t>
  </si>
  <si>
    <t>J.</t>
  </si>
  <si>
    <t>VII.</t>
  </si>
  <si>
    <t>Výnosy z dlouh.finan.majetku ( ř. 34 + 35 + 36)</t>
  </si>
  <si>
    <t>Výnosy z podílů v ovládaných a řízených osobám a v účetních jednotkách pod podstatným vlivem</t>
  </si>
  <si>
    <t>Výnosy z ostatních dlouhod.cen. papírů a podílů</t>
  </si>
  <si>
    <t>Výnosy z ostatního dlouhod.finančního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</si>
  <si>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</si>
  <si>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</si>
  <si>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</si>
  <si>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</si>
  <si>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</si>
  <si>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cenných papírů a derivátů</t>
  </si>
  <si>
    <t>L.</t>
  </si>
  <si>
    <t>Náklady z přecenění cenných papírů a derivátů</t>
  </si>
  <si>
    <t>M.</t>
  </si>
  <si>
    <t>Změna stavu rezerv a oprav.položek ve fin.oblasti</t>
  </si>
  <si>
    <t>X.</t>
  </si>
  <si>
    <t>Výnosové úroky</t>
  </si>
  <si>
    <t>N.</t>
  </si>
  <si>
    <t>Nákladové úroky</t>
  </si>
  <si>
    <t>tis. Kč</t>
  </si>
  <si>
    <t>XI.</t>
  </si>
  <si>
    <t>Ostatní finanční výnosy</t>
  </si>
  <si>
    <t>O.</t>
  </si>
  <si>
    <t>RS 2012</t>
  </si>
  <si>
    <t>Úpravy</t>
  </si>
  <si>
    <t>RU 2012</t>
  </si>
  <si>
    <t>211038</t>
  </si>
  <si>
    <t>211063</t>
  </si>
  <si>
    <t>209077</t>
  </si>
  <si>
    <t>211042</t>
  </si>
  <si>
    <t>211045</t>
  </si>
  <si>
    <t>73.</t>
  </si>
  <si>
    <t>RMČ č. 1024</t>
  </si>
  <si>
    <t>4227</t>
  </si>
  <si>
    <t>5011</t>
  </si>
  <si>
    <t>5021</t>
  </si>
  <si>
    <t>5031</t>
  </si>
  <si>
    <t>5032</t>
  </si>
  <si>
    <t>5169</t>
  </si>
  <si>
    <t>5134</t>
  </si>
  <si>
    <t>5139</t>
  </si>
  <si>
    <t>5167</t>
  </si>
  <si>
    <t>74.</t>
  </si>
  <si>
    <t>RMČ č. 1027</t>
  </si>
  <si>
    <t>75.</t>
  </si>
  <si>
    <t>RMČ č. 1029</t>
  </si>
  <si>
    <t>76.</t>
  </si>
  <si>
    <t>RMČ č. 1125</t>
  </si>
  <si>
    <t>210054</t>
  </si>
  <si>
    <t>77.</t>
  </si>
  <si>
    <t>RMČ č. 1126</t>
  </si>
  <si>
    <t>78.</t>
  </si>
  <si>
    <t>RMČ č. 1139</t>
  </si>
  <si>
    <t>79.</t>
  </si>
  <si>
    <t>RMČ č. 1165</t>
  </si>
  <si>
    <t>80.</t>
  </si>
  <si>
    <t>RMČ č. 1170</t>
  </si>
  <si>
    <t>81.</t>
  </si>
  <si>
    <t>RMČ č. 1173</t>
  </si>
  <si>
    <t>52003</t>
  </si>
  <si>
    <t>631</t>
  </si>
  <si>
    <t>647</t>
  </si>
  <si>
    <t>656</t>
  </si>
  <si>
    <t>30.11.</t>
  </si>
  <si>
    <t>82.</t>
  </si>
  <si>
    <t>RMČ č. 1188</t>
  </si>
  <si>
    <t>83.</t>
  </si>
  <si>
    <t>RMČ č. 1189</t>
  </si>
  <si>
    <t>84.</t>
  </si>
  <si>
    <t>RMČ č. 1190</t>
  </si>
  <si>
    <t>85.</t>
  </si>
  <si>
    <t>RMČ č. 1191</t>
  </si>
  <si>
    <t>210036</t>
  </si>
  <si>
    <t>86.</t>
  </si>
  <si>
    <t>RMČ č. 1202</t>
  </si>
  <si>
    <t>0321</t>
  </si>
  <si>
    <t>211009</t>
  </si>
  <si>
    <t>211011</t>
  </si>
  <si>
    <t>211015</t>
  </si>
  <si>
    <t>211010</t>
  </si>
  <si>
    <t>87.</t>
  </si>
  <si>
    <t>RMČ č. 1217</t>
  </si>
  <si>
    <t>88.</t>
  </si>
  <si>
    <t>RMČ č. 1226</t>
  </si>
  <si>
    <t>89.</t>
  </si>
  <si>
    <t>RMČ č. 1232</t>
  </si>
  <si>
    <t>12.12.</t>
  </si>
  <si>
    <t>90.</t>
  </si>
  <si>
    <t xml:space="preserve">ZMČ č.8/4/2011  </t>
  </si>
  <si>
    <t>3111</t>
  </si>
  <si>
    <t>5166</t>
  </si>
  <si>
    <t>6121</t>
  </si>
  <si>
    <t>39517857</t>
  </si>
  <si>
    <t>0022232310301</t>
  </si>
  <si>
    <t>39117848</t>
  </si>
  <si>
    <t>310301</t>
  </si>
  <si>
    <t>6409</t>
  </si>
  <si>
    <t>5901</t>
  </si>
  <si>
    <t>rozpočtová rezerva</t>
  </si>
  <si>
    <t>91.</t>
  </si>
  <si>
    <t xml:space="preserve">ZMČ č.8/62/2011  </t>
  </si>
  <si>
    <t>inv.rezerva</t>
  </si>
  <si>
    <t>211032</t>
  </si>
  <si>
    <t>92.</t>
  </si>
  <si>
    <t xml:space="preserve">ZMČ č.8/70/2011  </t>
  </si>
  <si>
    <t>93.</t>
  </si>
  <si>
    <t>RMČ č. 1270</t>
  </si>
  <si>
    <t>94.</t>
  </si>
  <si>
    <t>RMČ č. 1287</t>
  </si>
  <si>
    <t>95.</t>
  </si>
  <si>
    <t>RMČ č. 1293</t>
  </si>
  <si>
    <t>211008</t>
  </si>
  <si>
    <t>211006</t>
  </si>
  <si>
    <t>0611</t>
  </si>
  <si>
    <t>211002</t>
  </si>
  <si>
    <t>211065</t>
  </si>
  <si>
    <t>96.</t>
  </si>
  <si>
    <t>RMČ č. 1295</t>
  </si>
  <si>
    <t>810</t>
  </si>
  <si>
    <t>97.</t>
  </si>
  <si>
    <t>Příloha III/1/3</t>
  </si>
  <si>
    <t>- 3 -</t>
  </si>
  <si>
    <t>Příloha III/4</t>
  </si>
  <si>
    <t>- 7 -</t>
  </si>
  <si>
    <t>- 8 -</t>
  </si>
  <si>
    <t>Příloha III/11/2</t>
  </si>
  <si>
    <t>- 17 -</t>
  </si>
  <si>
    <t xml:space="preserve">Oceňovací rozdíly z přecenění majetku a závazků </t>
  </si>
  <si>
    <t>Oceňovací rozdíly z přecenění při přeměnách společností</t>
  </si>
  <si>
    <t>Rozdíly z přeměn společností</t>
  </si>
  <si>
    <t>A. III.</t>
  </si>
  <si>
    <t>Rezervní fondy, nedělitelný fond a ostatní fondy ze zisku (ř. 80 + 81)</t>
  </si>
  <si>
    <t>A. III. 1.</t>
  </si>
  <si>
    <t>Zákonný rezervní fond / Nedělitelný fond</t>
  </si>
  <si>
    <t>Statutární a ostatní fondy</t>
  </si>
  <si>
    <t>A. IV.</t>
  </si>
  <si>
    <t>Výsledek hospodaření minulých let                      (ř. 83 + 84)</t>
  </si>
  <si>
    <t>A. IV. 1.</t>
  </si>
  <si>
    <t>Nerozdělený zisk minulých let</t>
  </si>
  <si>
    <t>Neuhrazená ztráta minulých let</t>
  </si>
  <si>
    <t>A. V.</t>
  </si>
  <si>
    <t xml:space="preserve">Výsledek hospodaření běžného účetního období (+/-)
</t>
  </si>
  <si>
    <t>Cizí zdroje                                       (ř. 87 + 92 + 103 + 115)</t>
  </si>
  <si>
    <t>B. I.</t>
  </si>
  <si>
    <t>Rezervy                                                         (ř. 88 až 91)</t>
  </si>
  <si>
    <t>Rezervy podle zvláštních právních předpisů</t>
  </si>
  <si>
    <t>Rezerva na důchody a podobné závazky</t>
  </si>
  <si>
    <t>Rezerva na daň z příjmů</t>
  </si>
  <si>
    <t>Ostatní rezervy</t>
  </si>
  <si>
    <t>Dlouhodobé závazky                                      (ř. 93 až 102)</t>
  </si>
  <si>
    <t>Závazky z obchodních vztahů</t>
  </si>
  <si>
    <t>Závazky - ovládající a řídící osoba</t>
  </si>
  <si>
    <t>Závazky - podstatný vliv</t>
  </si>
  <si>
    <t>Závazky ke společníkům, členům družstva a k účastníkům sdružení</t>
  </si>
  <si>
    <t>Dlouhodobé přijaté zálohy</t>
  </si>
  <si>
    <t>Vydané dluhopisy</t>
  </si>
  <si>
    <t>Dlouhodobé směnky k úhradě</t>
  </si>
  <si>
    <t>Dohadné účty pasivní</t>
  </si>
  <si>
    <t>Jiné závazky</t>
  </si>
  <si>
    <t>Odložený daňový závazek</t>
  </si>
  <si>
    <t>Krátkodobé závazky                                     (ř. 104 až 114)</t>
  </si>
  <si>
    <t>Závazky k zaměstnancům</t>
  </si>
  <si>
    <t>Závazky ze sociálního zabezpečení a zdravotního pojištění</t>
  </si>
  <si>
    <t>Stát - daňové závazky a dotace</t>
  </si>
  <si>
    <t>Krátkodobé přijaté zálohy</t>
  </si>
  <si>
    <t>B. IV.</t>
  </si>
  <si>
    <t>Bankovní úvěry a výpomoci                         (ř. 116 až 118)</t>
  </si>
  <si>
    <t>B. IV. 1.</t>
  </si>
  <si>
    <t>Bankovní úvěry dlouhodobé</t>
  </si>
  <si>
    <t>Krátkodobé bankovní úvěry</t>
  </si>
  <si>
    <t>Krátkodobé finanční výpomoci</t>
  </si>
  <si>
    <t>Časové rozlišení                                           (ř. 120 + 121)</t>
  </si>
  <si>
    <t>Výdaje příštích období</t>
  </si>
  <si>
    <t>Výnosy příštích období</t>
  </si>
  <si>
    <t>Praha 10 - Majetková, a.s. - Výkaz zisku a ztráty k 31.12.2011</t>
  </si>
  <si>
    <t>TEXT</t>
  </si>
  <si>
    <t>Číslo</t>
  </si>
  <si>
    <t>Skutečnost v účetním období</t>
  </si>
  <si>
    <t xml:space="preserve">b  </t>
  </si>
  <si>
    <t>Vývoj plnění ukazatelů zdaňované činnosti celkem za rok 2011</t>
  </si>
  <si>
    <t>z toho fin. prostředky na zvláštním účtu pro prodané byty a poz.</t>
  </si>
  <si>
    <t xml:space="preserve">Přehled pohybu finančních prostředků získaných z prodeje bytových jednotek a pozemků </t>
  </si>
  <si>
    <t>celkem k 31.12.2011</t>
  </si>
  <si>
    <t>RMČ č. 1301</t>
  </si>
  <si>
    <t>211021</t>
  </si>
  <si>
    <t>211064</t>
  </si>
  <si>
    <t>Plán zdaňované činnosti na rok 2011 po úpravách OMP - usn. RMČ č. 1286 ze dne 14.12.2011</t>
  </si>
  <si>
    <t>po úpravách OMP - usn. RMČ č. 1286 ze dne 14.12.2011</t>
  </si>
  <si>
    <t>Místní příjmy k 31.12.2011</t>
  </si>
  <si>
    <t>2324 - přijaté nekapitálové</t>
  </si>
  <si>
    <t xml:space="preserve">           příspěvky a náhrady</t>
  </si>
  <si>
    <t>Pozn.. Od 30.10.2011 jsou náklady řízení zaúčtovány na položce 2324-přijaté nekapitálové příspěvky a náhrady</t>
  </si>
  <si>
    <t xml:space="preserve">Správní poplatky k 31.12.2011  - rozpis příjmů dle odborů                    </t>
  </si>
  <si>
    <t xml:space="preserve">       prostředí a doprava</t>
  </si>
  <si>
    <t>Pokuty k 31.12.2011 - rozpis příjmů dle odborů</t>
  </si>
  <si>
    <t>541</t>
  </si>
  <si>
    <t>STA</t>
  </si>
  <si>
    <t>revit.parku Malinová-Chrpová-spoluúčast EU</t>
  </si>
  <si>
    <t>UZ 3</t>
  </si>
  <si>
    <t>drob.hm.dlouhodobý majetek (rehabilitace)</t>
  </si>
  <si>
    <t>zateplení fasád byt.domů (spolufin.)</t>
  </si>
  <si>
    <t>Kom.snížení en.nároč.vybr.MŠ (spolufinan.EU</t>
  </si>
  <si>
    <t xml:space="preserve">rekonstrukce Poliklinika Malešice </t>
  </si>
  <si>
    <t>Nespecifikovaná rezerva neinvestiční</t>
  </si>
  <si>
    <t>Okna</t>
  </si>
  <si>
    <t>Fasády</t>
  </si>
  <si>
    <t>MŠ - výměna oken</t>
  </si>
  <si>
    <t>ZŠ - výměna oken</t>
  </si>
  <si>
    <t>sankční platby přijaté od jiných subjektů</t>
  </si>
  <si>
    <t>neinv. dotace zříz. přísp. org.</t>
  </si>
  <si>
    <t>neinv.transfery cizím přísp.org. (Dům Um)</t>
  </si>
  <si>
    <t xml:space="preserve">neinv.transfery cizím přísp.org. </t>
  </si>
  <si>
    <t>nein.příspěvky zříz.přísp.org. (KD Barikádníků)</t>
  </si>
  <si>
    <t>inv.transfery zříz.přísp.organizacím</t>
  </si>
  <si>
    <t>UZ  12</t>
  </si>
  <si>
    <t>specializovaná ambulantní zdravotní péče</t>
  </si>
  <si>
    <t>nein.dotace.zříz.přísp.org. (plavání seniorů)</t>
  </si>
  <si>
    <t>Celkem 3524-6111</t>
  </si>
  <si>
    <t>Celkem 3524-6121</t>
  </si>
  <si>
    <t>Celkem 3524-6122</t>
  </si>
  <si>
    <t>stomatologická péče (dům zubní péče)</t>
  </si>
  <si>
    <t>ost.správa ve zdravotnictví j.n. (PM, rehabilitace)</t>
  </si>
  <si>
    <t>Celkem 3569-6121</t>
  </si>
  <si>
    <t>léčebny dlouhodobě nemocných</t>
  </si>
  <si>
    <t>1345 - poplatek z ubytovacích kapacity</t>
  </si>
  <si>
    <t>nein.přísp.zříz.přísp.org. (LDN)</t>
  </si>
  <si>
    <t>0004</t>
  </si>
  <si>
    <t>0012</t>
  </si>
  <si>
    <t>0026</t>
  </si>
  <si>
    <t>0029</t>
  </si>
  <si>
    <t>0033</t>
  </si>
  <si>
    <t>0036</t>
  </si>
  <si>
    <t>0039</t>
  </si>
  <si>
    <t>0040</t>
  </si>
  <si>
    <t>0042</t>
  </si>
  <si>
    <t>0044</t>
  </si>
  <si>
    <t>0045</t>
  </si>
  <si>
    <t>0046</t>
  </si>
  <si>
    <t>Celkem 3713-6122</t>
  </si>
  <si>
    <t>0073</t>
  </si>
  <si>
    <t>ZŠ V Rybníčkách-reko atlet.dráhy</t>
  </si>
  <si>
    <t>RU</t>
  </si>
  <si>
    <t>vyvolávací systém pro OŽI</t>
  </si>
  <si>
    <t>neinv.transfery obcím</t>
  </si>
  <si>
    <t>pozemek Černokostelecká</t>
  </si>
  <si>
    <t>0053 - EU - Do práce s Desítkou</t>
  </si>
  <si>
    <t>0022 - EU - Reko parku Malinová-Chrpová</t>
  </si>
  <si>
    <t>0083 - EU - MŠ Nedvězská Praha 10</t>
  </si>
  <si>
    <t>0084 - EU -Budovy MŠ Praha 10</t>
  </si>
  <si>
    <t>Rekapitulace výdajů 0022 - EU - Reko parku Malinová-Chrpová</t>
  </si>
  <si>
    <t>Celkem 3745-6122</t>
  </si>
  <si>
    <t>0401</t>
  </si>
  <si>
    <t>0402</t>
  </si>
  <si>
    <t>pořízení stavby,vč. úprav ploch</t>
  </si>
  <si>
    <t>nákup technol.zařízení vč.montáže</t>
  </si>
  <si>
    <t>UZ 1</t>
  </si>
  <si>
    <t xml:space="preserve">ŠJ - nové zpracování účetníctví a daní </t>
  </si>
  <si>
    <t xml:space="preserve">dary obyvatelstvu </t>
  </si>
  <si>
    <t>cílené programy k řešení zaměstnanosti</t>
  </si>
  <si>
    <t>Celkem 3613-6121</t>
  </si>
  <si>
    <t>nebytové hospodářství</t>
  </si>
  <si>
    <t>neinv. dotace zříz. přísp. org. (KD Barikádníků grant)</t>
  </si>
  <si>
    <t>peněžní dary do zahraničí (Jaslo - povodně)</t>
  </si>
  <si>
    <t>Rekapitulace výdajů 0083 - EU - MŠ Nedvězská Praha 10</t>
  </si>
  <si>
    <t>0201</t>
  </si>
  <si>
    <t>Rekapitulace výdajů 0084 - EU -Budovy MŠ Praha 10</t>
  </si>
  <si>
    <t>0301</t>
  </si>
  <si>
    <t>0048</t>
  </si>
  <si>
    <t>0022 EU - Reko parku Malinová-Chrpová</t>
  </si>
  <si>
    <t>0053 EU - Do práce s Desítkou</t>
  </si>
  <si>
    <t>0083 EU - MŠ Nedvězská Praha 10</t>
  </si>
  <si>
    <t>0084 EU -Budovy MŠ Praha 10</t>
  </si>
  <si>
    <t>UZ  7</t>
  </si>
  <si>
    <t>MŠ - mzdové prostředky včetně odvodů</t>
  </si>
  <si>
    <t>UZ  8</t>
  </si>
  <si>
    <t xml:space="preserve">ZŠ - vybavení </t>
  </si>
  <si>
    <t>3.</t>
  </si>
  <si>
    <t>23.2.</t>
  </si>
  <si>
    <t>6003</t>
  </si>
  <si>
    <t>MHMP/ROZ 2/22/2011</t>
  </si>
  <si>
    <t>RMČ č.302 z 23.3.2011</t>
  </si>
  <si>
    <t>Výkon soc.-právní ochrany dětí 1.čtvrtletí</t>
  </si>
  <si>
    <t>4111</t>
  </si>
  <si>
    <t>98216</t>
  </si>
  <si>
    <t>0991</t>
  </si>
  <si>
    <t>4.</t>
  </si>
  <si>
    <t>9.3.</t>
  </si>
  <si>
    <t>6007</t>
  </si>
  <si>
    <t>MHMP/ROZ 2/35/2011</t>
  </si>
  <si>
    <t>Přísp.na výkon st.správy v oblasti soc.služeb</t>
  </si>
  <si>
    <t>98116</t>
  </si>
  <si>
    <t>204</t>
  </si>
  <si>
    <t>5.</t>
  </si>
  <si>
    <t>28.2.</t>
  </si>
  <si>
    <t>7013</t>
  </si>
  <si>
    <t>MHMP/ROZ 2/28/2011</t>
  </si>
  <si>
    <t>RMČ č.289 z 23.3.2011</t>
  </si>
  <si>
    <t>k 31.12.11</t>
  </si>
  <si>
    <t>k 31.12.10</t>
  </si>
  <si>
    <t>1063</t>
  </si>
  <si>
    <t>ZŠ - reko zpevněných ploch (2011)</t>
  </si>
  <si>
    <t>nákup zboží za účelem dalšího prodeje</t>
  </si>
  <si>
    <t>ostatní zahraniční pomoc</t>
  </si>
  <si>
    <t xml:space="preserve">peněžní dary do zahraničí </t>
  </si>
  <si>
    <t>EU - ČJ pro děti cizinců (ZŠ Olešská)</t>
  </si>
  <si>
    <t>EU - neinvestice</t>
  </si>
  <si>
    <t>4122</t>
  </si>
  <si>
    <t>xxx17125</t>
  </si>
  <si>
    <t>0442</t>
  </si>
  <si>
    <t>31002</t>
  </si>
  <si>
    <t xml:space="preserve">SR - neinvestice </t>
  </si>
  <si>
    <t>xxx17397</t>
  </si>
  <si>
    <t>HMP - neinvestice</t>
  </si>
  <si>
    <t>xxx00087</t>
  </si>
  <si>
    <t>RMČ č.303 z 23.3.2011</t>
  </si>
  <si>
    <t>0553</t>
  </si>
  <si>
    <t>32159</t>
  </si>
  <si>
    <t>6.</t>
  </si>
  <si>
    <t>8001</t>
  </si>
  <si>
    <t>MHMP/ROZ 2/19/2011</t>
  </si>
  <si>
    <t>RMČ č.287 z 23.3.2011</t>
  </si>
  <si>
    <t>Dodatečná daň.z příjmů právníckých osob</t>
  </si>
  <si>
    <t>4121</t>
  </si>
  <si>
    <t>92</t>
  </si>
  <si>
    <t>Kontrolní součet</t>
  </si>
  <si>
    <t>Dokl.</t>
  </si>
  <si>
    <t>ODD./</t>
  </si>
  <si>
    <t>Zdroj</t>
  </si>
  <si>
    <t>DAL</t>
  </si>
  <si>
    <t>PAR.</t>
  </si>
  <si>
    <t>11.3.</t>
  </si>
  <si>
    <t>ZMČ č. 3/74/2011</t>
  </si>
  <si>
    <t>schválený rozpočet</t>
  </si>
  <si>
    <t>23.3.</t>
  </si>
  <si>
    <t>RMČ č. 303</t>
  </si>
  <si>
    <t>snížení</t>
  </si>
  <si>
    <t>rozp.rezerva</t>
  </si>
  <si>
    <t>zvýšení</t>
  </si>
  <si>
    <t>40517125</t>
  </si>
  <si>
    <t>0032159310100</t>
  </si>
  <si>
    <t>40117397</t>
  </si>
  <si>
    <t>40100087</t>
  </si>
  <si>
    <t>RMČ č. 304</t>
  </si>
  <si>
    <t>39517030</t>
  </si>
  <si>
    <t>0484</t>
  </si>
  <si>
    <t>0022232310300</t>
  </si>
  <si>
    <t>39117081</t>
  </si>
  <si>
    <t>39100077</t>
  </si>
  <si>
    <t>310300</t>
  </si>
  <si>
    <t>RMČ č. 305</t>
  </si>
  <si>
    <t>0554</t>
  </si>
  <si>
    <t>0031631308100</t>
  </si>
  <si>
    <t>inv.přij.transfery ze státních fondů</t>
  </si>
  <si>
    <t>Místní poplatky z</t>
  </si>
  <si>
    <t>Celkový výběr</t>
  </si>
  <si>
    <t>Odvody</t>
  </si>
  <si>
    <t>vybraných  činností a sl.</t>
  </si>
  <si>
    <t>po změnách</t>
  </si>
  <si>
    <t>bez odvodů</t>
  </si>
  <si>
    <t>vč. odvodů</t>
  </si>
  <si>
    <t>(FÚ, MHMP)</t>
  </si>
  <si>
    <t>poplatek ze psů</t>
  </si>
  <si>
    <t>rekreační pobyt</t>
  </si>
  <si>
    <t>za užív.veř.prostr.</t>
  </si>
  <si>
    <t>ze vstupného</t>
  </si>
  <si>
    <t>z ubyt. kapacity</t>
  </si>
  <si>
    <t>za provozování VHP</t>
  </si>
  <si>
    <t>Pozn.: Správcem poplatku za užívání veřejného prostranství je odbor dopravy a energetiky</t>
  </si>
  <si>
    <t>odvod z výtěžku loterií</t>
  </si>
  <si>
    <t>přijaté sankční platby</t>
  </si>
  <si>
    <t>Název odboru</t>
  </si>
  <si>
    <t>Plátci</t>
  </si>
  <si>
    <t>10 - OEK</t>
  </si>
  <si>
    <t>občané</t>
  </si>
  <si>
    <t xml:space="preserve">       odbor ekonomický</t>
  </si>
  <si>
    <t>organizace</t>
  </si>
  <si>
    <t>vratka organizace</t>
  </si>
  <si>
    <t>převod do státního rozpočtu</t>
  </si>
  <si>
    <t>12 - OST</t>
  </si>
  <si>
    <t xml:space="preserve">      odbor stavební</t>
  </si>
  <si>
    <t>OŽD</t>
  </si>
  <si>
    <t>21    životního prostředí</t>
  </si>
  <si>
    <t>31    odd. životního</t>
  </si>
  <si>
    <t>25 - OOS</t>
  </si>
  <si>
    <t xml:space="preserve">vyvolávací zařízení </t>
  </si>
  <si>
    <t xml:space="preserve">      občanskosprávní</t>
  </si>
  <si>
    <t>52-OSO</t>
  </si>
  <si>
    <t xml:space="preserve">     odbor sociální</t>
  </si>
  <si>
    <t>96 -  OŽI</t>
  </si>
  <si>
    <t xml:space="preserve">        odbor živnostenský</t>
  </si>
  <si>
    <t>vratka - organizace</t>
  </si>
  <si>
    <t>Celkem zaplaceno</t>
  </si>
  <si>
    <t>Celkem vratky</t>
  </si>
  <si>
    <t>Převod do státního rozpočtu</t>
  </si>
  <si>
    <t>C E L K E M</t>
  </si>
  <si>
    <t>21 - OŽD</t>
  </si>
  <si>
    <t>96 - OŽI</t>
  </si>
  <si>
    <t xml:space="preserve">organizace </t>
  </si>
  <si>
    <t>97 - OOS</t>
  </si>
  <si>
    <t>70 - náklady řízení</t>
  </si>
  <si>
    <t>soc.dávky - příspěvek na péči</t>
  </si>
  <si>
    <t>soc.dávky - soc. péče a pomoc v hmotné nouzi</t>
  </si>
  <si>
    <t>sčítaní lidu, domů a bytů v roce 2011</t>
  </si>
  <si>
    <t>výkon sociálně-právní ochrany dětí 2.čtvrtletí</t>
  </si>
  <si>
    <t>EU - Revitalizace Malešického parku  (SR, EU)</t>
  </si>
  <si>
    <t>EU - Budovy MŠ Praha 10 (SR, EU)</t>
  </si>
  <si>
    <t>Příprava a zkoušky ZOZ</t>
  </si>
  <si>
    <t>EU - Revitalizace Malešického parku  (HMP)</t>
  </si>
  <si>
    <t>Integrace žáku pro asistenty (MŠ)</t>
  </si>
  <si>
    <t>Integrace žáku pro asistenty (ZŠ)</t>
  </si>
  <si>
    <t>Aktivity specifické protidrogové prevence</t>
  </si>
  <si>
    <t>Zdravé město Praha 2011 (ZŠ)</t>
  </si>
  <si>
    <t>Podpora MČ v oblasti sociálních služeb - CSOP (I. program)</t>
  </si>
  <si>
    <t>Podpora MČ v oblasti sociálních služeb - CSOP (V. program)</t>
  </si>
  <si>
    <t>Mezinár volejbalový turnaj</t>
  </si>
  <si>
    <t>ZŠ V Rybníčkách - oprava povrchu tělocvičny (parkety)</t>
  </si>
  <si>
    <t>nein.přij.transfery ze SR v rámci souhrn.dot. vzt.</t>
  </si>
  <si>
    <t>ost.nein.přijaté transfery ze SR</t>
  </si>
  <si>
    <t>nein.přij.transfery od obcí (HMP)</t>
  </si>
  <si>
    <t xml:space="preserve">inv.přij.transfery z VPS SR  </t>
  </si>
  <si>
    <t xml:space="preserve">inv.přij.transfery od obcí (HMP)  </t>
  </si>
  <si>
    <t>ORJ odvětví</t>
  </si>
  <si>
    <t xml:space="preserve">Nein. výdaje </t>
  </si>
  <si>
    <t>ost.nein.transfery nezisk.a pod.org.</t>
  </si>
  <si>
    <t>ost.nákup dlouh.nehmot.majetku</t>
  </si>
  <si>
    <t>Třídění odvětvové (paragrafy)</t>
  </si>
  <si>
    <t>Třídění druhové (položky)</t>
  </si>
  <si>
    <t>nákup ostatních služeb</t>
  </si>
  <si>
    <t>ost.zájmová činnost a rekreace - granty</t>
  </si>
  <si>
    <t>ost.záležitosti sdělovacích prostředků</t>
  </si>
  <si>
    <t>mezinárodní spolupráce j.n.</t>
  </si>
  <si>
    <t>poskyt.neinv.příspěvku a náhrady</t>
  </si>
  <si>
    <t xml:space="preserve">knihy,  učeb. pomůcky a tisk </t>
  </si>
  <si>
    <t>nein.tranfery  občan. sdružením</t>
  </si>
  <si>
    <t>nein.tranfery  církvím a náb. společnostem</t>
  </si>
  <si>
    <t>ost.nein.tranfery nezisk.a pod.org.</t>
  </si>
  <si>
    <t>nein.tranfery  obecně prosp.organizacím</t>
  </si>
  <si>
    <t xml:space="preserve">neinv.transf.nefin.pod.subjektům-fyz.osobám </t>
  </si>
  <si>
    <t>azyl.domy,nízkoprahová denní centra a noclehár.</t>
  </si>
  <si>
    <t>služby násl.péče,terap.komunity a kontakt.centra</t>
  </si>
  <si>
    <t>ost.neinv.transfery nezisk. a pod. org.</t>
  </si>
  <si>
    <t>nein.transfery obec.prosp.společnostem</t>
  </si>
  <si>
    <t>využití volného času dětí a mládeže</t>
  </si>
  <si>
    <t>sběr a svoz komunálních odpadů</t>
  </si>
  <si>
    <t xml:space="preserve">ost. činnosti k ochraně přírody a krajiny </t>
  </si>
  <si>
    <t xml:space="preserve">opravy a údržování </t>
  </si>
  <si>
    <t>léky a zdravotní materiál</t>
  </si>
  <si>
    <t>služby telekomunikací a radiokomunikací</t>
  </si>
  <si>
    <t>platby daní a poplatků SR</t>
  </si>
  <si>
    <t>ost.záležitosti bydlení,kom.služeb a úz.rozvoje</t>
  </si>
  <si>
    <t>ostatní odvody z vybrané činnosti</t>
  </si>
  <si>
    <t>ost.nein.přij.transfery od rozp.úz.úrovně (TSK)</t>
  </si>
  <si>
    <t>Celkem 3669-6130</t>
  </si>
  <si>
    <t>MŠ Přetlucká</t>
  </si>
  <si>
    <t>ost. záležitosti pozemních komunikací</t>
  </si>
  <si>
    <t>nein.tranfery obč.sdruž. (Div.Company)</t>
  </si>
  <si>
    <t>příspěvek na živobití</t>
  </si>
  <si>
    <t>doplatek na bydlení</t>
  </si>
  <si>
    <t>mimořádná okamžitá pomoc</t>
  </si>
  <si>
    <t>UZ  16</t>
  </si>
  <si>
    <t>ZŠ - integrace</t>
  </si>
  <si>
    <t>neinv. transfery cizím příspěvkovým  org.</t>
  </si>
  <si>
    <t>výchovné ústavy a dětské domovy se školou</t>
  </si>
  <si>
    <t>diagnostické ústavy</t>
  </si>
  <si>
    <t>neinvestiční transfery občanským sdružením</t>
  </si>
  <si>
    <t>zařízení pro děti vyžadující péči</t>
  </si>
  <si>
    <t>zařízení pro výkon pěstounské péče</t>
  </si>
  <si>
    <t>ost. soc. péče a pomoc ost. skupinám obyvatelstva</t>
  </si>
  <si>
    <t>auto pro sociální účely</t>
  </si>
  <si>
    <t>Celkem 4349-6123</t>
  </si>
  <si>
    <t>Celkem 3429-6119</t>
  </si>
  <si>
    <t xml:space="preserve">ost.zájmová činnost a rekreace </t>
  </si>
  <si>
    <t>1062</t>
  </si>
  <si>
    <t>studie proveditelnosti (stadion Bohemians)</t>
  </si>
  <si>
    <t>úhrada sankcí jiným rozpočtům</t>
  </si>
  <si>
    <t>mimoř.okamžitá pomoc osobám ohroženým sociálním vyloučením</t>
  </si>
  <si>
    <t>příspěvek na péči</t>
  </si>
  <si>
    <t>příspěvek na živobytí - PnŽ</t>
  </si>
  <si>
    <t>doplatek na bydlení - DnB</t>
  </si>
  <si>
    <t>mimořádná okamžitá pomoc - MopZ</t>
  </si>
  <si>
    <t>Celkem 3330-6323</t>
  </si>
  <si>
    <t>regenerace městské památ.zóny (2011)</t>
  </si>
  <si>
    <t>studie MČ Praha 10 (2011)</t>
  </si>
  <si>
    <t>elektrická přípojka Heroldovy sady</t>
  </si>
  <si>
    <t>vodovodní přípojka pro kompostárnu</t>
  </si>
  <si>
    <t>výst.stání na kont.tříd.odpadu (2011)</t>
  </si>
  <si>
    <t>mobiliáře parkových ploch (2011)</t>
  </si>
  <si>
    <t>vybudování cyklistických stezek (2011)</t>
  </si>
  <si>
    <t>mobiliáře dětských hřišť (2011)</t>
  </si>
  <si>
    <t>MŠ - herní prvky na zahrady (2011)</t>
  </si>
  <si>
    <t>ZŠ herní prvky na zahrady (2011)</t>
  </si>
  <si>
    <t>ZŠ - interaktivní tabule (2011)</t>
  </si>
  <si>
    <t>ŠJ MŠ - modernizace vybavení  (2011)</t>
  </si>
  <si>
    <t>Celkem 4351-6351</t>
  </si>
  <si>
    <t>CSOP - úprava suterénu jeslí Jakutská</t>
  </si>
  <si>
    <t>CSOP - úprava suterénu v DPS Sámova</t>
  </si>
  <si>
    <t>CSOP - reko prádelny v DPS Sámova</t>
  </si>
  <si>
    <t>technické zhodn.volných bytů (2011)</t>
  </si>
  <si>
    <t>reko výměnikové stanice (2011)</t>
  </si>
  <si>
    <t>MŠ - reko elektrorozvodů (2011)</t>
  </si>
  <si>
    <t>ZŠ Kodaňská - reko  škol.hřiště</t>
  </si>
  <si>
    <t>ZŠ U Roháč.kasáren-reko povrchu škol.hřiště</t>
  </si>
  <si>
    <r>
      <t xml:space="preserve">D </t>
    </r>
    <r>
      <rPr>
        <sz val="10"/>
        <rFont val="Times New Roman"/>
        <family val="1"/>
      </rPr>
      <t>reko DSS Sámová</t>
    </r>
  </si>
  <si>
    <t>79</t>
  </si>
  <si>
    <t>0331</t>
  </si>
  <si>
    <t>HMP TSK</t>
  </si>
  <si>
    <t>35.</t>
  </si>
  <si>
    <t>RMČ č. 552</t>
  </si>
  <si>
    <t>0221</t>
  </si>
  <si>
    <t>211005</t>
  </si>
  <si>
    <t>311500</t>
  </si>
  <si>
    <t>311501</t>
  </si>
  <si>
    <t>36.</t>
  </si>
  <si>
    <t>RMČ č. 553</t>
  </si>
  <si>
    <t>17857</t>
  </si>
  <si>
    <t>1084</t>
  </si>
  <si>
    <t>22232310300</t>
  </si>
  <si>
    <t>17848</t>
  </si>
  <si>
    <t>financování (Dal)</t>
  </si>
  <si>
    <t>37.</t>
  </si>
  <si>
    <t>RMČ č. 542</t>
  </si>
  <si>
    <t>8.6.</t>
  </si>
  <si>
    <t>38.</t>
  </si>
  <si>
    <t>RMČ č. 559</t>
  </si>
  <si>
    <t>39.</t>
  </si>
  <si>
    <t>RMČ č. 582</t>
  </si>
  <si>
    <t>211018</t>
  </si>
  <si>
    <t>21.6.</t>
  </si>
  <si>
    <t>40.</t>
  </si>
  <si>
    <t>RMČ č. 614</t>
  </si>
  <si>
    <t xml:space="preserve">0023 - EU - Reko Malešického parku </t>
  </si>
  <si>
    <t xml:space="preserve">Rekapitulace výdajů 0023 - EU - Reko Malešicského parku </t>
  </si>
  <si>
    <t xml:space="preserve">0023 EU - Reko Malešického parku </t>
  </si>
  <si>
    <t>1501</t>
  </si>
  <si>
    <t>1502</t>
  </si>
  <si>
    <t>UZ  96</t>
  </si>
  <si>
    <t>MŠ - HMP dotace (výplata odměn)</t>
  </si>
  <si>
    <t>ZŠ - vzdělávání pedagogů</t>
  </si>
  <si>
    <t>ZŠ - HMP dotace (výplata odměn)</t>
  </si>
  <si>
    <t>ZŠ Karla Čapka Kodaňská</t>
  </si>
  <si>
    <t>ZŠ Eden Vladivostocká</t>
  </si>
  <si>
    <t>ZŠ Karla Čapka Kodaňská (Ani talen nazmar)</t>
  </si>
  <si>
    <t>ZŠ V Rybníčkách (oprava tělocvičny-parkety)</t>
  </si>
  <si>
    <t>ŠJ - HMP dotace (výplata odměn)</t>
  </si>
  <si>
    <t xml:space="preserve">ZŠ Karla Čapka Kodaňská </t>
  </si>
  <si>
    <t>0071</t>
  </si>
  <si>
    <t>MŠ fotovoltaický systém</t>
  </si>
  <si>
    <t>0072</t>
  </si>
  <si>
    <t>ZŠ fotovoltaický systém</t>
  </si>
  <si>
    <t>zájmová činnost v kultuře</t>
  </si>
  <si>
    <t>pozemky Dopravní podnik HMP</t>
  </si>
  <si>
    <t xml:space="preserve">ZŠ - metodický kurz AJ </t>
  </si>
  <si>
    <t>1060</t>
  </si>
  <si>
    <t>1061</t>
  </si>
  <si>
    <t>ZŠ Břečťanová - žaluzie</t>
  </si>
  <si>
    <t>ZŠ Švehlova - žaluzie</t>
  </si>
  <si>
    <t>Celkem 3569-6122</t>
  </si>
  <si>
    <t>Vršovická zdravotní - nahrávač EKG</t>
  </si>
  <si>
    <t>1054</t>
  </si>
  <si>
    <r>
      <t>D</t>
    </r>
    <r>
      <rPr>
        <sz val="10"/>
        <rFont val="Times New Roman"/>
        <family val="1"/>
      </rPr>
      <t xml:space="preserve"> ZŠ U Roháč.kasáren-reko povrchu škol.hřiště</t>
    </r>
  </si>
  <si>
    <t>ostatní všeobecná vnitřní správa j.n.</t>
  </si>
  <si>
    <t>sčítaní lidu</t>
  </si>
  <si>
    <t>Jakutská 1195 - 1201</t>
  </si>
  <si>
    <t>- 18 -</t>
  </si>
  <si>
    <t>- 25 -</t>
  </si>
  <si>
    <t>- 26 -</t>
  </si>
  <si>
    <t>příjmy z prodeje zboží</t>
  </si>
  <si>
    <t>výkon sociálně-právní ochrany dětí 3.čtvrtletí</t>
  </si>
  <si>
    <t>*)</t>
  </si>
  <si>
    <t>OŠK</t>
  </si>
  <si>
    <t>RMČ 701</t>
  </si>
  <si>
    <t>13.7.2011</t>
  </si>
  <si>
    <t>RMČ 748</t>
  </si>
  <si>
    <t>24.8.2011</t>
  </si>
  <si>
    <t>RMČ 875</t>
  </si>
  <si>
    <t>14.9.2011</t>
  </si>
  <si>
    <t>ZMČ 6/56/2011</t>
  </si>
  <si>
    <t>7.9.2012</t>
  </si>
  <si>
    <t>0083</t>
  </si>
  <si>
    <t>EU - MŠ Nedvězská - ukončení akce</t>
  </si>
  <si>
    <t>RMČ 692</t>
  </si>
  <si>
    <t>reko staré Vršovické radnice (Zámeček)</t>
  </si>
  <si>
    <t>MŠ - vzdělávání pedagogů</t>
  </si>
  <si>
    <t>RMČ č. 706 z 13.7.2011</t>
  </si>
  <si>
    <t>21.</t>
  </si>
  <si>
    <t>20.7.</t>
  </si>
  <si>
    <t>6042</t>
  </si>
  <si>
    <t>MHMP/ROZ 2/154/2011</t>
  </si>
  <si>
    <t>RMČ č. 807 z  24.8.2011</t>
  </si>
  <si>
    <t>Výkon soc.-právní ochrany dětí 3.čtvrtletí</t>
  </si>
  <si>
    <t>22.</t>
  </si>
  <si>
    <t>29.6.</t>
  </si>
  <si>
    <t>8019</t>
  </si>
  <si>
    <t>MHMP/ROZ 2/130/2011</t>
  </si>
  <si>
    <t>RMČ č. 785 z  24.8.2011</t>
  </si>
  <si>
    <t>Uzavření finančního vypořádání za rok 2010</t>
  </si>
  <si>
    <t>2221</t>
  </si>
  <si>
    <t>23.</t>
  </si>
  <si>
    <t>8022</t>
  </si>
  <si>
    <t>MHMP/ROZ 2/139/2011</t>
  </si>
  <si>
    <t>RMČ č.785 z  24.8.2011</t>
  </si>
  <si>
    <t>převod 100% podílu MČ na daňové povinnosti</t>
  </si>
  <si>
    <t>99</t>
  </si>
  <si>
    <t>41.</t>
  </si>
  <si>
    <t xml:space="preserve">ZMČ č.5/7/2011  </t>
  </si>
  <si>
    <t>42.</t>
  </si>
  <si>
    <t xml:space="preserve">ZMČ č.5/48/2011  </t>
  </si>
  <si>
    <t>zvýšení příjmu MD</t>
  </si>
  <si>
    <t>0851</t>
  </si>
  <si>
    <t>13.7.</t>
  </si>
  <si>
    <t>43.</t>
  </si>
  <si>
    <t>RMČ č. 676</t>
  </si>
  <si>
    <t>10</t>
  </si>
  <si>
    <t>410650210059</t>
  </si>
  <si>
    <t>41139210058</t>
  </si>
  <si>
    <t>211055</t>
  </si>
  <si>
    <t>202095</t>
  </si>
  <si>
    <t>0282</t>
  </si>
  <si>
    <t>211036</t>
  </si>
  <si>
    <t>44.</t>
  </si>
  <si>
    <t>RMČ č. 692</t>
  </si>
  <si>
    <t>211052</t>
  </si>
  <si>
    <t>inv..rezerva</t>
  </si>
  <si>
    <t>0982</t>
  </si>
  <si>
    <t>8892205031</t>
  </si>
  <si>
    <t>45.</t>
  </si>
  <si>
    <t>RMČ č. 698</t>
  </si>
  <si>
    <t>0111</t>
  </si>
  <si>
    <t>46.</t>
  </si>
  <si>
    <t>RMČ č. 699</t>
  </si>
  <si>
    <t>4</t>
  </si>
  <si>
    <t>47.</t>
  </si>
  <si>
    <t>RMČ č. 700</t>
  </si>
  <si>
    <t>48.</t>
  </si>
  <si>
    <t>RMČ č. 701</t>
  </si>
  <si>
    <t>3</t>
  </si>
  <si>
    <t>5</t>
  </si>
  <si>
    <t>8</t>
  </si>
  <si>
    <t>49.</t>
  </si>
  <si>
    <t>RMČ č. 703</t>
  </si>
  <si>
    <t>210004</t>
  </si>
  <si>
    <t>24.8.</t>
  </si>
  <si>
    <t>50.</t>
  </si>
  <si>
    <t>RMČ č. 748</t>
  </si>
  <si>
    <t>51.</t>
  </si>
  <si>
    <t>RMČ č. 755</t>
  </si>
  <si>
    <t>211050</t>
  </si>
  <si>
    <t>211051</t>
  </si>
  <si>
    <t>211056</t>
  </si>
  <si>
    <t>211057</t>
  </si>
  <si>
    <t>211049</t>
  </si>
  <si>
    <t>52.</t>
  </si>
  <si>
    <t>RMČ č. 791</t>
  </si>
  <si>
    <t>0561</t>
  </si>
  <si>
    <t>30.8.</t>
  </si>
  <si>
    <t>53.</t>
  </si>
  <si>
    <t>RMČ č. 867</t>
  </si>
  <si>
    <t>641</t>
  </si>
  <si>
    <t>611</t>
  </si>
  <si>
    <t>621</t>
  </si>
  <si>
    <t>52001</t>
  </si>
  <si>
    <t>52002</t>
  </si>
  <si>
    <t>54.</t>
  </si>
  <si>
    <t>RMČ č. 857</t>
  </si>
  <si>
    <t>17030</t>
  </si>
  <si>
    <t>17081</t>
  </si>
  <si>
    <t>55.</t>
  </si>
  <si>
    <t xml:space="preserve">ZMČ č.5/8/2011  </t>
  </si>
  <si>
    <t>7.9.</t>
  </si>
  <si>
    <t>56.</t>
  </si>
  <si>
    <t xml:space="preserve">ZMČ č.6/58/2011  </t>
  </si>
  <si>
    <t>1083</t>
  </si>
  <si>
    <t xml:space="preserve"> - vratka nedočerp.dotace poskytnuté městskou části hl.m. Praze (pol. 4129,4229)                                                                                                                                                     </t>
  </si>
  <si>
    <t>Úhrn zdrojů fin. vypořádání   (ř.3 a ř.4)</t>
  </si>
  <si>
    <t>B: POTŘEBY finančního vypořádání</t>
  </si>
  <si>
    <t>Odvody do SR  c e l k e m</t>
  </si>
  <si>
    <t xml:space="preserve">z toho: </t>
  </si>
  <si>
    <t xml:space="preserve"> - vratky účel prostř.ost.rezort.ministerstvům/st.fondům</t>
  </si>
  <si>
    <t>Odvody do rozpočtu HMP   c e l k e m</t>
  </si>
  <si>
    <t xml:space="preserve">z toho: - vratky účel.prostř. r. 2011 </t>
  </si>
  <si>
    <t xml:space="preserve"> - vratky účel.prostř. r. 2010 (popř.2009) ponechaných k využití v r.2011</t>
  </si>
  <si>
    <t xml:space="preserve"> - vratky účel.prostř.r.2010, u nichž vyúčtování stanoveno na r.2011</t>
  </si>
  <si>
    <t xml:space="preserve"> - doplatky místních poplatků</t>
  </si>
  <si>
    <t>Úhrn potřeb (ř.6 a ř.7)</t>
  </si>
  <si>
    <t>Saldo FV (ř.5 - ř.8)</t>
  </si>
  <si>
    <t xml:space="preserve">Ostatní závazky: </t>
  </si>
  <si>
    <t>a/ vůči rozpočtu HMP</t>
  </si>
  <si>
    <t xml:space="preserve">      z toho:  půjčky od HMP</t>
  </si>
  <si>
    <t xml:space="preserve">                   ostatní</t>
  </si>
  <si>
    <t>b/ vůči jiným MČ HMP</t>
  </si>
  <si>
    <t>c/ ostatní</t>
  </si>
  <si>
    <r>
      <t xml:space="preserve"> - sociálně právní ochrana dětí  </t>
    </r>
    <r>
      <rPr>
        <b/>
        <sz val="10"/>
        <rFont val="Times New Roman"/>
        <family val="1"/>
      </rPr>
      <t xml:space="preserve">ÚZ 98216 </t>
    </r>
    <r>
      <rPr>
        <sz val="10"/>
        <rFont val="Times New Roman"/>
        <family val="1"/>
      </rPr>
      <t>(doplatek dle bodu 3a)  Informace MF)</t>
    </r>
  </si>
  <si>
    <r>
      <t xml:space="preserve">  - příspěvek na péči   </t>
    </r>
    <r>
      <rPr>
        <b/>
        <sz val="10"/>
        <rFont val="Times New Roman"/>
        <family val="1"/>
      </rPr>
      <t>ÚZ 13235</t>
    </r>
  </si>
  <si>
    <r>
      <t xml:space="preserve"> - sociální dávky ZP a HN  </t>
    </r>
    <r>
      <rPr>
        <b/>
        <sz val="10"/>
        <rFont val="Times New Roman"/>
        <family val="1"/>
      </rPr>
      <t xml:space="preserve"> ÚZ 13306</t>
    </r>
  </si>
  <si>
    <r>
      <t xml:space="preserve"> - sociálně-právní ochrana dětí    </t>
    </r>
    <r>
      <rPr>
        <b/>
        <sz val="10"/>
        <rFont val="Times New Roman"/>
        <family val="1"/>
      </rPr>
      <t>ÚZ 98216</t>
    </r>
  </si>
  <si>
    <r>
      <t xml:space="preserve"> - vratky ostat.účel.prostř. MF ČR - kap.VPS </t>
    </r>
    <r>
      <rPr>
        <b/>
        <sz val="10"/>
        <rFont val="Times New Roman"/>
        <family val="1"/>
      </rPr>
      <t>(ÚZ 98116, ÚZ 98005)</t>
    </r>
  </si>
  <si>
    <r>
      <t xml:space="preserve"> - příspěvek na péči     </t>
    </r>
    <r>
      <rPr>
        <b/>
        <sz val="10"/>
        <rFont val="Times New Roman"/>
        <family val="1"/>
      </rPr>
      <t>ÚZ 13235</t>
    </r>
  </si>
  <si>
    <t>Stavy účtů ke dni 31. 12. 2011</t>
  </si>
  <si>
    <t>Číslo účtu</t>
  </si>
  <si>
    <t>Druh účtu</t>
  </si>
  <si>
    <t>Stav v Kč</t>
  </si>
  <si>
    <t>1081101579/5500</t>
  </si>
  <si>
    <t>příjmový účet-privatiz.z hypot.úvěru</t>
  </si>
  <si>
    <t>ze dne 24.6.2011</t>
  </si>
  <si>
    <t>102819359/0800</t>
  </si>
  <si>
    <t>Overnight (Zdań. činnost)</t>
  </si>
  <si>
    <t>108185369/0800</t>
  </si>
  <si>
    <t>102805379/0800</t>
  </si>
  <si>
    <t>Overnight</t>
  </si>
  <si>
    <t>102821379/0800</t>
  </si>
  <si>
    <t>vkladový účet</t>
  </si>
  <si>
    <t>169272546/0300</t>
  </si>
  <si>
    <t>KEY INVESTMENTS,a.s.</t>
  </si>
  <si>
    <t>216 884 461,03 + 3 178 636,80 - 212 765,00 = 219 850 332,83 (nepřičteno Kč 23 443,88)</t>
  </si>
  <si>
    <t>31325-2000733369/6000</t>
  </si>
  <si>
    <t>PPF BANKA, a.s.</t>
  </si>
  <si>
    <t>Privatizace, overnighty,depozitní vklady</t>
  </si>
  <si>
    <t>2000733369/0800</t>
  </si>
  <si>
    <t>základní běžný účet</t>
  </si>
  <si>
    <t>19-2000733369/0800</t>
  </si>
  <si>
    <t>příjmový účet</t>
  </si>
  <si>
    <t>27-2000733369/0800</t>
  </si>
  <si>
    <t>výdajový účet</t>
  </si>
  <si>
    <t>107-2000733369/0800</t>
  </si>
  <si>
    <t>účet fondu zaměstnavatele</t>
  </si>
  <si>
    <t>1222-2000733369/0800</t>
  </si>
  <si>
    <t>účet fondu rezerv</t>
  </si>
  <si>
    <t>20028-2000733369/0800</t>
  </si>
  <si>
    <t>benzín</t>
  </si>
  <si>
    <t>30015-2000733369/0800</t>
  </si>
  <si>
    <t>poplatky ze psů</t>
  </si>
  <si>
    <t>31229-2000733369/0800</t>
  </si>
  <si>
    <t>účet fondu darů</t>
  </si>
  <si>
    <t>6015-2000733369/0800</t>
  </si>
  <si>
    <t>depozitní</t>
  </si>
  <si>
    <t>9021-2000733369/0800</t>
  </si>
  <si>
    <t>účet hospodářské činnosti I.</t>
  </si>
  <si>
    <t>69024-2000733369/0800</t>
  </si>
  <si>
    <t>účet hospodářské činnosti II.</t>
  </si>
  <si>
    <t>26016-2000733369/0800</t>
  </si>
  <si>
    <t>zahrádkářské kolonie</t>
  </si>
  <si>
    <t>35-2000733369/0800</t>
  </si>
  <si>
    <t xml:space="preserve">IKON-správní firma </t>
  </si>
  <si>
    <t>189026-2000733369/0800</t>
  </si>
  <si>
    <t>PMC FACILITY-správní firma</t>
  </si>
  <si>
    <t>20036-2000733369/0800</t>
  </si>
  <si>
    <t>TOMMI-správní firma</t>
  </si>
  <si>
    <t>259020-2000733369/0800</t>
  </si>
  <si>
    <t>AUSTIS-správní firma</t>
  </si>
  <si>
    <t>39028-2000733369/0800</t>
  </si>
  <si>
    <t>CENTRA-správní firma</t>
  </si>
  <si>
    <t>2095048339/0800</t>
  </si>
  <si>
    <t>běž.účet EU-OPPA/Do práce s Desítkou</t>
  </si>
  <si>
    <t>27-2095048339/0800</t>
  </si>
  <si>
    <t>výdaj.účet EU-OPPA/Do práce s Desítkou</t>
  </si>
  <si>
    <t>115895369/0800</t>
  </si>
  <si>
    <t>běž.účet EU-OPPA/ E Šance</t>
  </si>
  <si>
    <t>27-115895369/0800</t>
  </si>
  <si>
    <t>výdaj.účet EU-OPPA/ E Šance</t>
  </si>
  <si>
    <t>2499636399/0800</t>
  </si>
  <si>
    <t>běž.účet EU-OPPK/Revitalizace parku Malešice</t>
  </si>
  <si>
    <t>27-2499636399/0800</t>
  </si>
  <si>
    <t>výdaj.účet EU-OPPK/Revitalizace parku Malešice</t>
  </si>
  <si>
    <t>2091167349/0800</t>
  </si>
  <si>
    <t>běž.účet EU-OPPK/Revitalizace parku Chrpová</t>
  </si>
  <si>
    <t>27-2091167349/0800</t>
  </si>
  <si>
    <t>výdaj.účet EU-OPPK/Revitalizace parku Chrpová</t>
  </si>
  <si>
    <t>2092445339/0800</t>
  </si>
  <si>
    <t>běž.účet EU-OPPK/reko budovy MŠ</t>
  </si>
  <si>
    <t>27-2092445339/0800</t>
  </si>
  <si>
    <t>výdaj.účet EU-OPPK/reko budovy MŠ</t>
  </si>
  <si>
    <t>90018-2000733369/0800</t>
  </si>
  <si>
    <t>Penzion Malešice</t>
  </si>
  <si>
    <t>2501292389/0800</t>
  </si>
  <si>
    <t>Veřejná sbírka - Japonsko</t>
  </si>
  <si>
    <t>249246698/0300</t>
  </si>
  <si>
    <t>ČSOB běžný účet</t>
  </si>
  <si>
    <t>Běžné účty, fondy, EU</t>
  </si>
  <si>
    <t>služby zpracování dat</t>
  </si>
  <si>
    <t>programové vybavení (SW)</t>
  </si>
  <si>
    <t>cestovné (tuzemské)</t>
  </si>
  <si>
    <t>programové vybavení</t>
  </si>
  <si>
    <t>výpočetní technika</t>
  </si>
  <si>
    <t xml:space="preserve">Celkem 6171-6125 </t>
  </si>
  <si>
    <t>všeobecná ambulantní péče</t>
  </si>
  <si>
    <t>lékařská služba první pomoci</t>
  </si>
  <si>
    <r>
      <t>I</t>
    </r>
    <r>
      <rPr>
        <b/>
        <sz val="10"/>
        <rFont val="Times New Roman CE"/>
        <family val="1"/>
      </rPr>
      <t>nvestiční výdaje</t>
    </r>
  </si>
  <si>
    <t>pohřebnictví</t>
  </si>
  <si>
    <t>příspěvek na zvláštní pomůcky</t>
  </si>
  <si>
    <t>příspěvek na úpravu a provoz bezbariérového bytu</t>
  </si>
  <si>
    <t>příspěvek na zakoupení, opravu a zvláštní úpravu motorového vozidla</t>
  </si>
  <si>
    <t>příspěvek na provoz motorového vozidla</t>
  </si>
  <si>
    <t>příspěvek na individuální dopravu</t>
  </si>
  <si>
    <t>ústavy péče pro mládež</t>
  </si>
  <si>
    <t xml:space="preserve">sociální dávky </t>
  </si>
  <si>
    <t>nein.přísp.zříz.přísp.org. (CSOP)</t>
  </si>
  <si>
    <t>bytové hospodářství</t>
  </si>
  <si>
    <t xml:space="preserve">C e l k e m     </t>
  </si>
  <si>
    <t>Opravy limitní (SF)</t>
  </si>
  <si>
    <t>Celkem 3636-6119</t>
  </si>
  <si>
    <t>územní rozvoj</t>
  </si>
  <si>
    <t>Celkem 3612-6121</t>
  </si>
  <si>
    <t>ost.nakládání s odpady</t>
  </si>
  <si>
    <t>péče o vzhled obcí a veřej.zeleň</t>
  </si>
  <si>
    <t>nájemné za půdu</t>
  </si>
  <si>
    <t>nákup ost.služeb (skládky)</t>
  </si>
  <si>
    <t xml:space="preserve">Neinvestiční výdaje              </t>
  </si>
  <si>
    <t>Celkem 6171-6121</t>
  </si>
  <si>
    <t>ostatní činnosti  j.n.</t>
  </si>
  <si>
    <t>poskytované zálohy vlast.pokladně</t>
  </si>
  <si>
    <t>služby peněnžních ústavů</t>
  </si>
  <si>
    <t>nespec. rezervy (rozp.rezerva)</t>
  </si>
  <si>
    <t>zastupitelstva obcí</t>
  </si>
  <si>
    <t xml:space="preserve">ost.osob.výdaje </t>
  </si>
  <si>
    <t>odměny členů zastupitelstva obcí a krajů</t>
  </si>
  <si>
    <t>pov.poj. na soc. zab.a přísp. na st.pol.zam.</t>
  </si>
  <si>
    <t>Pronájem podíl. domu - jiný vlastník</t>
  </si>
  <si>
    <t>60X00XX</t>
  </si>
  <si>
    <t>Pronájem ostatní</t>
  </si>
  <si>
    <t>20,24,26,28</t>
  </si>
  <si>
    <t>Přijaté pokuty a penále</t>
  </si>
  <si>
    <t>Předepsané pokuty a penále</t>
  </si>
  <si>
    <t>Přijaté úroky</t>
  </si>
  <si>
    <t>6xx zbytek</t>
  </si>
  <si>
    <t>Ostatní výnosy</t>
  </si>
  <si>
    <t>Opravy a udržování limitní</t>
  </si>
  <si>
    <t>SF 518-20</t>
  </si>
  <si>
    <t>Inkaso nájemného</t>
  </si>
  <si>
    <t>518-26</t>
  </si>
  <si>
    <t>Daň z nemovitosti</t>
  </si>
  <si>
    <t>538-27</t>
  </si>
  <si>
    <t>551-10</t>
  </si>
  <si>
    <t>Odpisy majetku</t>
  </si>
  <si>
    <t>552-10</t>
  </si>
  <si>
    <t>ZC prodaných domů</t>
  </si>
  <si>
    <t>549-11</t>
  </si>
  <si>
    <t>Tvorba zák. rezerv na opravy</t>
  </si>
  <si>
    <t>52x-xx</t>
  </si>
  <si>
    <t xml:space="preserve">Osobní náklady </t>
  </si>
  <si>
    <t>5xx zbytek</t>
  </si>
  <si>
    <t>Hosp. výsledek</t>
  </si>
  <si>
    <t>Vývoj pohledávek u neuhrazeného nájemného k 31.12.2011</t>
  </si>
  <si>
    <t>3100XX</t>
  </si>
  <si>
    <t>Pohledávky za nájemné k 1.1.2011</t>
  </si>
  <si>
    <t>Pohledávky za nájemné k 31.12. 2011</t>
  </si>
  <si>
    <t xml:space="preserve">Rozdíl </t>
  </si>
  <si>
    <t>241-263</t>
  </si>
  <si>
    <t xml:space="preserve">Finanční prostředky </t>
  </si>
  <si>
    <t>311-391</t>
  </si>
  <si>
    <t>311001X-50</t>
  </si>
  <si>
    <t xml:space="preserve">    - z toho pohledávky za nájemné</t>
  </si>
  <si>
    <t xml:space="preserve">    -  z toho náklady na služby</t>
  </si>
  <si>
    <t>310051-6X</t>
  </si>
  <si>
    <t xml:space="preserve">    - z toho pohledávky za prodlení</t>
  </si>
  <si>
    <t>321-379</t>
  </si>
  <si>
    <t xml:space="preserve">    - z toho dodavatelé</t>
  </si>
  <si>
    <t xml:space="preserve">   - z toho předepsané služby</t>
  </si>
  <si>
    <t xml:space="preserve">    - z toho ostatní závazky</t>
  </si>
  <si>
    <t xml:space="preserve">OÚP - užívání bezbar. bytu a garáže </t>
  </si>
  <si>
    <t xml:space="preserve">JP - nákup, oprava a úprava motor. vozidla </t>
  </si>
  <si>
    <t>provoz motorového vozidla</t>
  </si>
  <si>
    <t xml:space="preserve">příspěvek na ind. dopravu </t>
  </si>
  <si>
    <t>vydavatelská činnost</t>
  </si>
  <si>
    <t>ost.soc.péče a pomoc dětem a mládeži (dětské domovy)</t>
  </si>
  <si>
    <t xml:space="preserve">věcné dary </t>
  </si>
  <si>
    <t>OUP - nevidomí - krmivo pro psy</t>
  </si>
  <si>
    <t>ŠJ U Roháčových kasáren p.o.</t>
  </si>
  <si>
    <t xml:space="preserve">služby pošt </t>
  </si>
  <si>
    <t>konzultační, poradenské a právní služby</t>
  </si>
  <si>
    <t>ost.záležitosti soc.věcí a politiky zaměstnanosti</t>
  </si>
  <si>
    <t>nem.Nupacká 1083/4, k.ú. Strašnice</t>
  </si>
  <si>
    <t>ostatní finanční operace</t>
  </si>
  <si>
    <t>pozemky</t>
  </si>
  <si>
    <t>Neinvestiční výdaje (vč.rozp.rezervy)</t>
  </si>
  <si>
    <t>Zákonné sociální dávky</t>
  </si>
  <si>
    <t>škol.stravování při předšk. a zákl. vzdělávání (ŠJ U Roh.kasáren)</t>
  </si>
  <si>
    <t>C e l k e m  ŠJ</t>
  </si>
  <si>
    <t>Rozdíl příjmů a výdajů</t>
  </si>
  <si>
    <t xml:space="preserve">ost.pov.pojistné hraz.zaměstnavatelem </t>
  </si>
  <si>
    <t>Celkem 3392-6121</t>
  </si>
  <si>
    <t>zájmová činnost v kultuře (KD Eden)</t>
  </si>
  <si>
    <t>činnost místní správy (Stará Vršovická radnice - Zámeček)</t>
  </si>
  <si>
    <t>financování (zapojení přebytku hosp.min.let)</t>
  </si>
  <si>
    <t>Dotační vztahy</t>
  </si>
  <si>
    <t xml:space="preserve">Dotace z hlavního města Prahy </t>
  </si>
  <si>
    <t>posk. nein. přísp. a náhrady (soc.pohřby)</t>
  </si>
  <si>
    <t>Rozdíl příjmů a výdajů po zapojení financování</t>
  </si>
  <si>
    <t xml:space="preserve">ost.záležitosti kultury, církví a sděl.prostředků </t>
  </si>
  <si>
    <t>náhrady z úrazového pojištění</t>
  </si>
  <si>
    <t>reko LDN Vršovice</t>
  </si>
  <si>
    <t xml:space="preserve">programové vybavení </t>
  </si>
  <si>
    <t xml:space="preserve">cestovné </t>
  </si>
  <si>
    <t>přijaté pojistné náhrady</t>
  </si>
  <si>
    <t>financování (zapojení prostředků z FZ)</t>
  </si>
  <si>
    <t>ost.služby a činnosti v oblasti sociální prevence</t>
  </si>
  <si>
    <t>ostatní správa v oblasti bydlení, kom.služeb a územ.rozvoje j.n.</t>
  </si>
  <si>
    <t>ost.nein.výdaje j.n. (DPH)</t>
  </si>
  <si>
    <t>programové vybavení (e-learning)</t>
  </si>
  <si>
    <t>RS</t>
  </si>
  <si>
    <t>konzult.,porad.a právní služby</t>
  </si>
  <si>
    <t>Obstaravatelská odměna</t>
  </si>
  <si>
    <t>Pojištění objektů</t>
  </si>
  <si>
    <t>Položka</t>
  </si>
  <si>
    <t>Opravy tepelného hospodářství</t>
  </si>
  <si>
    <t>Opravy při haváriích</t>
  </si>
  <si>
    <t>ost.inv.transfery nezisk.a pod.org.</t>
  </si>
  <si>
    <t>nákup ost. služeb</t>
  </si>
  <si>
    <t>Celkem zákonné sociální dávky</t>
  </si>
  <si>
    <t>ost.nein.výdaje j.n.</t>
  </si>
  <si>
    <t>využití volného času dětí a mládeže - granty</t>
  </si>
  <si>
    <t>ost.soc.péče a pomoc ost. skupinám obyvatelstva - granty</t>
  </si>
  <si>
    <t>prevence před drogami,alkoholem,nikotinem a jin. návyk.látkami - granty</t>
  </si>
  <si>
    <t>Celkem 4351-6121</t>
  </si>
  <si>
    <t>reko KD Eden</t>
  </si>
  <si>
    <t xml:space="preserve">Tržby z prodeje a držení cenných papírů </t>
  </si>
  <si>
    <t xml:space="preserve">Daň z příjmu právnických osob </t>
  </si>
  <si>
    <t>Spotřeba materiálu a energie</t>
  </si>
  <si>
    <t>Služby</t>
  </si>
  <si>
    <t>Daně a poplatky</t>
  </si>
  <si>
    <t>Zůstatková cena prodaného majetku</t>
  </si>
  <si>
    <t>Daňové odpisy hmotného majetku</t>
  </si>
  <si>
    <t>Tvorba opravných položek na pohledávky</t>
  </si>
  <si>
    <t>Prodané cenné papíry a podíly</t>
  </si>
  <si>
    <t>Osobní náklady</t>
  </si>
  <si>
    <t xml:space="preserve">Ostatní náklady </t>
  </si>
  <si>
    <t>Vývoj plnění ukazatelů zdaňované činnosti při správě  budovy Úřadu m.č. Praha 10</t>
  </si>
  <si>
    <t>a ostatních svěřených aktivit za rok 2011, SF IKON.</t>
  </si>
  <si>
    <t>9100,9136,9159</t>
  </si>
  <si>
    <t>Tržby z nájmu nebytových prostor</t>
  </si>
  <si>
    <t>Ostatní tržby</t>
  </si>
  <si>
    <t>Vývoj pohybu finančních prostředků zdaňované činnosti za rok 2011</t>
  </si>
  <si>
    <t xml:space="preserve">Skutečnost </t>
  </si>
  <si>
    <t>Změna</t>
  </si>
  <si>
    <t>Běžné a termínované bankovní účty</t>
  </si>
  <si>
    <t>Cenné papíry a směnky</t>
  </si>
  <si>
    <t>261, 262</t>
  </si>
  <si>
    <t>Pokladní hotovost a ostatní finanční prostředky</t>
  </si>
  <si>
    <t>Celkem finanční prostředky</t>
  </si>
  <si>
    <t>Odběratelé - krátkodobé pohledávky</t>
  </si>
  <si>
    <t xml:space="preserve">311-15,19 </t>
  </si>
  <si>
    <t xml:space="preserve">          z toho zůstatek nespl. bytových domů a poz.</t>
  </si>
  <si>
    <t>31151-31165</t>
  </si>
  <si>
    <t xml:space="preserve">          z toho neuhrazené sankční poplatky</t>
  </si>
  <si>
    <t>Opravná položka k pohledávkám</t>
  </si>
  <si>
    <t>Odběratelé - dlouhodobé pohledávky</t>
  </si>
  <si>
    <t>Dodávky služeb k vyúčtování</t>
  </si>
  <si>
    <t>Neuhrazené sankční poplatky</t>
  </si>
  <si>
    <t>377, 381</t>
  </si>
  <si>
    <t>Ostatní pohledávky</t>
  </si>
  <si>
    <t>Vyúčtování daně z přidané hodnoty</t>
  </si>
  <si>
    <t>Náklady příštích období</t>
  </si>
  <si>
    <t>CELKEM AKTIVA</t>
  </si>
  <si>
    <t>Dodavatelé neinvestiční činnosti</t>
  </si>
  <si>
    <t>Předpis zálohy na služby</t>
  </si>
  <si>
    <t>Dlouhodobé závazky</t>
  </si>
  <si>
    <t>389,383 a 384</t>
  </si>
  <si>
    <t>Dohadné účty pasivní a výdaje příštích období</t>
  </si>
  <si>
    <t>Vyúčtování vztahů k rozpočtu za období 1996-2011</t>
  </si>
  <si>
    <t>Fond hospodářské činnosti</t>
  </si>
  <si>
    <t>Oceňovací rozdíly při změně metody</t>
  </si>
  <si>
    <t>Zůstatek fondu zákonných rezerv</t>
  </si>
  <si>
    <t>Hospodářský  výsledek běžného období</t>
  </si>
  <si>
    <t>Nerozdělený zisk z minulých let</t>
  </si>
  <si>
    <t>Hospodářský výsledek ve schvalovacím řízení</t>
  </si>
  <si>
    <t>CELKEM PASIVA</t>
  </si>
  <si>
    <t>Přehled pohybu finančních prostředků získaných z prodeje domů za rok 2011</t>
  </si>
  <si>
    <t>tab. nahoře</t>
  </si>
  <si>
    <t>Finanční prostředky k 1.1.2011</t>
  </si>
  <si>
    <t>Dal 3110815</t>
  </si>
  <si>
    <t>fond rezervní</t>
  </si>
  <si>
    <t>Eden(Vladivostocká)</t>
  </si>
  <si>
    <t>celkem ZŠ</t>
  </si>
  <si>
    <t>celkem MŠ</t>
  </si>
  <si>
    <t>Kultura</t>
  </si>
  <si>
    <t>ZŠ,MŠ,ŠJ,kultura</t>
  </si>
  <si>
    <t>výnosy - náklady</t>
  </si>
  <si>
    <t xml:space="preserve">Skutečnost  </t>
  </si>
  <si>
    <t>hospodářský výsledek</t>
  </si>
  <si>
    <t>k 31.12.2011</t>
  </si>
  <si>
    <t>k 31.12.2010</t>
  </si>
  <si>
    <t xml:space="preserve">hlavní činnost </t>
  </si>
  <si>
    <t>tržby za výkony od zdrav.poj.</t>
  </si>
  <si>
    <t>jiné výnosy za zdrav. péči</t>
  </si>
  <si>
    <t>ostatní tržby</t>
  </si>
  <si>
    <t>VZP - splátkový kalendář</t>
  </si>
  <si>
    <t xml:space="preserve">příspěvek na provoz    *) **) </t>
  </si>
  <si>
    <t>výnosy  c e l k e m</t>
  </si>
  <si>
    <t>oprava a údržba</t>
  </si>
  <si>
    <t>cestovné</t>
  </si>
  <si>
    <t>náklady na reprezentaci</t>
  </si>
  <si>
    <t>ostatní služby</t>
  </si>
  <si>
    <t>mzdové náklady</t>
  </si>
  <si>
    <t>sociální a zdrav.pojištění</t>
  </si>
  <si>
    <t>FKSP příděl</t>
  </si>
  <si>
    <t>ostatní sociální náklady</t>
  </si>
  <si>
    <t>odpis nedobytných pohledávek</t>
  </si>
  <si>
    <t>daň z příjmu</t>
  </si>
  <si>
    <t>náklady   c e l k e m</t>
  </si>
  <si>
    <t>*) Provozní příspěvek byl čerpán na mzdové náklady,pojištění a ost. soc. náklady</t>
  </si>
  <si>
    <t>stav k 31.12. 2010</t>
  </si>
  <si>
    <t>Stavy bankovních účtů</t>
  </si>
  <si>
    <t>běžný účet</t>
  </si>
  <si>
    <t>BÚ odměn</t>
  </si>
  <si>
    <t>BÚ rezervní</t>
  </si>
  <si>
    <t>BÚ FKSP</t>
  </si>
  <si>
    <t>0051 - Centrum SOP</t>
  </si>
  <si>
    <t>Tržby z prodeje služeb (účet 602)</t>
  </si>
  <si>
    <t>z toho : střediska služeb pro děti</t>
  </si>
  <si>
    <r>
      <t xml:space="preserve">            </t>
    </r>
    <r>
      <rPr>
        <i/>
        <sz val="10"/>
        <rFont val="Times New Roman"/>
        <family val="1"/>
      </rPr>
      <t>pečovatelská služba</t>
    </r>
  </si>
  <si>
    <r>
      <t xml:space="preserve">           </t>
    </r>
    <r>
      <rPr>
        <i/>
        <sz val="10"/>
        <rFont val="Times New Roman"/>
        <family val="1"/>
      </rPr>
      <t>jídelny pro důchodce</t>
    </r>
  </si>
  <si>
    <r>
      <t xml:space="preserve">         </t>
    </r>
    <r>
      <rPr>
        <i/>
        <sz val="10"/>
        <rFont val="Times New Roman"/>
        <family val="1"/>
      </rPr>
      <t xml:space="preserve">  domácí zdravotní péče</t>
    </r>
  </si>
  <si>
    <r>
      <t xml:space="preserve">           </t>
    </r>
    <r>
      <rPr>
        <i/>
        <sz val="10"/>
        <rFont val="Times New Roman"/>
        <family val="1"/>
      </rPr>
      <t>SOZ Gercenova</t>
    </r>
  </si>
  <si>
    <t xml:space="preserve">           SOZ Zvonková</t>
  </si>
  <si>
    <t xml:space="preserve">            tísňová péče</t>
  </si>
  <si>
    <t xml:space="preserve">           aktivita seniorů</t>
  </si>
  <si>
    <r>
      <t xml:space="preserve">           </t>
    </r>
    <r>
      <rPr>
        <i/>
        <sz val="10"/>
        <rFont val="Times New Roman"/>
        <family val="1"/>
      </rPr>
      <t>nájemné z bytů - DPS</t>
    </r>
  </si>
  <si>
    <r>
      <t xml:space="preserve">          </t>
    </r>
    <r>
      <rPr>
        <i/>
        <sz val="10"/>
        <rFont val="Times New Roman"/>
        <family val="1"/>
      </rPr>
      <t>nájemné z nebyt. prostor</t>
    </r>
  </si>
  <si>
    <t xml:space="preserve">          telefonní automat Zvonková</t>
  </si>
  <si>
    <t>BD Michelangelova 14 - 20 /sudá č./</t>
  </si>
  <si>
    <t>Domy prodané v r. 2001</t>
  </si>
  <si>
    <t>Název bytového družstva /a.s.,s.r.o./</t>
  </si>
  <si>
    <t xml:space="preserve">BD 28. pluku 58 </t>
  </si>
  <si>
    <t>BD Lidový demokrat 2000</t>
  </si>
  <si>
    <t>BD Ukrajinská 15</t>
  </si>
  <si>
    <t xml:space="preserve">BD Ruská 16 </t>
  </si>
  <si>
    <t>BD Ruská 164</t>
  </si>
  <si>
    <t>Domy prodané v r. 2002</t>
  </si>
  <si>
    <t>měsíční splátky</t>
  </si>
  <si>
    <t xml:space="preserve">částka </t>
  </si>
  <si>
    <t xml:space="preserve">BD Chicago, Tolstého 13 </t>
  </si>
  <si>
    <t>BD Kounická 34</t>
  </si>
  <si>
    <t>BD Orelská 6</t>
  </si>
  <si>
    <t>BD Svojetická 7, 9</t>
  </si>
  <si>
    <t>BD Gutova 40</t>
  </si>
  <si>
    <t xml:space="preserve">C e l k e m </t>
  </si>
  <si>
    <t>Rekapitulace přehledu o prodeji a splátkách domů</t>
  </si>
  <si>
    <t>Do výnosů v lednu až prosinci 2011 bylo zúčtováno</t>
  </si>
  <si>
    <t xml:space="preserve">Splátky  v lednu až prosinci 2011  - domy prodané v r. 1997, 1999, 2001, 2002 </t>
  </si>
  <si>
    <t>Zůstatek  - nesplacená částka k 31.12.2011</t>
  </si>
  <si>
    <t>Praha 10 - Majetková, a.s. - Rozvaha k 31.12.2011</t>
  </si>
  <si>
    <t>Běžné účetní období</t>
  </si>
  <si>
    <t>Označení</t>
  </si>
  <si>
    <t xml:space="preserve">AKTIVA            </t>
  </si>
  <si>
    <t>Č.řádku</t>
  </si>
  <si>
    <t>Brutto</t>
  </si>
  <si>
    <t>Korekce</t>
  </si>
  <si>
    <t>Netto</t>
  </si>
  <si>
    <t>a</t>
  </si>
  <si>
    <t>b</t>
  </si>
  <si>
    <t>c</t>
  </si>
  <si>
    <t>AKTIVA CELKEM                        (ř. 02 + 03 + 31 + 63)</t>
  </si>
  <si>
    <t>A.</t>
  </si>
  <si>
    <t>Pohledávky za upsaný základní kapitál</t>
  </si>
  <si>
    <t>B.</t>
  </si>
  <si>
    <t>Dlouhodobý majetek                                   (ř. 04 + 13 + 23)</t>
  </si>
  <si>
    <t xml:space="preserve">B. I. </t>
  </si>
  <si>
    <t>Dlouhodobý nehmotný majetek                          (ř. 05 až 12)</t>
  </si>
  <si>
    <t>B. I. 1.</t>
  </si>
  <si>
    <t>Zřizovací výdaje</t>
  </si>
  <si>
    <t>Nehmotné výsledky výzkumu a vývoje</t>
  </si>
  <si>
    <t>Software</t>
  </si>
  <si>
    <t>rozvoj infrastruktury sítě (2010)</t>
  </si>
  <si>
    <t>server (2010)</t>
  </si>
  <si>
    <t>pravidelný cyklus obnovy HW (2010)</t>
  </si>
  <si>
    <t>OEK</t>
  </si>
  <si>
    <t>OŽP</t>
  </si>
  <si>
    <t>Přijaté bankovní úroky</t>
  </si>
  <si>
    <t>Tržby z prodeje hmotného majetku</t>
  </si>
  <si>
    <t>Tržby z prodeje cenných papírů</t>
  </si>
  <si>
    <t>ZC a PC prodaného majetku</t>
  </si>
  <si>
    <t>ocenitelná práva</t>
  </si>
  <si>
    <t>ost.nákup dlouhod.nehm.majetku</t>
  </si>
  <si>
    <t>volby do zastupitelstev ÚSC</t>
  </si>
  <si>
    <t>umělecké díla a předměty</t>
  </si>
  <si>
    <t>Příjem dotací ze státního rozpočtu pro MČ Praha k 31.12. 2011</t>
  </si>
  <si>
    <t>výkon sociálně-právní ochrany dětí 4.čtvrtletí</t>
  </si>
  <si>
    <t>Příjem dotací z rozpočtu hlavního města Prahy pro MČ Praha k 31.12. 2011</t>
  </si>
  <si>
    <t>Čerpání rozpočtové rezervy k 31.12.2011</t>
  </si>
  <si>
    <t>RMČ 1126</t>
  </si>
  <si>
    <t>16.11.2011</t>
  </si>
  <si>
    <t>RMČ 1170</t>
  </si>
  <si>
    <t>pokladní správa</t>
  </si>
  <si>
    <t>RMČ 1226</t>
  </si>
  <si>
    <t>30.11.2011</t>
  </si>
  <si>
    <t>ZMČ 8/4/2011</t>
  </si>
  <si>
    <t>12.12.2012</t>
  </si>
  <si>
    <t>EU - budovy MŠ  - ukončení akce</t>
  </si>
  <si>
    <t>ZMČ 8/62/2011</t>
  </si>
  <si>
    <t>pozemky u metra Strašnická</t>
  </si>
  <si>
    <t>Změny rozpočtu k 31.12.2011 na základě dotací hl.m.Prahy a dotací ze SR</t>
  </si>
  <si>
    <t>24.</t>
  </si>
  <si>
    <t>12.10.</t>
  </si>
  <si>
    <t>6063</t>
  </si>
  <si>
    <t>MHMP/ROZ 2/217/2011</t>
  </si>
  <si>
    <t>RMČ č.1172 z 16.11.2011</t>
  </si>
  <si>
    <t>25.</t>
  </si>
  <si>
    <t>19.10.</t>
  </si>
  <si>
    <t>6065</t>
  </si>
  <si>
    <t>MHMP/ROZ 2/219/2011</t>
  </si>
  <si>
    <t>RMČ č.1166 z 16.11.2011</t>
  </si>
  <si>
    <t>Výkon soc.-právní ochrany dětí 4.čtvrtletí</t>
  </si>
  <si>
    <t>26.</t>
  </si>
  <si>
    <t>16.11.</t>
  </si>
  <si>
    <t>6078</t>
  </si>
  <si>
    <t>MHMP/ROZ 2/257/2011</t>
  </si>
  <si>
    <t>RMČ č. 1240  z 30.11.2011</t>
  </si>
  <si>
    <t>52001-641</t>
  </si>
  <si>
    <t>27.</t>
  </si>
  <si>
    <t>7.12.</t>
  </si>
  <si>
    <t>6085</t>
  </si>
  <si>
    <t>MHMP/ROZ 2/275/2011</t>
  </si>
  <si>
    <t>RMČ č. 1296  z 14.12.2011</t>
  </si>
  <si>
    <t>52001-631</t>
  </si>
  <si>
    <t>28.</t>
  </si>
  <si>
    <t>14.12.</t>
  </si>
  <si>
    <t>6091</t>
  </si>
  <si>
    <t>MHMP/ROZ 2/286/2011</t>
  </si>
  <si>
    <t>29.</t>
  </si>
  <si>
    <t>16.12.</t>
  </si>
  <si>
    <t>8051</t>
  </si>
  <si>
    <t>MHMP/ROZ 2/291/2011</t>
  </si>
  <si>
    <t>MHMP/ROZ 2/264/2011</t>
  </si>
  <si>
    <t>RMČ č.1294 z 14.12.2011</t>
  </si>
  <si>
    <t>30.</t>
  </si>
  <si>
    <t>8052</t>
  </si>
  <si>
    <t>5.10.</t>
  </si>
  <si>
    <t>65.</t>
  </si>
  <si>
    <t>RMČ č. 936</t>
  </si>
  <si>
    <t>211031</t>
  </si>
  <si>
    <t>0581</t>
  </si>
  <si>
    <t>211062</t>
  </si>
  <si>
    <t>66.</t>
  </si>
  <si>
    <t>RMČ č. 958</t>
  </si>
  <si>
    <t>67.</t>
  </si>
  <si>
    <t>RMČ č. 970</t>
  </si>
  <si>
    <t>31002308200</t>
  </si>
  <si>
    <t>68.</t>
  </si>
  <si>
    <t>RMČ č. 972</t>
  </si>
  <si>
    <t>211004</t>
  </si>
  <si>
    <t>0421</t>
  </si>
  <si>
    <t>69.</t>
  </si>
  <si>
    <t>RMČ č. 973</t>
  </si>
  <si>
    <t>52005</t>
  </si>
  <si>
    <t>70.</t>
  </si>
  <si>
    <t>RMČ č. 982</t>
  </si>
  <si>
    <t>0451</t>
  </si>
  <si>
    <t>71.</t>
  </si>
  <si>
    <t>RMČ č. 986</t>
  </si>
  <si>
    <t>13</t>
  </si>
  <si>
    <t>16</t>
  </si>
  <si>
    <t>72.</t>
  </si>
  <si>
    <t>RMČ č. 997</t>
  </si>
  <si>
    <t>Dlouhodobé pohledávky                                   (ř. 40 až 47)</t>
  </si>
  <si>
    <t>C. II. 1.</t>
  </si>
  <si>
    <t>Pohledávky z obchodních vztahů</t>
  </si>
  <si>
    <t>Pohledávky - ovládající a řídící osoba</t>
  </si>
  <si>
    <t>Pohledávky - podstatný vliv</t>
  </si>
  <si>
    <t>Pohledávky za společníky, členy družstva a za účastníky sdružení</t>
  </si>
  <si>
    <t>Dlouhodobé poskytnuté zálohy</t>
  </si>
  <si>
    <t>Dohadné účty aktivní</t>
  </si>
  <si>
    <t>Jiné pohledávky</t>
  </si>
  <si>
    <t>Odložená daňová pohledávka</t>
  </si>
  <si>
    <t>C. III.</t>
  </si>
  <si>
    <t>Krátkodobé pohledávky                                   (ř. 49 až 57)</t>
  </si>
  <si>
    <t>C. III. 1.</t>
  </si>
  <si>
    <t>Sociální zabezpečení a zdravotní pojištění</t>
  </si>
  <si>
    <t>Stát - daňové pohledávky</t>
  </si>
  <si>
    <t>Krátkodobé poskytnuté zálohy</t>
  </si>
  <si>
    <t>C. IV.</t>
  </si>
  <si>
    <t>Krátkodobý finanční majetek                            (ř. 59 až 62)</t>
  </si>
  <si>
    <t>C. IV. 1.</t>
  </si>
  <si>
    <t>Peníze</t>
  </si>
  <si>
    <t>Účty v bankách</t>
  </si>
  <si>
    <t>Krátkodobé cenné papíry a podíly</t>
  </si>
  <si>
    <t>Pořizovaný krátkodobý finanční majetek</t>
  </si>
  <si>
    <t>D. I.</t>
  </si>
  <si>
    <t>Časové rozlišení                                             (ř. 64 až 66)</t>
  </si>
  <si>
    <t>D. I. 1.</t>
  </si>
  <si>
    <t>Komplexní náklady příštích období</t>
  </si>
  <si>
    <t>Příjmy příštích období</t>
  </si>
  <si>
    <t xml:space="preserve">PASIVA            </t>
  </si>
  <si>
    <t>Stav v běžném období</t>
  </si>
  <si>
    <t>Stav v minulém období</t>
  </si>
  <si>
    <t>PASIVA CELKEM                          (ř. 68 + 86 + 119)</t>
  </si>
  <si>
    <t>Vlastní kapitál                              (ř. 69 + 73 + 79 + 82 + 85)</t>
  </si>
  <si>
    <t>A. I.</t>
  </si>
  <si>
    <t>Základní kapitál                                               (ř. 70 až 72)</t>
  </si>
  <si>
    <t>A. I. 1.</t>
  </si>
  <si>
    <t>Základní kapitál</t>
  </si>
  <si>
    <t>Vlastní akcie a vlastní obchodní podíly (-)</t>
  </si>
  <si>
    <t xml:space="preserve">Změny základního kapitálu </t>
  </si>
  <si>
    <t>A. II.</t>
  </si>
  <si>
    <t>Kapitálové fondy                                             (ř. 74 až 78)</t>
  </si>
  <si>
    <t>A. II. 1.</t>
  </si>
  <si>
    <t>Emisní ážio</t>
  </si>
  <si>
    <t>Ostatní kapitálové fondy</t>
  </si>
  <si>
    <t>Příloha III/11/5</t>
  </si>
  <si>
    <t>- 22 -</t>
  </si>
  <si>
    <t>- 23 -</t>
  </si>
  <si>
    <t>Příloha III/11/6</t>
  </si>
  <si>
    <t>Příloha III/11/7</t>
  </si>
  <si>
    <t>- 27 -</t>
  </si>
  <si>
    <t>Příloha III/11/8</t>
  </si>
  <si>
    <t>- 28 -</t>
  </si>
  <si>
    <t>- 29 -</t>
  </si>
  <si>
    <t>Příloha III/11/11</t>
  </si>
  <si>
    <t>- 32 -</t>
  </si>
  <si>
    <t>- 33 -</t>
  </si>
  <si>
    <t xml:space="preserve">Výsledky hospodaření k 31.12. 2011 </t>
  </si>
  <si>
    <t>Příloha III/13/1</t>
  </si>
  <si>
    <t>Příloha III/13/4</t>
  </si>
  <si>
    <t>- 40 -</t>
  </si>
  <si>
    <t>- 41 -</t>
  </si>
  <si>
    <t>fond investiční</t>
  </si>
  <si>
    <t>Příloha III/17/1</t>
  </si>
  <si>
    <t>- 45 -</t>
  </si>
  <si>
    <t>- 46 -</t>
  </si>
  <si>
    <t>- 47 -</t>
  </si>
  <si>
    <t>Příloha III/19/2</t>
  </si>
  <si>
    <t>- 52 -</t>
  </si>
  <si>
    <t>- 53 -</t>
  </si>
  <si>
    <t>Příloha III/22/1</t>
  </si>
  <si>
    <t>- 56 -</t>
  </si>
  <si>
    <t>- 57 -</t>
  </si>
  <si>
    <t>- 66 -</t>
  </si>
  <si>
    <t>Příloha IV</t>
  </si>
  <si>
    <t>- 76 -</t>
  </si>
  <si>
    <t xml:space="preserve">Úpravy  rozpočtu  k 31.12.2011 dle usnesení RMČ a ZMČ </t>
  </si>
  <si>
    <t>Příloha V</t>
  </si>
  <si>
    <t>Přehled finančního vypořádání za rok 2011</t>
  </si>
  <si>
    <t>Příloha IX</t>
  </si>
  <si>
    <t>- 81 -</t>
  </si>
  <si>
    <t>- 82 -</t>
  </si>
  <si>
    <t>Příloha X11/1</t>
  </si>
  <si>
    <t>- 92 -</t>
  </si>
  <si>
    <t>- 93 -</t>
  </si>
  <si>
    <t>- 94 -</t>
  </si>
  <si>
    <t>Příloha XII/2</t>
  </si>
  <si>
    <t>- 95 -</t>
  </si>
  <si>
    <t>- 96 -</t>
  </si>
  <si>
    <t>Rekapitulace výdajů 0082 - Správa majetku</t>
  </si>
  <si>
    <t>0010 - Pokladní správa</t>
  </si>
  <si>
    <t>0091 - Vnitřní správa</t>
  </si>
  <si>
    <t>Rekapitulace výdajů 0091 - Vnitřní správa</t>
  </si>
  <si>
    <t>0012 - Stavební úřad</t>
  </si>
  <si>
    <t>0093 - EU - E learning</t>
  </si>
  <si>
    <t>Uhrazené úroky a poplatky z prodlení</t>
  </si>
  <si>
    <t>Opravy celkem</t>
  </si>
  <si>
    <t>Daň z převodu nemovitostí</t>
  </si>
  <si>
    <t>Osobní náklady - mzdové</t>
  </si>
  <si>
    <t>HDV elektro</t>
  </si>
  <si>
    <t>Bytové domy</t>
  </si>
  <si>
    <t>Školy</t>
  </si>
  <si>
    <t>pozemek  SKANSKA</t>
  </si>
  <si>
    <t>Skupina oprav dle profesí</t>
  </si>
  <si>
    <t>Celkem 2219-6121</t>
  </si>
  <si>
    <t xml:space="preserve">C e l k e m  </t>
  </si>
  <si>
    <t>ost.zájmová činnost a rekreace (pro CSOP)</t>
  </si>
  <si>
    <t>neinv.transfery pod.subjektům - PO (LSPP)</t>
  </si>
  <si>
    <t>obecné příjmy a výdaje z finančních operací</t>
  </si>
  <si>
    <t xml:space="preserve">ost.nedaňové příjmy j.n. </t>
  </si>
  <si>
    <t>ost.inv.přij.transfery od rozp.úz.úrovně (TSK)</t>
  </si>
  <si>
    <t>obecné příjmy a výdaje z finančních operací (bank.poplatky)</t>
  </si>
  <si>
    <t>řádku</t>
  </si>
  <si>
    <t>sledovaném</t>
  </si>
  <si>
    <t>minulém</t>
  </si>
  <si>
    <t>I.</t>
  </si>
  <si>
    <t xml:space="preserve">Tržby za prodej zboží </t>
  </si>
  <si>
    <t>Náklady vynaložené na prodané zboží</t>
  </si>
  <si>
    <t>+</t>
  </si>
  <si>
    <t>Obchodní marže  (ř. 01-02)</t>
  </si>
  <si>
    <t>II.</t>
  </si>
  <si>
    <t>Výkony  (ř. 05+06+07)</t>
  </si>
  <si>
    <t>Tržby za prodej vlastních výrobků a služeb</t>
  </si>
  <si>
    <t>Změna stavu zásob vlastní činnosti</t>
  </si>
  <si>
    <t>Aktivace</t>
  </si>
  <si>
    <t>Výkonová spotřeba   (ř. 09+10)</t>
  </si>
  <si>
    <t>Přidaná hodnota  (ř. 03+04-08)</t>
  </si>
  <si>
    <t>Mzdové náklady</t>
  </si>
  <si>
    <t>Odměny členům orgánů společnosti a družstva</t>
  </si>
  <si>
    <t>Náklady na sociální zabezpečení a zdravotní poj.</t>
  </si>
  <si>
    <t>Sociální náklady</t>
  </si>
  <si>
    <t>D.</t>
  </si>
  <si>
    <t>E.</t>
  </si>
  <si>
    <t>Odpisy dlouhodobého nehmot. a hmotného majetku</t>
  </si>
  <si>
    <t>III.</t>
  </si>
  <si>
    <t>Tržby z prodeje dlouhod.majetku a mat.(ř. 20+21 )</t>
  </si>
  <si>
    <t xml:space="preserve">Tržby z prodeje dlouhodobého majetku </t>
  </si>
  <si>
    <t>Tržby z prodeje materiálu</t>
  </si>
  <si>
    <t>F.</t>
  </si>
  <si>
    <t>Zůstatková cena prod.dlouhod.maj. a mat.(ř. 23+24 )</t>
  </si>
  <si>
    <t>Zůstatková cena prodaného dlouhodobého maj.</t>
  </si>
  <si>
    <t>Prodaný materiál</t>
  </si>
  <si>
    <t>G.</t>
  </si>
  <si>
    <t>Změna stavu rezerv a opravných pol. v provoz.oblasti a komplex. nákl. příštích období</t>
  </si>
  <si>
    <t>IV.</t>
  </si>
  <si>
    <t>reko LDN Vršovice (bezp.prvky)</t>
  </si>
  <si>
    <t>LDN - doplnění vybavení (GPS lokátory)</t>
  </si>
  <si>
    <t>CSOP - reko jídelního výtahu jesle Jakutská</t>
  </si>
  <si>
    <t>rozpis OPS (Azylový dům)</t>
  </si>
  <si>
    <t xml:space="preserve">                   (Studentský dům)</t>
  </si>
  <si>
    <t>Nespecifikovaná rezerva investiční</t>
  </si>
  <si>
    <t>MŠ - učeb.pomůcky a hračky</t>
  </si>
  <si>
    <t>ZŠ - učební pomůcky a učebnice</t>
  </si>
  <si>
    <t>nákup ost. Služeb</t>
  </si>
  <si>
    <t>ost. veřejné služby j.n.</t>
  </si>
  <si>
    <t>pohoštění (porady ředitelů MŠ)</t>
  </si>
  <si>
    <t>Účelová rezerva investiční</t>
  </si>
  <si>
    <t>Celkem investiční rezerva</t>
  </si>
  <si>
    <t>pohoštění (porady ředitelů ZŠ)</t>
  </si>
  <si>
    <t>Husův sbor  - zakoupení zvonu</t>
  </si>
  <si>
    <t>nespecifikované rezervy (e-občanky)</t>
  </si>
  <si>
    <t>elektroskútry</t>
  </si>
  <si>
    <t>Celkem 3745-6123</t>
  </si>
  <si>
    <t>pozemek Černokostelecká DP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</si>
  <si>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</si>
  <si>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</si>
  <si>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</si>
  <si>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</si>
  <si>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</si>
  <si>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</si>
  <si>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</si>
  <si>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</si>
  <si>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</si>
  <si>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</si>
  <si>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</si>
  <si>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</si>
  <si>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</si>
  <si>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</si>
  <si>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</si>
  <si>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</si>
  <si>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</si>
  <si>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</si>
  <si>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</si>
  <si>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</si>
  <si>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</si>
  <si>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</si>
  <si>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</si>
  <si>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</si>
  <si>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</si>
  <si>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</si>
  <si>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</si>
  <si>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</si>
  <si>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</si>
  <si>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</si>
  <si>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</si>
  <si>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</si>
  <si>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</si>
  <si>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</si>
  <si>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</si>
  <si>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</si>
  <si>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</si>
  <si>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</si>
  <si>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</si>
  <si>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</si>
  <si>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</si>
  <si>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</si>
  <si>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</si>
  <si>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</si>
  <si>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</si>
  <si>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</si>
  <si>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</si>
  <si>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</si>
  <si>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</si>
  <si>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</si>
  <si>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</si>
  <si>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</si>
  <si>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investiční rozpočtová rezerva (2011)</t>
  </si>
  <si>
    <t>ÚZ</t>
  </si>
  <si>
    <t>ZŠ školní hřiště (2011)</t>
  </si>
  <si>
    <t>1053</t>
  </si>
  <si>
    <t>ost.nein.tranfery nezisk.a pod.org.(granty)</t>
  </si>
  <si>
    <t>Účelové dotace neinvestiční</t>
  </si>
  <si>
    <t>výkon sociálně-právní ochrany dětí 1.čtvrtletí</t>
  </si>
  <si>
    <t>úhrada výdajů spojených s výkonem SS v oblasti soc. služeb</t>
  </si>
  <si>
    <t>EU - ČJ pro děti cizinců (ZŠ Olešská) (SR, EU)</t>
  </si>
  <si>
    <t>EU - Do práce s Desítkou (SR, EU)</t>
  </si>
  <si>
    <t>Účelové dotace investiční</t>
  </si>
  <si>
    <t>EU - ČJ pro děti cizinců (ZŠ Olešská)  (HMP)</t>
  </si>
  <si>
    <t>EU - Do práce s Desítkou  (HMP)</t>
  </si>
  <si>
    <t>Usnesení</t>
  </si>
  <si>
    <t>Ze dne</t>
  </si>
  <si>
    <t>ZMČ 3/74/2011</t>
  </si>
  <si>
    <t>11.3.2011</t>
  </si>
  <si>
    <t>RMČ 287</t>
  </si>
  <si>
    <t>23.3.2011</t>
  </si>
  <si>
    <t>vratka 100% podílu na dodatečné dani z příjmů práv.osob</t>
  </si>
  <si>
    <t>RMČ 303</t>
  </si>
  <si>
    <t>EU - Do práce s Desítkou</t>
  </si>
  <si>
    <t>RMČ 304</t>
  </si>
  <si>
    <t>0084</t>
  </si>
  <si>
    <t>EU - Budovy MŠ Praha10</t>
  </si>
  <si>
    <t>Celkem neinvestiční rezerva</t>
  </si>
  <si>
    <t>v Kč</t>
  </si>
  <si>
    <t>Poř.</t>
  </si>
  <si>
    <t>Dat.</t>
  </si>
  <si>
    <t>Doklad</t>
  </si>
  <si>
    <t>Druh dotace</t>
  </si>
  <si>
    <t>POL.</t>
  </si>
  <si>
    <t>ZÁZ.</t>
  </si>
  <si>
    <t>MD</t>
  </si>
  <si>
    <t>JED.</t>
  </si>
  <si>
    <t>Kč</t>
  </si>
  <si>
    <t>1.</t>
  </si>
  <si>
    <t>12.1.</t>
  </si>
  <si>
    <t>6001</t>
  </si>
  <si>
    <t>MHMP/ROZ 2/2/2011</t>
  </si>
  <si>
    <t>RMČ č.166 z 9.2.2011</t>
  </si>
  <si>
    <t>Soc.dávky-příspěvek na soc.péči</t>
  </si>
  <si>
    <t>4116</t>
  </si>
  <si>
    <t>13235</t>
  </si>
  <si>
    <t>0552</t>
  </si>
  <si>
    <t>2.</t>
  </si>
  <si>
    <t>6002</t>
  </si>
  <si>
    <t>MHMP/ROZ 2/3/2011</t>
  </si>
  <si>
    <t>RMČ č.167 z 9.2.2011</t>
  </si>
  <si>
    <t>Soc.dávky-soc.péče a pomoc v hmot.nouzi</t>
  </si>
  <si>
    <t>13306</t>
  </si>
  <si>
    <t>52001-656</t>
  </si>
  <si>
    <t>Ostatní finanční náklady</t>
  </si>
  <si>
    <t>XII.</t>
  </si>
  <si>
    <t>Převod finančních výnosů</t>
  </si>
  <si>
    <t>P.</t>
  </si>
  <si>
    <t>Převod finančních nákladů</t>
  </si>
  <si>
    <t>Finanční výsledek hospodaření</t>
  </si>
  <si>
    <t xml:space="preserve"> /(ř.31-32+33+37-38+39-40-41+42-43+44-45-(-46)+(-47))/</t>
  </si>
  <si>
    <t>Q.</t>
  </si>
  <si>
    <t>Daň z příjmů za běžnou činnost   (ř. 50 + 51)</t>
  </si>
  <si>
    <t xml:space="preserve">     -splatná</t>
  </si>
  <si>
    <t xml:space="preserve">     -odložená</t>
  </si>
  <si>
    <t>**</t>
  </si>
  <si>
    <t>Výsledek hospodaření za běž.činnost  (ř.30+48-49)</t>
  </si>
  <si>
    <t>XIII.</t>
  </si>
  <si>
    <t>Mimořádné výnosy</t>
  </si>
  <si>
    <t>R.</t>
  </si>
  <si>
    <t>Mimořádné náklady</t>
  </si>
  <si>
    <t>S.</t>
  </si>
  <si>
    <t>Daň z příjmů z mimořádné činnosti  (ř. 56 + 57)</t>
  </si>
  <si>
    <t>Mimořádný výsledek hospodaření (ř. 53 - 54 -55 )</t>
  </si>
  <si>
    <t>T.</t>
  </si>
  <si>
    <t>Převod podílu na výsledku hospod.společníkům (+/-)</t>
  </si>
  <si>
    <t>***</t>
  </si>
  <si>
    <t>Výsledek hospodaření za účetní období (+/-)  (ř. 52 + 58 - 59)</t>
  </si>
  <si>
    <t>****</t>
  </si>
  <si>
    <t>Výsledek hospodaření  před zdaněním (+/-)  (ř. 30 + 48 + 53 - 54)</t>
  </si>
  <si>
    <t>Praha 10 - Majetková, a.s. - Cash-flow k 31.12.2011</t>
  </si>
  <si>
    <t>Stav peněžních prostředků a peněžních ekvivalentů na začátku účetního období</t>
  </si>
  <si>
    <t>Peněžní toky z hlavní výdělečné činnosti (provozní činnost)</t>
  </si>
  <si>
    <t>Z.</t>
  </si>
  <si>
    <t>Účetní zisk nebo ztráta z běžné činnosti před zdaněním</t>
  </si>
  <si>
    <t>Úpravy o nepeněžní operace</t>
  </si>
  <si>
    <t>Odpisy stálých aktiv a umořování opravné položky k nabytému majetku</t>
  </si>
  <si>
    <t xml:space="preserve">Změna stavu opravných položek, rezerv </t>
  </si>
  <si>
    <t xml:space="preserve">Zisk z prodeje stálých aktiv </t>
  </si>
  <si>
    <t>Výnosy z dividend a podílů na zisku</t>
  </si>
  <si>
    <t>Vyúčt.náklad.úroky s výjimkou kapitalizovaných a vyúčt.výnosové úroky</t>
  </si>
  <si>
    <t>Případné úpravy o ostatní nepeněžní operace</t>
  </si>
  <si>
    <t>Čistý peněžní tok z prov.činn.před zdaněním, změnami prac. kapitálu a mim.položkami</t>
  </si>
  <si>
    <t>Změny stavu nepeněžních složek pracovního kapitálu</t>
  </si>
  <si>
    <t>Změna stavu pohledávek z provozní činnosti, přechodných účtů aktiv</t>
  </si>
  <si>
    <t>Změna stavu krátkodobých závazků z provoz.činnosti, přechodných účtů pasiv</t>
  </si>
  <si>
    <t>Změna stavu zásob</t>
  </si>
  <si>
    <t>Změna stavu krátkodobého fin.majetku nespadajícího do peněž.prostř. a ekvivalentů</t>
  </si>
  <si>
    <t>Čistý peněžní tok z provozní činnosti před zdaněním a mimořádnými položkami</t>
  </si>
  <si>
    <t>Vyplacené úroky s výjimkou kapitalizovaných</t>
  </si>
  <si>
    <t>Zaplacená daň z příjmů za běžnou činnost a doměrky daně za minulá období</t>
  </si>
  <si>
    <t>Příjmy a výdaje spojené s mim.hosp.výsledkem včetně daně z příjmů</t>
  </si>
  <si>
    <t xml:space="preserve">Čistý peněžní tok z provozní činnosti </t>
  </si>
  <si>
    <t>Peněžní toky z investiční činnosti</t>
  </si>
  <si>
    <t>Výdaje spojené s nabytím stálých aktiv</t>
  </si>
  <si>
    <t>Příjmy z prodeje stálých aktiv</t>
  </si>
  <si>
    <t>Půjčky a úvěry spřízněným osobám</t>
  </si>
  <si>
    <t xml:space="preserve">Čistý peněžní tok vztahující se k investiční činnosti </t>
  </si>
  <si>
    <t>Peněžní toky z finančních činností</t>
  </si>
  <si>
    <t>Dopady změn dlouhodobých,resp. krátkodobých závazků</t>
  </si>
  <si>
    <t>Dopady změn vlastního kapitálu na peněžní prostředky a ekvivalenty</t>
  </si>
  <si>
    <t>Zvýšení pen.prostředků z důvodů zvýšení základ.kapitálu, emisního ážia atd.</t>
  </si>
  <si>
    <t>Vyplacení podílů na vlastním jmění společníkům</t>
  </si>
  <si>
    <t>Další vklady peněžních prostředků společníků a akcionářů</t>
  </si>
  <si>
    <t>Úhrada ztráty společníky</t>
  </si>
  <si>
    <t>Přímé platby na vrub fondů</t>
  </si>
  <si>
    <t>Vyplacené dividendy nebo podíly na zisku včetně zaplacené daně</t>
  </si>
  <si>
    <t xml:space="preserve">Čistý peněžní tok vztahující se k finanční činnosti </t>
  </si>
  <si>
    <t>Čisté zvýšení resp. snížení peněžních prostředků</t>
  </si>
  <si>
    <t>Stav peněžních prostředků a pen. ekvivalentů na konci účetního období</t>
  </si>
  <si>
    <t>Pohledávky, závazky a finanční prostředky v evidenci správních firem k 31.12.2011</t>
  </si>
  <si>
    <t>ZŠ Karla Čapka - Ani jeden talent nazmar (2. program podpory vzdělávání nadaných žáků)</t>
  </si>
  <si>
    <t>Výplata odměn pracovníkům v oblastí školství</t>
  </si>
  <si>
    <t>CSOP Sámova - reko fasády vč.zateplení (ponecháno z r. 2010)</t>
  </si>
  <si>
    <t>Reko CSOP Sámova - výtah, recepce, vybud.bezbarier.přístupu (ponecháno z r. 2009)</t>
  </si>
  <si>
    <t>1057</t>
  </si>
  <si>
    <t>1056</t>
  </si>
  <si>
    <t>interaktívní úřední deska</t>
  </si>
  <si>
    <t>Dostavba nového pavilonu MŠ Magnitogorská (ponechána z r. 2009)</t>
  </si>
  <si>
    <t>ZŠ U Roh.kasáren - reko povrchu škol.hřiště</t>
  </si>
  <si>
    <t>Reko DSS Sámová</t>
  </si>
  <si>
    <t>RMČ 472</t>
  </si>
  <si>
    <t>18.5.2011</t>
  </si>
  <si>
    <t>0041</t>
  </si>
  <si>
    <t>školství</t>
  </si>
  <si>
    <t>RMČ 542</t>
  </si>
  <si>
    <t>1.6.2011</t>
  </si>
  <si>
    <t>0061</t>
  </si>
  <si>
    <t>kultura</t>
  </si>
  <si>
    <t>RMČ 614</t>
  </si>
  <si>
    <t>21.6.2011</t>
  </si>
  <si>
    <t>RMČ č. 363 z 6.4.2011</t>
  </si>
  <si>
    <t>7.</t>
  </si>
  <si>
    <t>6.4.</t>
  </si>
  <si>
    <t>SFŽP - SP 10663307</t>
  </si>
  <si>
    <t>RMČ č. 365 z 6.4.2011</t>
  </si>
  <si>
    <t>Zelená úsporám-zatep.fasád BD Jakutská 1195-1201</t>
  </si>
  <si>
    <t>4213</t>
  </si>
  <si>
    <t>90909</t>
  </si>
  <si>
    <t>0182</t>
  </si>
  <si>
    <t>8.</t>
  </si>
  <si>
    <t>7.4.</t>
  </si>
  <si>
    <t>8003</t>
  </si>
  <si>
    <t>MHMP/ROZ 2/52/2011</t>
  </si>
  <si>
    <t>RMČ č.482 z 18.5.2011</t>
  </si>
  <si>
    <t>81</t>
  </si>
  <si>
    <t>9.</t>
  </si>
  <si>
    <t>8004</t>
  </si>
  <si>
    <t>MHMP/ROZ 2/57/2011</t>
  </si>
  <si>
    <t>RMČ č.444 z 4.5.2011</t>
  </si>
  <si>
    <t>8115</t>
  </si>
  <si>
    <t>90</t>
  </si>
  <si>
    <t>0582</t>
  </si>
  <si>
    <t>41065210059</t>
  </si>
  <si>
    <t>40656208037</t>
  </si>
  <si>
    <t>0482</t>
  </si>
  <si>
    <t>41179210073</t>
  </si>
  <si>
    <t>10.</t>
  </si>
  <si>
    <t>6013</t>
  </si>
  <si>
    <t>MHMP/ROZ 2/51/2011</t>
  </si>
  <si>
    <t>RMČ č. 555  z 1.6.2011</t>
  </si>
  <si>
    <t>Sčítaní lidu, domů a bytů v roce 2011</t>
  </si>
  <si>
    <t>98005</t>
  </si>
  <si>
    <t>11.</t>
  </si>
  <si>
    <t>27.4.</t>
  </si>
  <si>
    <t>6021</t>
  </si>
  <si>
    <t>MHMP/ROZ 2/69/2011</t>
  </si>
  <si>
    <t>RMČ č. 587 z  8.6.2011</t>
  </si>
  <si>
    <t>Výkon soc.-právní ochrany dětí 2.čtvrtletí</t>
  </si>
  <si>
    <t>12.</t>
  </si>
  <si>
    <t>5.5.</t>
  </si>
  <si>
    <t>7046</t>
  </si>
  <si>
    <t>MHMP/ROZ 2/77/2011</t>
  </si>
  <si>
    <t>RMČ č. 552  z 1.6.2011</t>
  </si>
  <si>
    <t>EU - Revitalizace Malešického parku</t>
  </si>
  <si>
    <t>EU                   neinvestice</t>
  </si>
  <si>
    <t>xxx17030</t>
  </si>
  <si>
    <t>0223</t>
  </si>
  <si>
    <t>27008</t>
  </si>
  <si>
    <t>HMP</t>
  </si>
  <si>
    <t>xxx00088</t>
  </si>
  <si>
    <t>EU                   investice</t>
  </si>
  <si>
    <t>4222</t>
  </si>
  <si>
    <t>xxx17857</t>
  </si>
  <si>
    <t>RMČ č. 553  z 1.6.2011</t>
  </si>
  <si>
    <t xml:space="preserve">EU - Budovy MŠ Praha 10 </t>
  </si>
  <si>
    <t>22232</t>
  </si>
  <si>
    <t xml:space="preserve">SR </t>
  </si>
  <si>
    <t>xxx17081</t>
  </si>
  <si>
    <t>13.</t>
  </si>
  <si>
    <t>4.5.</t>
  </si>
  <si>
    <t>8006</t>
  </si>
  <si>
    <t>MHMP/ROZ 2/75/2011</t>
  </si>
  <si>
    <t>RMČ č.538 z 1.6.2011</t>
  </si>
  <si>
    <t>Výdaje na integrace žáků pro asistenty pedagoga</t>
  </si>
  <si>
    <t>91</t>
  </si>
  <si>
    <t>0441</t>
  </si>
  <si>
    <t>14.</t>
  </si>
  <si>
    <t>8009</t>
  </si>
  <si>
    <t>MHMP/ROZ 2/73/2011</t>
  </si>
  <si>
    <t>RMČ č. 584 z 8.6.2011</t>
  </si>
  <si>
    <t>Protidrogova politika na místní úrovni</t>
  </si>
  <si>
    <t>0551</t>
  </si>
  <si>
    <t>RMČ č. 538 z 1.6.2011</t>
  </si>
  <si>
    <t>Zdravé město Praha 2011</t>
  </si>
  <si>
    <t>15.</t>
  </si>
  <si>
    <t>8010</t>
  </si>
  <si>
    <t>MHMP/ROZ 2/76/2011</t>
  </si>
  <si>
    <t>RMČ č. 583 z 8.6.2011</t>
  </si>
  <si>
    <t>Podpora MČ v oblasti soc.služeb-CSOP (I.program)</t>
  </si>
  <si>
    <t>16.</t>
  </si>
  <si>
    <t>8012</t>
  </si>
  <si>
    <t>MHMP/ROZ 2/78/2011</t>
  </si>
  <si>
    <t>Podpora MČ v oblasti soc.služeb-CSOP (V.program)</t>
  </si>
  <si>
    <t>0541</t>
  </si>
  <si>
    <t>17.</t>
  </si>
  <si>
    <t>8013</t>
  </si>
  <si>
    <t>MHMP/ROZ 2/79/2011</t>
  </si>
  <si>
    <t>RMČ č. 585 z 8.6.2011</t>
  </si>
  <si>
    <t>4221</t>
  </si>
  <si>
    <t>84</t>
  </si>
  <si>
    <t>41484211054</t>
  </si>
  <si>
    <t>44</t>
  </si>
  <si>
    <t>RMČ č. 541 z 1.6.2011</t>
  </si>
  <si>
    <t>Mezinár volejbalový turnaj dívek</t>
  </si>
  <si>
    <t>0961</t>
  </si>
  <si>
    <t>18.</t>
  </si>
  <si>
    <t>1.6.</t>
  </si>
  <si>
    <t>8014</t>
  </si>
  <si>
    <t>MHMP/ROZ 2/97/2011</t>
  </si>
  <si>
    <t>RMČ č.629 z  21.6.2011</t>
  </si>
  <si>
    <t>37</t>
  </si>
  <si>
    <t>19.</t>
  </si>
  <si>
    <t>6.6.</t>
  </si>
  <si>
    <t>8015</t>
  </si>
  <si>
    <t>MHMP/ROZ 2/100/2011</t>
  </si>
  <si>
    <t>96</t>
  </si>
  <si>
    <t>20.</t>
  </si>
  <si>
    <t>7.6.</t>
  </si>
  <si>
    <t>8018</t>
  </si>
  <si>
    <t>MHMP/ROZ 2/103/2011</t>
  </si>
  <si>
    <t>41522208063</t>
  </si>
  <si>
    <t>RMČ č. 364</t>
  </si>
  <si>
    <t>310</t>
  </si>
  <si>
    <t>RMČ č. 368</t>
  </si>
  <si>
    <t>0181</t>
  </si>
  <si>
    <t>209099</t>
  </si>
  <si>
    <t>20.4.</t>
  </si>
  <si>
    <t>RMČ č. 407</t>
  </si>
  <si>
    <t>46</t>
  </si>
  <si>
    <t>30</t>
  </si>
  <si>
    <t>31</t>
  </si>
  <si>
    <t>33</t>
  </si>
  <si>
    <t>34</t>
  </si>
  <si>
    <t>36</t>
  </si>
  <si>
    <t>38</t>
  </si>
  <si>
    <t>39</t>
  </si>
  <si>
    <t>41</t>
  </si>
  <si>
    <t>42</t>
  </si>
  <si>
    <t>43</t>
  </si>
  <si>
    <t>45</t>
  </si>
  <si>
    <t>RMČ č. 413</t>
  </si>
  <si>
    <t>RMČ č. 425</t>
  </si>
  <si>
    <t>RMČ č. 440</t>
  </si>
  <si>
    <t>9</t>
  </si>
  <si>
    <t>14</t>
  </si>
  <si>
    <t>RMČ č. 445</t>
  </si>
  <si>
    <t>210033</t>
  </si>
  <si>
    <t>210071</t>
  </si>
  <si>
    <t>210072</t>
  </si>
  <si>
    <t>18.5.</t>
  </si>
  <si>
    <t>RMČ č. 472</t>
  </si>
  <si>
    <t>7</t>
  </si>
  <si>
    <t>15</t>
  </si>
  <si>
    <t>1</t>
  </si>
  <si>
    <t>RMČ č. 488</t>
  </si>
  <si>
    <t>0241</t>
  </si>
  <si>
    <t>2</t>
  </si>
  <si>
    <t>0641</t>
  </si>
  <si>
    <t>33.</t>
  </si>
  <si>
    <t>RMČ č. 423</t>
  </si>
  <si>
    <t>0661</t>
  </si>
  <si>
    <t>2.5.</t>
  </si>
  <si>
    <t>34.</t>
  </si>
  <si>
    <t xml:space="preserve">ZMČ č.4/5/2011  </t>
  </si>
  <si>
    <t>snížení příjmu MD</t>
  </si>
  <si>
    <t>31 - OŽD -ODE</t>
  </si>
  <si>
    <t>Celkem 3299-6121</t>
  </si>
  <si>
    <t>1059</t>
  </si>
  <si>
    <t>VŠFS (zápočet nájmu)</t>
  </si>
  <si>
    <t>Sedmidomky - reko objektu</t>
  </si>
  <si>
    <t>UZ</t>
  </si>
  <si>
    <t>1055</t>
  </si>
  <si>
    <t>UZ  13</t>
  </si>
  <si>
    <t>UZ  14</t>
  </si>
  <si>
    <t>ZŠ - dvojí učebnice</t>
  </si>
  <si>
    <t>ZŠ - mzdové prostředky včetně odvodů</t>
  </si>
  <si>
    <t>UZ 15</t>
  </si>
  <si>
    <t>ŠJ - mzdové prostředky včetně odvodů</t>
  </si>
  <si>
    <t>inv.transféry nefinanč.podnik.subjektům-PO</t>
  </si>
  <si>
    <t>vnitřní obchod</t>
  </si>
  <si>
    <t>silnice</t>
  </si>
  <si>
    <t>zaplacené sankce</t>
  </si>
  <si>
    <t>ostatní kapitálové výdaje j.n.</t>
  </si>
  <si>
    <t xml:space="preserve">MŠ - vybavení </t>
  </si>
  <si>
    <t>UZ  4</t>
  </si>
  <si>
    <t>UZ  91</t>
  </si>
  <si>
    <t>MŠ - HMP dotace (asistenti)</t>
  </si>
  <si>
    <t>UZ  81</t>
  </si>
  <si>
    <t>ZŠ - HMP dotace (Zdravá Praha 10)</t>
  </si>
  <si>
    <t>ZŠ - HMP dotace (asistenti)</t>
  </si>
  <si>
    <t>0067</t>
  </si>
  <si>
    <t xml:space="preserve">Římsko-katol.farnost - na sochu sv. Václava </t>
  </si>
  <si>
    <t>neinv. dotace zříz. přísp. org. (CSOP grant)</t>
  </si>
  <si>
    <t>nein.transfery občan.sdruž.</t>
  </si>
  <si>
    <t>neinv.transfery cizím přísp.org.</t>
  </si>
  <si>
    <t>mezinárodní spolupráce ve vzdělávání</t>
  </si>
  <si>
    <t>sociální služby poskytované ve zdravotnických zařízeních ústavní péče</t>
  </si>
  <si>
    <t>raná péče a sociálně aktivizační služby pro rodiny s dětmi</t>
  </si>
  <si>
    <t>krizová pomoc</t>
  </si>
  <si>
    <t>humanitární zahraniční pomoc přímá</t>
  </si>
  <si>
    <t>0053</t>
  </si>
  <si>
    <t>vybudování garáží Ostružinová</t>
  </si>
  <si>
    <t>reko objektu na MŠ</t>
  </si>
  <si>
    <t>0058</t>
  </si>
  <si>
    <t>Rekapitulace výdajů 0061 - Kultura a sport</t>
  </si>
  <si>
    <t>0059</t>
  </si>
  <si>
    <t>volby do Parlamentu ČR</t>
  </si>
  <si>
    <t>0062</t>
  </si>
  <si>
    <t>0065</t>
  </si>
  <si>
    <t>SW Adobe Media Server</t>
  </si>
  <si>
    <t>SW freemail pro WiFi server</t>
  </si>
  <si>
    <t>Celkem 6171-6111</t>
  </si>
  <si>
    <t>UZ  9</t>
  </si>
  <si>
    <t>UZ  11</t>
  </si>
  <si>
    <t>Celkem 3111-6351</t>
  </si>
  <si>
    <t>ORJ</t>
  </si>
  <si>
    <t xml:space="preserve">0031 Doprava </t>
  </si>
  <si>
    <t xml:space="preserve">Rekapitulace výdajů 0031 - Doprava </t>
  </si>
  <si>
    <t xml:space="preserve">0031 - Doprava </t>
  </si>
  <si>
    <t>Celkem 3421-6121</t>
  </si>
  <si>
    <t>ekologická výchova a osvěta</t>
  </si>
  <si>
    <t>Celkem 3111-6121</t>
  </si>
  <si>
    <t>Celkem 3113-6351</t>
  </si>
  <si>
    <t>Celkem 3141-6351</t>
  </si>
  <si>
    <t>Celkem 3113-6121</t>
  </si>
  <si>
    <t>UZ  18</t>
  </si>
  <si>
    <t>MŠ - volný čas (nákup hraček a materiálu)</t>
  </si>
  <si>
    <t>UZ  20</t>
  </si>
  <si>
    <t>ZŠ-volný čas-nákup sportovního vybavení a materiálu</t>
  </si>
  <si>
    <t>inv.transfery veř.zdr.zaříz.zřízeným státem,krajem a obcemi</t>
  </si>
  <si>
    <t>činnost vysokých škol</t>
  </si>
  <si>
    <t>stipendia žákům, studentům a doktorandům</t>
  </si>
  <si>
    <t>ostatní záležitosti vzdělávání</t>
  </si>
  <si>
    <t>reko DSS Sámová</t>
  </si>
  <si>
    <t>ostatní nákupy j.n.(dal.poplatky,mýtné)</t>
  </si>
  <si>
    <t>Celkem 3723-6121</t>
  </si>
  <si>
    <t>Celkem 3745-6121</t>
  </si>
  <si>
    <t>poplatky za znečišťování ovzduší</t>
  </si>
  <si>
    <t>134x</t>
  </si>
  <si>
    <t>místní poplatky z vybraných čin. a služ.</t>
  </si>
  <si>
    <t>z toho</t>
  </si>
  <si>
    <t xml:space="preserve">1341 - poplatek ze psů </t>
  </si>
  <si>
    <t>1342 - pobytové poplatky</t>
  </si>
  <si>
    <t>1343 - poplatek za užívání veř. prostranství</t>
  </si>
  <si>
    <t>1344 - poplatek ze vstupného</t>
  </si>
  <si>
    <t>Daňové odpisy majetku</t>
  </si>
  <si>
    <t>konzultač.,por. a právní služby (dem.studie)</t>
  </si>
  <si>
    <t>dary obyvatelstvu  (osobní asistence)</t>
  </si>
  <si>
    <t xml:space="preserve">neinv.půjč.prostředky obyv. </t>
  </si>
  <si>
    <t>1347 - poplatek za provozovaný VHP</t>
  </si>
  <si>
    <t>správní poplatky</t>
  </si>
  <si>
    <t>daň z nemovitostí</t>
  </si>
  <si>
    <t>Nedaňové příjmy</t>
  </si>
  <si>
    <t>sankční platby přijaté od státu, obci a krajů</t>
  </si>
  <si>
    <t>Kapitálové příjmy</t>
  </si>
  <si>
    <t>ostatní investiční příjmy j.n.</t>
  </si>
  <si>
    <t>Celkem 2141-6121</t>
  </si>
  <si>
    <t>ost.tělovýchovná činnost</t>
  </si>
  <si>
    <t>příjmy z poskytování služeb a výrobků</t>
  </si>
  <si>
    <t>VLASTNÍ PŘÍJMY</t>
  </si>
  <si>
    <t>Dotace</t>
  </si>
  <si>
    <t>Převody</t>
  </si>
  <si>
    <t>DOTACE A PŘEVODY</t>
  </si>
  <si>
    <t>ÚHRN PŘÍJMŮ</t>
  </si>
  <si>
    <t>zákon.soc.dávky</t>
  </si>
  <si>
    <t>běžné výdaje (neinvest.)</t>
  </si>
  <si>
    <t>6xxx</t>
  </si>
  <si>
    <t>kapitálové výdaje (invest.)</t>
  </si>
  <si>
    <t>ÚHRN VÝDAJŮ</t>
  </si>
  <si>
    <t>P Ř Í J M Y</t>
  </si>
  <si>
    <t>daňové příjmy</t>
  </si>
  <si>
    <t>nedaňové příjmy</t>
  </si>
  <si>
    <t>Vlastní příjmy</t>
  </si>
  <si>
    <t>Přijaté dotace a převody</t>
  </si>
  <si>
    <t>V Ý D A J E</t>
  </si>
  <si>
    <t xml:space="preserve">Přehled výdajů dle odvětví </t>
  </si>
  <si>
    <t xml:space="preserve">neinv.dot.nefin.podnik.subj.- PO </t>
  </si>
  <si>
    <t>Neinvestiční dotace ze SR na</t>
  </si>
  <si>
    <t>Ukazatele</t>
  </si>
  <si>
    <t xml:space="preserve">odvod výtěžku z provoz. loterií </t>
  </si>
  <si>
    <t xml:space="preserve">příjmy z úroků </t>
  </si>
  <si>
    <t>ost.přij.vratky transferů</t>
  </si>
  <si>
    <t>přij.vratky transferů od jiných veř.rozpočtů (FV)</t>
  </si>
  <si>
    <t xml:space="preserve">nein.přij.transfery z VPS SR </t>
  </si>
  <si>
    <t>1000</t>
  </si>
  <si>
    <t>208063</t>
  </si>
  <si>
    <t>57.</t>
  </si>
  <si>
    <t xml:space="preserve">ZMČ č.6/59/2011  </t>
  </si>
  <si>
    <t>14.9.</t>
  </si>
  <si>
    <t>58.</t>
  </si>
  <si>
    <t>RMČ č. 870</t>
  </si>
  <si>
    <t>504</t>
  </si>
  <si>
    <t>505</t>
  </si>
  <si>
    <t>59.</t>
  </si>
  <si>
    <t>RMČ č. 875</t>
  </si>
  <si>
    <t>12</t>
  </si>
  <si>
    <t>60.</t>
  </si>
  <si>
    <t>RMČ č. 876</t>
  </si>
  <si>
    <t>0621</t>
  </si>
  <si>
    <t>61.</t>
  </si>
  <si>
    <t>RMČ č. 891</t>
  </si>
  <si>
    <t>211026</t>
  </si>
  <si>
    <t>211030</t>
  </si>
  <si>
    <t>0481</t>
  </si>
  <si>
    <t>211059</t>
  </si>
  <si>
    <t>62.</t>
  </si>
  <si>
    <t>RMČ č. 915</t>
  </si>
  <si>
    <t>211053</t>
  </si>
  <si>
    <t>211060</t>
  </si>
  <si>
    <t>211061</t>
  </si>
  <si>
    <t>63.</t>
  </si>
  <si>
    <t>RMČ č. 917</t>
  </si>
  <si>
    <t>64.</t>
  </si>
  <si>
    <t>RMČ č. 918</t>
  </si>
  <si>
    <t>Vytvoření opravných položek k pohl.</t>
  </si>
  <si>
    <t>mimořádná okamžitá pomoc - MopU</t>
  </si>
  <si>
    <t>mimořádná okamžitá pomoc - MopV</t>
  </si>
  <si>
    <t>mimořádná okamžitá pomoc - MopN</t>
  </si>
  <si>
    <t>mimoř.pomoc os.ohrož.soc.vylouč.-MopS</t>
  </si>
  <si>
    <t>změny technologií vytápění</t>
  </si>
  <si>
    <t>Celkem 3329-6323</t>
  </si>
  <si>
    <t>nákup ost.služeb (P 10)</t>
  </si>
  <si>
    <t>opravy a udržování (chod.program)</t>
  </si>
  <si>
    <t>ostatní záležitosti pozemních komunikací</t>
  </si>
  <si>
    <t xml:space="preserve">Investiční výdaje </t>
  </si>
  <si>
    <t>WIFI-bezdrátová Praha 10</t>
  </si>
  <si>
    <t>nem.V Olšinách 1451/20</t>
  </si>
  <si>
    <t>nákup ost.služeb (ekoosvěta)</t>
  </si>
  <si>
    <t xml:space="preserve">Neinvestiční výdaje </t>
  </si>
  <si>
    <t>Investiční výdaje</t>
  </si>
  <si>
    <t>C e l k e m</t>
  </si>
  <si>
    <t>Zákon.soc.dávky</t>
  </si>
  <si>
    <t>Neinvestiční výdaje</t>
  </si>
  <si>
    <t>Celkem</t>
  </si>
  <si>
    <t>VÝDAJE CELKEM</t>
  </si>
  <si>
    <t>územní plánování</t>
  </si>
  <si>
    <t>ostatní platby</t>
  </si>
  <si>
    <t>nájemné</t>
  </si>
  <si>
    <t>úhrady sankcí jiným rozpočtům</t>
  </si>
  <si>
    <t>pořízení,zachování a obnova hodnot místního kult.,národ., a hist. povědomí</t>
  </si>
  <si>
    <t>ost.záležitosti ochrany památek a péče o kulturní dědictví</t>
  </si>
  <si>
    <t>Neinvestiční výdaje celkem</t>
  </si>
  <si>
    <t>inv.transféry církvím a nábož. společ.</t>
  </si>
  <si>
    <t xml:space="preserve">C e l k e m    </t>
  </si>
  <si>
    <t>Investiční výdaje celkem</t>
  </si>
  <si>
    <t>Rozpis čerpání investic</t>
  </si>
  <si>
    <t>Číslo akce</t>
  </si>
  <si>
    <t>Název akce</t>
  </si>
  <si>
    <t>ORG</t>
  </si>
  <si>
    <t>Celkem 3329-6329</t>
  </si>
  <si>
    <t>C e l k e m  výdaje</t>
  </si>
  <si>
    <t xml:space="preserve">nákup ost.služeb (dopr. studie a proj.) </t>
  </si>
  <si>
    <t xml:space="preserve">budovy, haly a stavby </t>
  </si>
  <si>
    <t>předškolní zařízení</t>
  </si>
  <si>
    <t>základní školy</t>
  </si>
  <si>
    <t>divadelní činnost</t>
  </si>
  <si>
    <t xml:space="preserve">ost.záležitosti kultury </t>
  </si>
  <si>
    <t>nákup materiálu j.n.</t>
  </si>
  <si>
    <t>teplo</t>
  </si>
  <si>
    <t>elektrická energie</t>
  </si>
  <si>
    <t xml:space="preserve">nákup ost.služeb </t>
  </si>
  <si>
    <t>opravy a udržování</t>
  </si>
  <si>
    <t>Právní subjekty</t>
  </si>
  <si>
    <t>neinv. příspěvky zříz. přísp. org.</t>
  </si>
  <si>
    <t>MŠ Bajkalská</t>
  </si>
  <si>
    <t>MŠ Benešovská</t>
  </si>
  <si>
    <t>ZS Hostýnská</t>
  </si>
  <si>
    <t>MŠ Dvouletky</t>
  </si>
  <si>
    <t>MŠ Hřibská</t>
  </si>
  <si>
    <t>MŠ Chmelová</t>
  </si>
  <si>
    <t>MŠ Kodaňská</t>
  </si>
  <si>
    <t>MŠ Magnitogorská</t>
  </si>
  <si>
    <t>MŠ Mládežnická</t>
  </si>
  <si>
    <t>MŠ Omská</t>
  </si>
  <si>
    <t>MŠ Štěchovická</t>
  </si>
  <si>
    <t>MŠ Tolstého</t>
  </si>
  <si>
    <t>MŠ Troilová</t>
  </si>
  <si>
    <t>MŠ Tuchorázská</t>
  </si>
  <si>
    <t>MŠ U Roháč.kasáren</t>
  </si>
  <si>
    <t>MŠ U Vršov.nádraží</t>
  </si>
  <si>
    <t>MŠ Ve Stínu</t>
  </si>
  <si>
    <t>MŠ Vladivostocká</t>
  </si>
  <si>
    <t>MŠ Zvonková</t>
  </si>
  <si>
    <t>C e l k e m  MŠ</t>
  </si>
  <si>
    <t>ZŠ Brigádníků</t>
  </si>
  <si>
    <t>ZŠ Břečťanova</t>
  </si>
  <si>
    <t>ZŠ Gutova</t>
  </si>
  <si>
    <t>ZŠ Hostýnská</t>
  </si>
  <si>
    <t>ZŠ Jakutská</t>
  </si>
  <si>
    <t>ZŠ Nad Vodovodem</t>
  </si>
  <si>
    <t>ZŠ Olešská</t>
  </si>
  <si>
    <t>ZŠ Švehlova</t>
  </si>
  <si>
    <t>ZŠ U Roháč.kasáren</t>
  </si>
  <si>
    <t>ost.soc. péče a pomoc rodině a manželství (Azylový dům)</t>
  </si>
  <si>
    <t>sběr a svoz ost. odpadů</t>
  </si>
  <si>
    <t>ZŠ U Vršovic.nádraží</t>
  </si>
  <si>
    <t>ZŠ V Rybníčkách</t>
  </si>
  <si>
    <t>ZŠ Vladivostocká</t>
  </si>
  <si>
    <t>C e l k e m  ZŠ</t>
  </si>
  <si>
    <t>budovy, haly a stavby</t>
  </si>
  <si>
    <t>stroje, přístroje a zařízení</t>
  </si>
  <si>
    <t xml:space="preserve">C e l k e m  výdaje </t>
  </si>
  <si>
    <t>výstavní činnosti v kultuře</t>
  </si>
  <si>
    <t>MŠ Nedvězská</t>
  </si>
  <si>
    <t>nein.dotace obecně prosp.organizacím</t>
  </si>
  <si>
    <t>služby školení a vzdělávání</t>
  </si>
  <si>
    <t>knihy, uč.pomůcky a tisk</t>
  </si>
  <si>
    <t xml:space="preserve">nákup materiálu j.n. </t>
  </si>
  <si>
    <t>nákup ost.služeb</t>
  </si>
  <si>
    <t>pohoštění</t>
  </si>
  <si>
    <t>věcné dary</t>
  </si>
  <si>
    <t>dary obyvatelstvu</t>
  </si>
  <si>
    <t>realizované kurzové ztráty</t>
  </si>
  <si>
    <t>služby peněžních ústavů</t>
  </si>
  <si>
    <t>cestovné (zahraniční)</t>
  </si>
  <si>
    <t>drob. hm. dlouhodobý majetek</t>
  </si>
  <si>
    <t>ost.poskytované zálohy a jistiny</t>
  </si>
  <si>
    <t>činnost místní správy</t>
  </si>
  <si>
    <t>konzult., poraden. a právní služby</t>
  </si>
  <si>
    <t>MŠ - reko sociálních zařízení (2011)</t>
  </si>
  <si>
    <t>MŠ - reko zpevněných ploch (2011)</t>
  </si>
  <si>
    <t>ZŠ - reko střech (2011)</t>
  </si>
  <si>
    <t>ZŠ - reko sociálních zařízení (2011)</t>
  </si>
  <si>
    <t>rekonstrukce dětských hřišť (2011)</t>
  </si>
  <si>
    <t>CSOP reko dvorní části,vč.bezbar.vstupů</t>
  </si>
  <si>
    <t>8231,8200,</t>
  </si>
  <si>
    <t>8150,8100</t>
  </si>
  <si>
    <t>Bytové</t>
  </si>
  <si>
    <t>OMP</t>
  </si>
  <si>
    <t>První</t>
  </si>
  <si>
    <t>Tepelné</t>
  </si>
  <si>
    <t>Penzion</t>
  </si>
  <si>
    <t>Společ.</t>
  </si>
  <si>
    <t xml:space="preserve">Prodej </t>
  </si>
  <si>
    <t>Prodej</t>
  </si>
  <si>
    <t>Pronájem</t>
  </si>
  <si>
    <t>Zahrádk.</t>
  </si>
  <si>
    <t>Správa</t>
  </si>
  <si>
    <t>Školství</t>
  </si>
  <si>
    <t>Poliklin.</t>
  </si>
  <si>
    <t>domy celkem</t>
  </si>
  <si>
    <t>školy</t>
  </si>
  <si>
    <t>nájem</t>
  </si>
  <si>
    <t>hosp.</t>
  </si>
  <si>
    <t>Malešice</t>
  </si>
  <si>
    <t>vlastníků</t>
  </si>
  <si>
    <t>BJ,NBP</t>
  </si>
  <si>
    <t>ostatní</t>
  </si>
  <si>
    <t>pozemků</t>
  </si>
  <si>
    <t>kolonie</t>
  </si>
  <si>
    <t>ÚMČ</t>
  </si>
  <si>
    <t xml:space="preserve">Tržby z pronájmu pozemků </t>
  </si>
  <si>
    <t>Tržby z pronájmu za byty</t>
  </si>
  <si>
    <t>1065</t>
  </si>
  <si>
    <t>dovybavení Jiráskova divadla - Husův sbor</t>
  </si>
  <si>
    <t>MŠ - integrace</t>
  </si>
  <si>
    <t>Tržby z pronájmu nebyt.prostor</t>
  </si>
  <si>
    <t>Tržby z pronájmu maj.souboru</t>
  </si>
  <si>
    <t xml:space="preserve">Opravy nadlimitní </t>
  </si>
  <si>
    <t>Opravy hrazené z prvních nájmů</t>
  </si>
  <si>
    <t xml:space="preserve">Úklid chodníků a prostranství </t>
  </si>
  <si>
    <t>HOSP.  VÝSLEDEK</t>
  </si>
  <si>
    <t xml:space="preserve">                         - pojištění</t>
  </si>
  <si>
    <t>NÁKLADY CELKEM</t>
  </si>
  <si>
    <t>Plán nadlimitních oprav hrazených z  prostředků zdaňované činnosti r. 2011</t>
  </si>
  <si>
    <t>ostatní záležitosti bydlení, komunálních služeb a územního rozvoje.</t>
  </si>
  <si>
    <t>nákup ost.služeb (Dvorek roku)</t>
  </si>
  <si>
    <t>MŠ - reko obj. -snížení energ.nár.(2011)</t>
  </si>
  <si>
    <t>pozemky Brigádníků</t>
  </si>
  <si>
    <t>pozemek Přetlucká</t>
  </si>
  <si>
    <t>pozemek Na Slatinách</t>
  </si>
  <si>
    <t>podzemní kontejnery - spoluúč. EU</t>
  </si>
  <si>
    <t>reko parku Vršovické nádraží</t>
  </si>
  <si>
    <t xml:space="preserve">revitalizace Malešického parku - spoluúč. EU </t>
  </si>
  <si>
    <t>reko parku Podléšková</t>
  </si>
  <si>
    <t xml:space="preserve">MŠ Magnitogorská-dostavba nového pavilonu </t>
  </si>
  <si>
    <t xml:space="preserve">CSOP Sámova - reko fasady, vč.zateplení </t>
  </si>
  <si>
    <t>osobní automobil (2011)</t>
  </si>
  <si>
    <t>infostánky</t>
  </si>
  <si>
    <t>školství  (1.375,- Kč/žák)</t>
  </si>
  <si>
    <t>pozemek Slatiny</t>
  </si>
  <si>
    <t>Počet obyvatel (k 30.9.2010)</t>
  </si>
  <si>
    <t>Počet žáků ZŠ,MŠ (k 30.9.2010)</t>
  </si>
  <si>
    <t>výkon státní správy</t>
  </si>
  <si>
    <t>Volné byty</t>
  </si>
  <si>
    <r>
      <t>D</t>
    </r>
    <r>
      <rPr>
        <sz val="10"/>
        <rFont val="Times New Roman"/>
        <family val="1"/>
      </rPr>
      <t xml:space="preserve"> MŠ Magnitogorská-dostavba nového pavilonu (ponechání dotace HMP)</t>
    </r>
  </si>
  <si>
    <t>MŠ - reko výtahů (2011)</t>
  </si>
  <si>
    <t xml:space="preserve"> CSOP Sámova - výtah, recepce, bezbariérový přístup</t>
  </si>
  <si>
    <r>
      <t>D</t>
    </r>
    <r>
      <rPr>
        <sz val="10"/>
        <rFont val="Times New Roman"/>
        <family val="1"/>
      </rPr>
      <t xml:space="preserve"> CSOP Sámova - výtah, recepce, bezbariérový přístup</t>
    </r>
  </si>
  <si>
    <r>
      <t>D</t>
    </r>
    <r>
      <rPr>
        <sz val="10"/>
        <rFont val="Times New Roman"/>
        <family val="1"/>
      </rPr>
      <t xml:space="preserve"> CSOP Sámova - reko fasady, vč.zateplení </t>
    </r>
  </si>
  <si>
    <t>Neinvestiční příspěvky a granty</t>
  </si>
  <si>
    <t xml:space="preserve">Neinvestiční příspěvky a granty </t>
  </si>
  <si>
    <t xml:space="preserve">reko Kubánského náměstí - tržiště </t>
  </si>
  <si>
    <t>tech.zhodnocení bytů</t>
  </si>
  <si>
    <t>pozemek u metra Strašnická</t>
  </si>
  <si>
    <t>pozemek Bohdalec</t>
  </si>
  <si>
    <t>revitalizace parku Gutova</t>
  </si>
  <si>
    <t>ZŠ Gutova  - reko objektu</t>
  </si>
  <si>
    <t>ZŠ Hostýnská  - reko objektu</t>
  </si>
  <si>
    <t>- 4 -</t>
  </si>
  <si>
    <t>- 19 -</t>
  </si>
  <si>
    <t>- 24 -</t>
  </si>
  <si>
    <t xml:space="preserve">informatika </t>
  </si>
  <si>
    <t>VÝNOSY ZČ CELKEM</t>
  </si>
  <si>
    <t xml:space="preserve">nein.transfery OPS </t>
  </si>
  <si>
    <t>vybavení DPS - kuchyň. Linky</t>
  </si>
  <si>
    <t>vybavení DS Zvonková</t>
  </si>
  <si>
    <t>Vybavení DS - zahr. Nábytek</t>
  </si>
  <si>
    <t>vybudování tržiště při ulici Jabloňová</t>
  </si>
  <si>
    <t>hlasovací zařízení do zasedačky</t>
  </si>
  <si>
    <t>bezpečnostní prvky na přechodech (2011)</t>
  </si>
  <si>
    <t>051 - Léčebna dlouhodobě nemocných Vršovice</t>
  </si>
  <si>
    <t>LDN</t>
  </si>
  <si>
    <t>doplňková činnost</t>
  </si>
  <si>
    <t>CSOP</t>
  </si>
  <si>
    <t>Řádek</t>
  </si>
  <si>
    <t>Název finanční operace</t>
  </si>
  <si>
    <t>na 2 des. místa</t>
  </si>
  <si>
    <t>Saldo příjmů a výdajů po konsolidaci</t>
  </si>
  <si>
    <t xml:space="preserve">     - přebytek</t>
  </si>
  <si>
    <t xml:space="preserve">     - schodek</t>
  </si>
  <si>
    <t>Účetní stav účelových fondů:</t>
  </si>
  <si>
    <t>z toho:  FRR</t>
  </si>
  <si>
    <t>A: ZDROJE z finančního vypořádání</t>
  </si>
  <si>
    <t>Dorovnání dotací ze SR  c e l k e m</t>
  </si>
  <si>
    <t xml:space="preserve">z toho:  </t>
  </si>
  <si>
    <t>Dorovnání z rozpočtu HMP celkem</t>
  </si>
  <si>
    <t>z toho: - přeplatky místních poplatků</t>
  </si>
  <si>
    <t xml:space="preserve"> - zkoušky zvláštní odborné způsobilosti</t>
  </si>
  <si>
    <t>přísp.ÚMČ</t>
  </si>
  <si>
    <t>ost.přísp.</t>
  </si>
  <si>
    <t>pronájmy</t>
  </si>
  <si>
    <t>tržby</t>
  </si>
  <si>
    <t>vratky</t>
  </si>
  <si>
    <t>celkem</t>
  </si>
  <si>
    <t>stát. dot.</t>
  </si>
  <si>
    <t>Praha 10</t>
  </si>
  <si>
    <t>r.2011</t>
  </si>
  <si>
    <t>potraviny</t>
  </si>
  <si>
    <t>účel.neinv.</t>
  </si>
  <si>
    <t>r.2010</t>
  </si>
  <si>
    <t>úč.dot.</t>
  </si>
  <si>
    <t>"0012"</t>
  </si>
  <si>
    <t>ost.r.2011</t>
  </si>
  <si>
    <t xml:space="preserve">dotací </t>
  </si>
  <si>
    <t>sot.r.2010</t>
  </si>
  <si>
    <t>přísp.</t>
  </si>
  <si>
    <t>ost.r.2010</t>
  </si>
  <si>
    <t>Přetlucká</t>
  </si>
  <si>
    <t>Rozpis výdajů - nákladů příspěvek státní dotace k 31.12. 2011</t>
  </si>
  <si>
    <t>mzdy</t>
  </si>
  <si>
    <t>pojistné</t>
  </si>
  <si>
    <t>učebnice</t>
  </si>
  <si>
    <t>učební</t>
  </si>
  <si>
    <t>FKSP</t>
  </si>
  <si>
    <t>příspěvek</t>
  </si>
  <si>
    <t>hospodářský</t>
  </si>
  <si>
    <t>pomůcky</t>
  </si>
  <si>
    <t>výdaje</t>
  </si>
  <si>
    <t>státní dotace</t>
  </si>
  <si>
    <t>výsledek</t>
  </si>
  <si>
    <t>Rozpis výdajů - nákladů - z příspěvků ÚMČ Praha 10 a ostatních příjmů k 31.12. 2011</t>
  </si>
  <si>
    <t>opravy</t>
  </si>
  <si>
    <t>služby</t>
  </si>
  <si>
    <t>mater.</t>
  </si>
  <si>
    <t>potrav.</t>
  </si>
  <si>
    <t>elektř.</t>
  </si>
  <si>
    <t>vodné</t>
  </si>
  <si>
    <t>odpisy</t>
  </si>
  <si>
    <t>ostat.</t>
  </si>
  <si>
    <t>hospod.</t>
  </si>
  <si>
    <t>údržby</t>
  </si>
  <si>
    <t>a ost.příj.</t>
  </si>
  <si>
    <t>Nad Vodovod.</t>
  </si>
  <si>
    <t>U Roháč.kasár.</t>
  </si>
  <si>
    <t>U Vršovic.nádr.</t>
  </si>
  <si>
    <t>Eden</t>
  </si>
  <si>
    <t xml:space="preserve">Školní jídelna </t>
  </si>
  <si>
    <t>0041- školství - příspěvkové organizace</t>
  </si>
  <si>
    <t>Stav fondů k 30.9. 2011</t>
  </si>
  <si>
    <t>Stav fondů k 31.12. 2011</t>
  </si>
  <si>
    <t>fond</t>
  </si>
  <si>
    <t>IF</t>
  </si>
  <si>
    <t>odměn</t>
  </si>
  <si>
    <t>rezervní</t>
  </si>
  <si>
    <t>Stav pohledkávek a závazků k 31.12. 2011</t>
  </si>
  <si>
    <t>Organizace</t>
  </si>
  <si>
    <t>Pohledávky</t>
  </si>
  <si>
    <t>Závazky</t>
  </si>
  <si>
    <t>Eden (Vladivsotocká)</t>
  </si>
  <si>
    <t>Úhrnem ZŠ, MŠ, ŠJ</t>
  </si>
  <si>
    <t>0041 - školství - Kultůrní dům Barikádníků</t>
  </si>
  <si>
    <t>Příspěvková organizace - k 31.12.2011</t>
  </si>
  <si>
    <t>Hospodářský výsledek</t>
  </si>
  <si>
    <t>výnosy</t>
  </si>
  <si>
    <t>náklady</t>
  </si>
  <si>
    <t>hospodářs.</t>
  </si>
  <si>
    <t xml:space="preserve">     </t>
  </si>
  <si>
    <t>KD Barikádníků</t>
  </si>
  <si>
    <t>c e l k e m</t>
  </si>
  <si>
    <t>Rozpis výnosů</t>
  </si>
  <si>
    <t>úroky</t>
  </si>
  <si>
    <t>ostat.výnosy</t>
  </si>
  <si>
    <t>%vyjádř.přísp.</t>
  </si>
  <si>
    <t>inv.dotace</t>
  </si>
  <si>
    <t>%vyjádření</t>
  </si>
  <si>
    <t>% vyjádř.celk.</t>
  </si>
  <si>
    <t>ÚMČ,r.2011</t>
  </si>
  <si>
    <t>celkem r.11</t>
  </si>
  <si>
    <t>výnosů r.2011</t>
  </si>
  <si>
    <t>celkem r.10</t>
  </si>
  <si>
    <t>Rozpis nákladů</t>
  </si>
  <si>
    <t>opr.údržby</t>
  </si>
  <si>
    <t>materiál</t>
  </si>
  <si>
    <t>energie</t>
  </si>
  <si>
    <t>investice</t>
  </si>
  <si>
    <t>mzdy+dohody</t>
  </si>
  <si>
    <t>služby+ost.</t>
  </si>
  <si>
    <t>Rozpis čerpání mzdových prostředků</t>
  </si>
  <si>
    <t>přep.počet</t>
  </si>
  <si>
    <t>čerpání MP</t>
  </si>
  <si>
    <t>prům.mzda</t>
  </si>
  <si>
    <t>pracovn.</t>
  </si>
  <si>
    <t>r. 2010</t>
  </si>
  <si>
    <t>r. 2011</t>
  </si>
  <si>
    <t>Stavy fondů</t>
  </si>
  <si>
    <t>RF</t>
  </si>
  <si>
    <t>FO</t>
  </si>
  <si>
    <t>31.12.2011.</t>
  </si>
  <si>
    <t xml:space="preserve">Stavy pohledávek a závazků </t>
  </si>
  <si>
    <t>pohledávky</t>
  </si>
  <si>
    <t>závazky</t>
  </si>
  <si>
    <t>0041  - Školství - Školní jídelna</t>
  </si>
  <si>
    <t>Výnosy - náklady</t>
  </si>
  <si>
    <t>k 31.12. 2011</t>
  </si>
  <si>
    <t>k 31.12. 2010</t>
  </si>
  <si>
    <t>hlavní činnost</t>
  </si>
  <si>
    <t>vedlejší činnost</t>
  </si>
  <si>
    <t>Výnosy z činnosti</t>
  </si>
  <si>
    <t xml:space="preserve">z toho: Výnosy z prodeje služeb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</si>
</sst>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_-* #,##0\ _K_č_-;\-* #,##0\ _K_č_-;_-* &quot;-&quot;??\ _K_č_-;_-@_-"/>
    <numFmt numFmtId="166" formatCode="_-* #,##0.0\ _K_č_-;\-* #,##0.0\ _K_č_-;_-* &quot;-&quot;??\ _K_č_-;_-@_-"/>
    <numFmt numFmtId="167" formatCode="#,##0_ ;[Red]\-#,##0\ "/>
    <numFmt numFmtId="168" formatCode="0.0"/>
    <numFmt numFmtId="169" formatCode="#,##0.0"/>
    <numFmt numFmtId="170" formatCode="#,##0;[Red]#,##0"/>
    <numFmt numFmtId="171" formatCode="[&lt;=9999999]###\ ##\ ##;##\ ##\ ##\ ##"/>
    <numFmt numFmtId="172" formatCode="d/m\."/>
    <numFmt numFmtId="173" formatCode="#,##0_ ;\-#,##0\ "/>
    <numFmt numFmtId="174" formatCode="#,##0.0\ &quot;Kč&quot;"/>
    <numFmt numFmtId="175" formatCode="0_ ;\-0\ "/>
    <numFmt numFmtId="176" formatCode="#,##0.00_ ;\-#,##0.00\ "/>
    <numFmt numFmtId="177" formatCode="#,##0.00\ _K_č"/>
    <numFmt numFmtId="178" formatCode="d/m/yy"/>
    <numFmt numFmtId="179" formatCode="mmmm\ 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0"/>
    <numFmt numFmtId="184" formatCode="0.0_ ;\-0.0\ "/>
    <numFmt numFmtId="185" formatCode="#,##0.0_ ;\-#,##0.0\ "/>
    <numFmt numFmtId="186" formatCode="000"/>
  </numFmts>
  <fonts count="9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b/>
      <u val="single"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0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2"/>
      <name val="Arial CE"/>
      <family val="0"/>
    </font>
    <font>
      <sz val="10"/>
      <color indexed="8"/>
      <name val="Times New Roman CE"/>
      <family val="0"/>
    </font>
    <font>
      <b/>
      <i/>
      <sz val="10"/>
      <name val="Times New Roman"/>
      <family val="1"/>
    </font>
    <font>
      <b/>
      <sz val="10"/>
      <name val="Arial"/>
      <family val="2"/>
    </font>
    <font>
      <sz val="10"/>
      <name val="Helv"/>
      <family val="0"/>
    </font>
    <font>
      <b/>
      <u val="single"/>
      <sz val="10"/>
      <name val="Times New Roman CE"/>
      <family val="1"/>
    </font>
    <font>
      <i/>
      <sz val="8"/>
      <name val="Times New Roman CE"/>
      <family val="1"/>
    </font>
    <font>
      <i/>
      <sz val="7"/>
      <name val="Times New Roman CE"/>
      <family val="1"/>
    </font>
    <font>
      <b/>
      <sz val="7"/>
      <name val="Times New Roman CE"/>
      <family val="1"/>
    </font>
    <font>
      <b/>
      <i/>
      <u val="single"/>
      <sz val="10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6"/>
      <name val="Times New Roman CE"/>
      <family val="0"/>
    </font>
    <font>
      <sz val="10"/>
      <color indexed="10"/>
      <name val="Times New Roman CE"/>
      <family val="1"/>
    </font>
    <font>
      <b/>
      <i/>
      <sz val="11"/>
      <name val="Times New Roman"/>
      <family val="1"/>
    </font>
    <font>
      <i/>
      <sz val="8"/>
      <name val="Arial CE"/>
      <family val="0"/>
    </font>
    <font>
      <sz val="10"/>
      <color indexed="10"/>
      <name val="Arial CE"/>
      <family val="2"/>
    </font>
    <font>
      <sz val="11"/>
      <name val="Arial CE"/>
      <family val="0"/>
    </font>
    <font>
      <b/>
      <u val="single"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Helv"/>
      <family val="0"/>
    </font>
    <font>
      <u val="single"/>
      <sz val="10"/>
      <name val="Times New Roman CE"/>
      <family val="1"/>
    </font>
    <font>
      <b/>
      <u val="single"/>
      <sz val="11"/>
      <name val="Times New Roman CE"/>
      <family val="1"/>
    </font>
    <font>
      <sz val="7"/>
      <name val="Times New Roman CE"/>
      <family val="0"/>
    </font>
    <font>
      <b/>
      <i/>
      <u val="single"/>
      <sz val="12"/>
      <name val="Times New Roman CE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8"/>
      <color indexed="57"/>
      <name val="Calibri Light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2737">
    <xf numFmtId="0" fontId="0" fillId="0" borderId="0" xfId="0" applyAlignment="1">
      <alignment/>
    </xf>
    <xf numFmtId="3" fontId="8" fillId="0" borderId="1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173" fontId="4" fillId="0" borderId="22" xfId="0" applyNumberFormat="1" applyFont="1" applyFill="1" applyBorder="1" applyAlignment="1">
      <alignment/>
    </xf>
    <xf numFmtId="173" fontId="4" fillId="0" borderId="21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/>
    </xf>
    <xf numFmtId="173" fontId="4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2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7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32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33" xfId="0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8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4" fillId="0" borderId="35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73" fontId="4" fillId="0" borderId="12" xfId="0" applyNumberFormat="1" applyFont="1" applyFill="1" applyBorder="1" applyAlignment="1">
      <alignment horizontal="right"/>
    </xf>
    <xf numFmtId="173" fontId="4" fillId="0" borderId="17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/>
    </xf>
    <xf numFmtId="0" fontId="11" fillId="0" borderId="37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13" fillId="0" borderId="39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/>
    </xf>
    <xf numFmtId="169" fontId="13" fillId="0" borderId="14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40" xfId="0" applyFont="1" applyFill="1" applyBorder="1" applyAlignment="1">
      <alignment horizontal="left"/>
    </xf>
    <xf numFmtId="49" fontId="20" fillId="0" borderId="0" xfId="0" applyNumberFormat="1" applyFont="1" applyFill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173" fontId="4" fillId="0" borderId="4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/>
    </xf>
    <xf numFmtId="0" fontId="8" fillId="0" borderId="4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33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8" fillId="0" borderId="4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36" xfId="0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169" fontId="8" fillId="0" borderId="28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29" fillId="0" borderId="44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4" fillId="0" borderId="46" xfId="0" applyFont="1" applyFill="1" applyBorder="1" applyAlignment="1">
      <alignment/>
    </xf>
    <xf numFmtId="0" fontId="8" fillId="0" borderId="37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169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9" fontId="8" fillId="0" borderId="14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10" fillId="0" borderId="48" xfId="0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169" fontId="6" fillId="0" borderId="28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0" fontId="16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7" fillId="0" borderId="26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45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left"/>
    </xf>
    <xf numFmtId="169" fontId="4" fillId="0" borderId="12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6" fillId="0" borderId="51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4" fillId="0" borderId="52" xfId="0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169" fontId="13" fillId="0" borderId="4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3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53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left"/>
    </xf>
    <xf numFmtId="0" fontId="9" fillId="0" borderId="26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9" fillId="0" borderId="55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left"/>
    </xf>
    <xf numFmtId="0" fontId="4" fillId="0" borderId="56" xfId="0" applyFont="1" applyFill="1" applyBorder="1" applyAlignment="1">
      <alignment/>
    </xf>
    <xf numFmtId="49" fontId="4" fillId="0" borderId="33" xfId="0" applyNumberFormat="1" applyFont="1" applyFill="1" applyBorder="1" applyAlignment="1">
      <alignment horizontal="left"/>
    </xf>
    <xf numFmtId="0" fontId="11" fillId="0" borderId="41" xfId="0" applyFont="1" applyFill="1" applyBorder="1" applyAlignment="1">
      <alignment horizontal="right"/>
    </xf>
    <xf numFmtId="0" fontId="13" fillId="0" borderId="33" xfId="0" applyFont="1" applyFill="1" applyBorder="1" applyAlignment="1">
      <alignment horizontal="left"/>
    </xf>
    <xf numFmtId="0" fontId="13" fillId="0" borderId="27" xfId="0" applyFont="1" applyFill="1" applyBorder="1" applyAlignment="1">
      <alignment/>
    </xf>
    <xf numFmtId="3" fontId="13" fillId="0" borderId="12" xfId="0" applyNumberFormat="1" applyFont="1" applyFill="1" applyBorder="1" applyAlignment="1">
      <alignment horizontal="right"/>
    </xf>
    <xf numFmtId="169" fontId="13" fillId="0" borderId="42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/>
    </xf>
    <xf numFmtId="3" fontId="6" fillId="0" borderId="49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0" fontId="8" fillId="0" borderId="49" xfId="0" applyFont="1" applyFill="1" applyBorder="1" applyAlignment="1">
      <alignment/>
    </xf>
    <xf numFmtId="169" fontId="6" fillId="0" borderId="49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53" xfId="0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7" fillId="0" borderId="45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169" fontId="4" fillId="0" borderId="21" xfId="0" applyNumberFormat="1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0" fontId="13" fillId="0" borderId="36" xfId="0" applyFont="1" applyFill="1" applyBorder="1" applyAlignment="1">
      <alignment/>
    </xf>
    <xf numFmtId="3" fontId="13" fillId="0" borderId="12" xfId="0" applyNumberFormat="1" applyFont="1" applyFill="1" applyBorder="1" applyAlignment="1">
      <alignment horizontal="right"/>
    </xf>
    <xf numFmtId="169" fontId="13" fillId="0" borderId="12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3" fontId="13" fillId="0" borderId="21" xfId="0" applyNumberFormat="1" applyFont="1" applyFill="1" applyBorder="1" applyAlignment="1">
      <alignment horizontal="right"/>
    </xf>
    <xf numFmtId="3" fontId="13" fillId="0" borderId="22" xfId="0" applyNumberFormat="1" applyFont="1" applyFill="1" applyBorder="1" applyAlignment="1">
      <alignment horizontal="right"/>
    </xf>
    <xf numFmtId="0" fontId="32" fillId="0" borderId="41" xfId="0" applyFont="1" applyFill="1" applyBorder="1" applyAlignment="1">
      <alignment/>
    </xf>
    <xf numFmtId="0" fontId="42" fillId="0" borderId="27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1" fillId="0" borderId="41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left"/>
    </xf>
    <xf numFmtId="0" fontId="13" fillId="0" borderId="27" xfId="0" applyFont="1" applyFill="1" applyBorder="1" applyAlignment="1">
      <alignment/>
    </xf>
    <xf numFmtId="0" fontId="4" fillId="0" borderId="12" xfId="48" applyFont="1" applyFill="1" applyBorder="1">
      <alignment/>
      <protection/>
    </xf>
    <xf numFmtId="3" fontId="4" fillId="0" borderId="12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left"/>
    </xf>
    <xf numFmtId="0" fontId="6" fillId="0" borderId="52" xfId="0" applyFont="1" applyFill="1" applyBorder="1" applyAlignment="1">
      <alignment/>
    </xf>
    <xf numFmtId="3" fontId="6" fillId="0" borderId="49" xfId="0" applyNumberFormat="1" applyFont="1" applyFill="1" applyBorder="1" applyAlignment="1">
      <alignment horizontal="right"/>
    </xf>
    <xf numFmtId="169" fontId="6" fillId="0" borderId="49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38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69" fontId="9" fillId="0" borderId="12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/>
    </xf>
    <xf numFmtId="0" fontId="9" fillId="0" borderId="56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69" fontId="4" fillId="0" borderId="14" xfId="0" applyNumberFormat="1" applyFont="1" applyFill="1" applyBorder="1" applyAlignment="1">
      <alignment/>
    </xf>
    <xf numFmtId="169" fontId="8" fillId="0" borderId="21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69" fontId="4" fillId="0" borderId="14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8" fillId="0" borderId="51" xfId="0" applyFont="1" applyFill="1" applyBorder="1" applyAlignment="1">
      <alignment horizontal="left"/>
    </xf>
    <xf numFmtId="3" fontId="8" fillId="0" borderId="49" xfId="0" applyNumberFormat="1" applyFont="1" applyFill="1" applyBorder="1" applyAlignment="1">
      <alignment/>
    </xf>
    <xf numFmtId="169" fontId="8" fillId="0" borderId="49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10" fontId="8" fillId="0" borderId="49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29" fillId="0" borderId="0" xfId="0" applyFont="1" applyFill="1" applyAlignment="1">
      <alignment horizontal="right"/>
    </xf>
    <xf numFmtId="0" fontId="4" fillId="0" borderId="60" xfId="0" applyFont="1" applyFill="1" applyBorder="1" applyAlignment="1">
      <alignment horizontal="left"/>
    </xf>
    <xf numFmtId="0" fontId="4" fillId="0" borderId="57" xfId="0" applyFont="1" applyFill="1" applyBorder="1" applyAlignment="1">
      <alignment/>
    </xf>
    <xf numFmtId="0" fontId="8" fillId="0" borderId="47" xfId="0" applyFont="1" applyFill="1" applyBorder="1" applyAlignment="1">
      <alignment horizontal="left"/>
    </xf>
    <xf numFmtId="169" fontId="4" fillId="0" borderId="49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5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34" xfId="0" applyFont="1" applyFill="1" applyBorder="1" applyAlignment="1">
      <alignment/>
    </xf>
    <xf numFmtId="0" fontId="4" fillId="0" borderId="55" xfId="0" applyFont="1" applyFill="1" applyBorder="1" applyAlignment="1">
      <alignment horizontal="left"/>
    </xf>
    <xf numFmtId="169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10" fontId="6" fillId="0" borderId="43" xfId="0" applyNumberFormat="1" applyFont="1" applyFill="1" applyBorder="1" applyAlignment="1">
      <alignment horizontal="center"/>
    </xf>
    <xf numFmtId="10" fontId="4" fillId="0" borderId="40" xfId="0" applyNumberFormat="1" applyFont="1" applyFill="1" applyBorder="1" applyAlignment="1">
      <alignment/>
    </xf>
    <xf numFmtId="10" fontId="13" fillId="0" borderId="6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0" fontId="6" fillId="0" borderId="57" xfId="0" applyNumberFormat="1" applyFont="1" applyFill="1" applyBorder="1" applyAlignment="1">
      <alignment/>
    </xf>
    <xf numFmtId="0" fontId="6" fillId="0" borderId="57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5" fillId="0" borderId="57" xfId="0" applyFont="1" applyFill="1" applyBorder="1" applyAlignment="1">
      <alignment/>
    </xf>
    <xf numFmtId="3" fontId="35" fillId="0" borderId="50" xfId="0" applyNumberFormat="1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0" fontId="25" fillId="0" borderId="40" xfId="0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0" fontId="20" fillId="0" borderId="60" xfId="0" applyFont="1" applyFill="1" applyBorder="1" applyAlignment="1">
      <alignment/>
    </xf>
    <xf numFmtId="3" fontId="20" fillId="0" borderId="16" xfId="0" applyNumberFormat="1" applyFont="1" applyFill="1" applyBorder="1" applyAlignment="1">
      <alignment/>
    </xf>
    <xf numFmtId="0" fontId="23" fillId="0" borderId="60" xfId="0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3" fontId="37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23" fillId="0" borderId="37" xfId="0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0" fontId="17" fillId="0" borderId="0" xfId="48" applyFont="1" applyFill="1" applyAlignment="1">
      <alignment horizontal="left"/>
      <protection/>
    </xf>
    <xf numFmtId="0" fontId="4" fillId="0" borderId="0" xfId="48" applyFont="1" applyFill="1">
      <alignment/>
      <protection/>
    </xf>
    <xf numFmtId="0" fontId="12" fillId="0" borderId="0" xfId="48" applyFont="1" applyFill="1">
      <alignment/>
      <protection/>
    </xf>
    <xf numFmtId="0" fontId="32" fillId="0" borderId="0" xfId="0" applyFont="1" applyFill="1" applyAlignment="1">
      <alignment/>
    </xf>
    <xf numFmtId="0" fontId="32" fillId="0" borderId="0" xfId="48" applyFont="1" applyFill="1">
      <alignment/>
      <protection/>
    </xf>
    <xf numFmtId="0" fontId="32" fillId="0" borderId="42" xfId="48" applyFont="1" applyFill="1" applyBorder="1" applyAlignment="1">
      <alignment horizontal="center"/>
      <protection/>
    </xf>
    <xf numFmtId="0" fontId="32" fillId="0" borderId="0" xfId="48" applyFont="1" applyFill="1" applyAlignment="1">
      <alignment horizontal="center"/>
      <protection/>
    </xf>
    <xf numFmtId="0" fontId="32" fillId="0" borderId="61" xfId="48" applyFont="1" applyFill="1" applyBorder="1">
      <alignment/>
      <protection/>
    </xf>
    <xf numFmtId="0" fontId="32" fillId="0" borderId="11" xfId="48" applyFont="1" applyFill="1" applyBorder="1" applyAlignment="1">
      <alignment horizontal="center"/>
      <protection/>
    </xf>
    <xf numFmtId="0" fontId="32" fillId="0" borderId="61" xfId="48" applyFont="1" applyFill="1" applyBorder="1" applyAlignment="1">
      <alignment horizontal="center"/>
      <protection/>
    </xf>
    <xf numFmtId="49" fontId="32" fillId="0" borderId="42" xfId="48" applyNumberFormat="1" applyFont="1" applyFill="1" applyBorder="1" applyAlignment="1">
      <alignment horizontal="center"/>
      <protection/>
    </xf>
    <xf numFmtId="0" fontId="32" fillId="0" borderId="0" xfId="48" applyFont="1" applyFill="1" applyBorder="1" applyAlignment="1">
      <alignment horizontal="center"/>
      <protection/>
    </xf>
    <xf numFmtId="3" fontId="30" fillId="0" borderId="53" xfId="48" applyNumberFormat="1" applyFont="1" applyFill="1" applyBorder="1">
      <alignment/>
      <protection/>
    </xf>
    <xf numFmtId="3" fontId="30" fillId="0" borderId="25" xfId="48" applyNumberFormat="1" applyFont="1" applyFill="1" applyBorder="1" applyAlignment="1">
      <alignment horizontal="center"/>
      <protection/>
    </xf>
    <xf numFmtId="3" fontId="30" fillId="0" borderId="13" xfId="48" applyNumberFormat="1" applyFont="1" applyFill="1" applyBorder="1" applyAlignment="1">
      <alignment horizontal="center"/>
      <protection/>
    </xf>
    <xf numFmtId="3" fontId="30" fillId="0" borderId="54" xfId="48" applyNumberFormat="1" applyFont="1" applyFill="1" applyBorder="1" applyAlignment="1">
      <alignment horizontal="center"/>
      <protection/>
    </xf>
    <xf numFmtId="3" fontId="30" fillId="0" borderId="15" xfId="48" applyNumberFormat="1" applyFont="1" applyFill="1" applyBorder="1" applyAlignment="1">
      <alignment horizontal="center"/>
      <protection/>
    </xf>
    <xf numFmtId="3" fontId="30" fillId="0" borderId="62" xfId="48" applyNumberFormat="1" applyFont="1" applyFill="1" applyBorder="1" applyAlignment="1">
      <alignment horizontal="left"/>
      <protection/>
    </xf>
    <xf numFmtId="3" fontId="30" fillId="0" borderId="37" xfId="48" applyNumberFormat="1" applyFont="1" applyFill="1" applyBorder="1">
      <alignment/>
      <protection/>
    </xf>
    <xf numFmtId="3" fontId="30" fillId="0" borderId="38" xfId="48" applyNumberFormat="1" applyFont="1" applyFill="1" applyBorder="1" applyAlignment="1">
      <alignment horizontal="center"/>
      <protection/>
    </xf>
    <xf numFmtId="3" fontId="30" fillId="0" borderId="28" xfId="48" applyNumberFormat="1" applyFont="1" applyFill="1" applyBorder="1" applyAlignment="1">
      <alignment horizontal="center"/>
      <protection/>
    </xf>
    <xf numFmtId="3" fontId="30" fillId="0" borderId="55" xfId="48" applyNumberFormat="1" applyFont="1" applyFill="1" applyBorder="1" applyAlignment="1">
      <alignment horizontal="center"/>
      <protection/>
    </xf>
    <xf numFmtId="3" fontId="30" fillId="0" borderId="29" xfId="48" applyNumberFormat="1" applyFont="1" applyFill="1" applyBorder="1" applyAlignment="1">
      <alignment horizontal="center"/>
      <protection/>
    </xf>
    <xf numFmtId="3" fontId="30" fillId="0" borderId="63" xfId="48" applyNumberFormat="1" applyFont="1" applyFill="1" applyBorder="1" applyAlignment="1">
      <alignment horizontal="left"/>
      <protection/>
    </xf>
    <xf numFmtId="3" fontId="32" fillId="0" borderId="44" xfId="48" applyNumberFormat="1" applyFont="1" applyFill="1" applyBorder="1">
      <alignment/>
      <protection/>
    </xf>
    <xf numFmtId="3" fontId="32" fillId="0" borderId="11" xfId="48" applyNumberFormat="1" applyFont="1" applyFill="1" applyBorder="1" applyProtection="1">
      <alignment/>
      <protection locked="0"/>
    </xf>
    <xf numFmtId="3" fontId="32" fillId="0" borderId="11" xfId="48" applyNumberFormat="1" applyFont="1" applyFill="1" applyBorder="1">
      <alignment/>
      <protection/>
    </xf>
    <xf numFmtId="3" fontId="32" fillId="0" borderId="64" xfId="48" applyNumberFormat="1" applyFont="1" applyFill="1" applyBorder="1">
      <alignment/>
      <protection/>
    </xf>
    <xf numFmtId="3" fontId="32" fillId="0" borderId="58" xfId="48" applyNumberFormat="1" applyFont="1" applyFill="1" applyBorder="1">
      <alignment/>
      <protection/>
    </xf>
    <xf numFmtId="3" fontId="32" fillId="0" borderId="65" xfId="48" applyNumberFormat="1" applyFont="1" applyFill="1" applyBorder="1">
      <alignment/>
      <protection/>
    </xf>
    <xf numFmtId="3" fontId="32" fillId="0" borderId="66" xfId="48" applyNumberFormat="1" applyFont="1" applyFill="1" applyBorder="1">
      <alignment/>
      <protection/>
    </xf>
    <xf numFmtId="3" fontId="32" fillId="0" borderId="35" xfId="48" applyNumberFormat="1" applyFont="1" applyFill="1" applyBorder="1">
      <alignment/>
      <protection/>
    </xf>
    <xf numFmtId="3" fontId="32" fillId="0" borderId="12" xfId="48" applyNumberFormat="1" applyFont="1" applyFill="1" applyBorder="1">
      <alignment/>
      <protection/>
    </xf>
    <xf numFmtId="3" fontId="32" fillId="0" borderId="18" xfId="48" applyNumberFormat="1" applyFont="1" applyFill="1" applyBorder="1">
      <alignment/>
      <protection/>
    </xf>
    <xf numFmtId="3" fontId="32" fillId="0" borderId="56" xfId="48" applyNumberFormat="1" applyFont="1" applyFill="1" applyBorder="1">
      <alignment/>
      <protection/>
    </xf>
    <xf numFmtId="3" fontId="32" fillId="0" borderId="17" xfId="48" applyNumberFormat="1" applyFont="1" applyFill="1" applyBorder="1">
      <alignment/>
      <protection/>
    </xf>
    <xf numFmtId="3" fontId="32" fillId="0" borderId="67" xfId="48" applyNumberFormat="1" applyFont="1" applyFill="1" applyBorder="1">
      <alignment/>
      <protection/>
    </xf>
    <xf numFmtId="3" fontId="32" fillId="0" borderId="68" xfId="48" applyNumberFormat="1" applyFont="1" applyFill="1" applyBorder="1">
      <alignment/>
      <protection/>
    </xf>
    <xf numFmtId="0" fontId="32" fillId="0" borderId="35" xfId="48" applyFont="1" applyFill="1" applyBorder="1">
      <alignment/>
      <protection/>
    </xf>
    <xf numFmtId="3" fontId="32" fillId="0" borderId="42" xfId="48" applyNumberFormat="1" applyFont="1" applyFill="1" applyBorder="1">
      <alignment/>
      <protection/>
    </xf>
    <xf numFmtId="3" fontId="32" fillId="0" borderId="69" xfId="48" applyNumberFormat="1" applyFont="1" applyFill="1" applyBorder="1">
      <alignment/>
      <protection/>
    </xf>
    <xf numFmtId="3" fontId="39" fillId="0" borderId="35" xfId="48" applyNumberFormat="1" applyFont="1" applyFill="1" applyBorder="1">
      <alignment/>
      <protection/>
    </xf>
    <xf numFmtId="3" fontId="39" fillId="0" borderId="12" xfId="48" applyNumberFormat="1" applyFont="1" applyFill="1" applyBorder="1" applyProtection="1">
      <alignment/>
      <protection locked="0"/>
    </xf>
    <xf numFmtId="3" fontId="40" fillId="0" borderId="12" xfId="48" applyNumberFormat="1" applyFont="1" applyFill="1" applyBorder="1" applyProtection="1">
      <alignment/>
      <protection locked="0"/>
    </xf>
    <xf numFmtId="3" fontId="39" fillId="0" borderId="56" xfId="48" applyNumberFormat="1" applyFont="1" applyFill="1" applyBorder="1" applyProtection="1">
      <alignment/>
      <protection locked="0"/>
    </xf>
    <xf numFmtId="3" fontId="39" fillId="0" borderId="17" xfId="48" applyNumberFormat="1" applyFont="1" applyFill="1" applyBorder="1" applyProtection="1">
      <alignment/>
      <protection locked="0"/>
    </xf>
    <xf numFmtId="3" fontId="32" fillId="0" borderId="40" xfId="48" applyNumberFormat="1" applyFont="1" applyFill="1" applyBorder="1">
      <alignment/>
      <protection/>
    </xf>
    <xf numFmtId="3" fontId="32" fillId="0" borderId="21" xfId="48" applyNumberFormat="1" applyFont="1" applyFill="1" applyBorder="1">
      <alignment/>
      <protection/>
    </xf>
    <xf numFmtId="3" fontId="32" fillId="0" borderId="33" xfId="48" applyNumberFormat="1" applyFont="1" applyFill="1" applyBorder="1">
      <alignment/>
      <protection/>
    </xf>
    <xf numFmtId="0" fontId="32" fillId="0" borderId="12" xfId="48" applyFont="1" applyFill="1" applyBorder="1">
      <alignment/>
      <protection/>
    </xf>
    <xf numFmtId="0" fontId="32" fillId="0" borderId="18" xfId="48" applyFont="1" applyFill="1" applyBorder="1">
      <alignment/>
      <protection/>
    </xf>
    <xf numFmtId="0" fontId="32" fillId="0" borderId="56" xfId="48" applyFont="1" applyFill="1" applyBorder="1">
      <alignment/>
      <protection/>
    </xf>
    <xf numFmtId="0" fontId="32" fillId="0" borderId="17" xfId="48" applyFont="1" applyFill="1" applyBorder="1">
      <alignment/>
      <protection/>
    </xf>
    <xf numFmtId="3" fontId="31" fillId="0" borderId="60" xfId="48" applyNumberFormat="1" applyFont="1" applyFill="1" applyBorder="1">
      <alignment/>
      <protection/>
    </xf>
    <xf numFmtId="3" fontId="31" fillId="0" borderId="14" xfId="48" applyNumberFormat="1" applyFont="1" applyFill="1" applyBorder="1">
      <alignment/>
      <protection/>
    </xf>
    <xf numFmtId="3" fontId="31" fillId="0" borderId="70" xfId="48" applyNumberFormat="1" applyFont="1" applyFill="1" applyBorder="1">
      <alignment/>
      <protection/>
    </xf>
    <xf numFmtId="3" fontId="31" fillId="0" borderId="16" xfId="48" applyNumberFormat="1" applyFont="1" applyFill="1" applyBorder="1">
      <alignment/>
      <protection/>
    </xf>
    <xf numFmtId="3" fontId="32" fillId="0" borderId="43" xfId="48" applyNumberFormat="1" applyFont="1" applyFill="1" applyBorder="1">
      <alignment/>
      <protection/>
    </xf>
    <xf numFmtId="3" fontId="32" fillId="0" borderId="10" xfId="48" applyNumberFormat="1" applyFont="1" applyFill="1" applyBorder="1">
      <alignment/>
      <protection/>
    </xf>
    <xf numFmtId="3" fontId="31" fillId="0" borderId="25" xfId="48" applyNumberFormat="1" applyFont="1" applyFill="1" applyBorder="1">
      <alignment/>
      <protection/>
    </xf>
    <xf numFmtId="3" fontId="32" fillId="0" borderId="71" xfId="48" applyNumberFormat="1" applyFont="1" applyFill="1" applyBorder="1">
      <alignment/>
      <protection/>
    </xf>
    <xf numFmtId="3" fontId="39" fillId="0" borderId="12" xfId="48" applyNumberFormat="1" applyFont="1" applyFill="1" applyBorder="1">
      <alignment/>
      <protection/>
    </xf>
    <xf numFmtId="3" fontId="31" fillId="0" borderId="57" xfId="48" applyNumberFormat="1" applyFont="1" applyFill="1" applyBorder="1">
      <alignment/>
      <protection/>
    </xf>
    <xf numFmtId="3" fontId="31" fillId="0" borderId="49" xfId="48" applyNumberFormat="1" applyFont="1" applyFill="1" applyBorder="1">
      <alignment/>
      <protection/>
    </xf>
    <xf numFmtId="3" fontId="41" fillId="0" borderId="49" xfId="48" applyNumberFormat="1" applyFont="1" applyFill="1" applyBorder="1">
      <alignment/>
      <protection/>
    </xf>
    <xf numFmtId="0" fontId="3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7" fillId="0" borderId="20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/>
    </xf>
    <xf numFmtId="0" fontId="4" fillId="0" borderId="41" xfId="0" applyFont="1" applyFill="1" applyBorder="1" applyAlignment="1">
      <alignment/>
    </xf>
    <xf numFmtId="0" fontId="22" fillId="0" borderId="0" xfId="0" applyFont="1" applyFill="1" applyAlignment="1">
      <alignment/>
    </xf>
    <xf numFmtId="3" fontId="23" fillId="0" borderId="50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44" xfId="0" applyFont="1" applyFill="1" applyBorder="1" applyAlignment="1">
      <alignment horizontal="left"/>
    </xf>
    <xf numFmtId="0" fontId="13" fillId="0" borderId="37" xfId="0" applyFont="1" applyFill="1" applyBorder="1" applyAlignment="1">
      <alignment horizontal="left"/>
    </xf>
    <xf numFmtId="0" fontId="13" fillId="0" borderId="45" xfId="0" applyFont="1" applyFill="1" applyBorder="1" applyAlignment="1">
      <alignment horizontal="left"/>
    </xf>
    <xf numFmtId="0" fontId="11" fillId="0" borderId="45" xfId="0" applyFont="1" applyFill="1" applyBorder="1" applyAlignment="1">
      <alignment/>
    </xf>
    <xf numFmtId="3" fontId="13" fillId="0" borderId="28" xfId="0" applyNumberFormat="1" applyFont="1" applyFill="1" applyBorder="1" applyAlignment="1">
      <alignment/>
    </xf>
    <xf numFmtId="3" fontId="13" fillId="0" borderId="29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169" fontId="4" fillId="0" borderId="21" xfId="0" applyNumberFormat="1" applyFont="1" applyFill="1" applyBorder="1" applyAlignment="1">
      <alignment/>
    </xf>
    <xf numFmtId="169" fontId="13" fillId="0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8" fillId="0" borderId="6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3" fillId="0" borderId="57" xfId="0" applyFont="1" applyFill="1" applyBorder="1" applyAlignment="1">
      <alignment horizontal="left"/>
    </xf>
    <xf numFmtId="0" fontId="4" fillId="0" borderId="49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49" fontId="13" fillId="0" borderId="41" xfId="0" applyNumberFormat="1" applyFont="1" applyFill="1" applyBorder="1" applyAlignment="1">
      <alignment horizontal="right"/>
    </xf>
    <xf numFmtId="49" fontId="13" fillId="0" borderId="33" xfId="0" applyNumberFormat="1" applyFont="1" applyFill="1" applyBorder="1" applyAlignment="1">
      <alignment horizontal="left"/>
    </xf>
    <xf numFmtId="0" fontId="13" fillId="0" borderId="21" xfId="0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48" xfId="0" applyFont="1" applyFill="1" applyBorder="1" applyAlignment="1">
      <alignment horizontal="left"/>
    </xf>
    <xf numFmtId="0" fontId="6" fillId="0" borderId="49" xfId="0" applyFont="1" applyFill="1" applyBorder="1" applyAlignment="1">
      <alignment/>
    </xf>
    <xf numFmtId="169" fontId="8" fillId="0" borderId="13" xfId="0" applyNumberFormat="1" applyFont="1" applyFill="1" applyBorder="1" applyAlignment="1">
      <alignment/>
    </xf>
    <xf numFmtId="0" fontId="6" fillId="0" borderId="52" xfId="0" applyFont="1" applyFill="1" applyBorder="1" applyAlignment="1">
      <alignment horizontal="left"/>
    </xf>
    <xf numFmtId="0" fontId="6" fillId="0" borderId="52" xfId="0" applyFont="1" applyFill="1" applyBorder="1" applyAlignment="1">
      <alignment/>
    </xf>
    <xf numFmtId="0" fontId="4" fillId="0" borderId="53" xfId="0" applyFont="1" applyFill="1" applyBorder="1" applyAlignment="1">
      <alignment horizontal="left"/>
    </xf>
    <xf numFmtId="0" fontId="4" fillId="0" borderId="39" xfId="0" applyFont="1" applyFill="1" applyBorder="1" applyAlignment="1">
      <alignment/>
    </xf>
    <xf numFmtId="169" fontId="4" fillId="0" borderId="28" xfId="0" applyNumberFormat="1" applyFont="1" applyFill="1" applyBorder="1" applyAlignment="1">
      <alignment/>
    </xf>
    <xf numFmtId="0" fontId="6" fillId="0" borderId="45" xfId="0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/>
    </xf>
    <xf numFmtId="173" fontId="4" fillId="0" borderId="10" xfId="0" applyNumberFormat="1" applyFont="1" applyFill="1" applyBorder="1" applyAlignment="1">
      <alignment/>
    </xf>
    <xf numFmtId="0" fontId="10" fillId="0" borderId="51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13" fillId="0" borderId="38" xfId="0" applyFont="1" applyFill="1" applyBorder="1" applyAlignment="1">
      <alignment horizontal="left"/>
    </xf>
    <xf numFmtId="169" fontId="6" fillId="0" borderId="14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8" fillId="0" borderId="38" xfId="0" applyFont="1" applyFill="1" applyBorder="1" applyAlignment="1">
      <alignment horizontal="left"/>
    </xf>
    <xf numFmtId="169" fontId="8" fillId="0" borderId="14" xfId="0" applyNumberFormat="1" applyFont="1" applyFill="1" applyBorder="1" applyAlignment="1">
      <alignment/>
    </xf>
    <xf numFmtId="0" fontId="4" fillId="0" borderId="51" xfId="0" applyFont="1" applyFill="1" applyBorder="1" applyAlignment="1">
      <alignment horizontal="left"/>
    </xf>
    <xf numFmtId="0" fontId="8" fillId="0" borderId="41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8" fillId="0" borderId="31" xfId="0" applyFont="1" applyFill="1" applyBorder="1" applyAlignment="1">
      <alignment horizontal="left"/>
    </xf>
    <xf numFmtId="0" fontId="8" fillId="0" borderId="31" xfId="0" applyFont="1" applyFill="1" applyBorder="1" applyAlignment="1">
      <alignment/>
    </xf>
    <xf numFmtId="0" fontId="8" fillId="0" borderId="52" xfId="0" applyFont="1" applyFill="1" applyBorder="1" applyAlignment="1">
      <alignment horizontal="left"/>
    </xf>
    <xf numFmtId="0" fontId="8" fillId="0" borderId="52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13" fillId="0" borderId="45" xfId="0" applyFont="1" applyFill="1" applyBorder="1" applyAlignment="1">
      <alignment/>
    </xf>
    <xf numFmtId="0" fontId="4" fillId="0" borderId="5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69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4" fillId="0" borderId="52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3" fillId="0" borderId="14" xfId="0" applyFont="1" applyFill="1" applyBorder="1" applyAlignment="1">
      <alignment horizontal="left"/>
    </xf>
    <xf numFmtId="49" fontId="20" fillId="0" borderId="0" xfId="0" applyNumberFormat="1" applyFont="1" applyFill="1" applyAlignment="1">
      <alignment/>
    </xf>
    <xf numFmtId="0" fontId="8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169" fontId="13" fillId="0" borderId="0" xfId="0" applyNumberFormat="1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18" xfId="0" applyFont="1" applyFill="1" applyBorder="1" applyAlignment="1">
      <alignment horizontal="left"/>
    </xf>
    <xf numFmtId="0" fontId="13" fillId="0" borderId="56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58" xfId="0" applyFont="1" applyFill="1" applyBorder="1" applyAlignment="1">
      <alignment horizontal="left"/>
    </xf>
    <xf numFmtId="0" fontId="25" fillId="0" borderId="40" xfId="0" applyFont="1" applyFill="1" applyBorder="1" applyAlignment="1">
      <alignment horizontal="left"/>
    </xf>
    <xf numFmtId="0" fontId="20" fillId="0" borderId="27" xfId="0" applyFont="1" applyFill="1" applyBorder="1" applyAlignment="1">
      <alignment horizontal="left"/>
    </xf>
    <xf numFmtId="0" fontId="25" fillId="0" borderId="35" xfId="0" applyFont="1" applyFill="1" applyBorder="1" applyAlignment="1">
      <alignment horizontal="left"/>
    </xf>
    <xf numFmtId="0" fontId="25" fillId="0" borderId="40" xfId="48" applyFont="1" applyFill="1" applyBorder="1" applyAlignment="1">
      <alignment horizontal="left"/>
      <protection/>
    </xf>
    <xf numFmtId="0" fontId="20" fillId="0" borderId="27" xfId="48" applyFont="1" applyFill="1" applyBorder="1" applyAlignment="1">
      <alignment horizontal="left"/>
      <protection/>
    </xf>
    <xf numFmtId="0" fontId="13" fillId="0" borderId="51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left"/>
    </xf>
    <xf numFmtId="0" fontId="11" fillId="0" borderId="52" xfId="0" applyFont="1" applyFill="1" applyBorder="1" applyAlignment="1">
      <alignment/>
    </xf>
    <xf numFmtId="3" fontId="13" fillId="0" borderId="49" xfId="0" applyNumberFormat="1" applyFont="1" applyFill="1" applyBorder="1" applyAlignment="1">
      <alignment/>
    </xf>
    <xf numFmtId="3" fontId="13" fillId="0" borderId="5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30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2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9" fontId="12" fillId="0" borderId="12" xfId="0" applyNumberFormat="1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26" xfId="0" applyFont="1" applyFill="1" applyBorder="1" applyAlignment="1">
      <alignment horizontal="left"/>
    </xf>
    <xf numFmtId="0" fontId="8" fillId="0" borderId="68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10" fillId="0" borderId="4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9" fontId="10" fillId="0" borderId="0" xfId="0" applyNumberFormat="1" applyFont="1" applyFill="1" applyAlignment="1">
      <alignment/>
    </xf>
    <xf numFmtId="0" fontId="7" fillId="0" borderId="45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3" fontId="13" fillId="0" borderId="56" xfId="0" applyNumberFormat="1" applyFont="1" applyFill="1" applyBorder="1" applyAlignment="1">
      <alignment/>
    </xf>
    <xf numFmtId="0" fontId="10" fillId="0" borderId="51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7" fillId="0" borderId="43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8" fillId="0" borderId="39" xfId="0" applyFont="1" applyFill="1" applyBorder="1" applyAlignment="1">
      <alignment/>
    </xf>
    <xf numFmtId="0" fontId="10" fillId="0" borderId="52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3" fontId="13" fillId="0" borderId="14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0" fontId="24" fillId="0" borderId="31" xfId="0" applyFont="1" applyFill="1" applyBorder="1" applyAlignment="1">
      <alignment horizontal="left"/>
    </xf>
    <xf numFmtId="0" fontId="24" fillId="0" borderId="31" xfId="0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65" xfId="0" applyNumberFormat="1" applyFont="1" applyFill="1" applyBorder="1" applyAlignment="1">
      <alignment/>
    </xf>
    <xf numFmtId="0" fontId="26" fillId="0" borderId="43" xfId="0" applyFont="1" applyFill="1" applyBorder="1" applyAlignment="1">
      <alignment horizontal="left"/>
    </xf>
    <xf numFmtId="0" fontId="20" fillId="0" borderId="19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/>
    </xf>
    <xf numFmtId="0" fontId="20" fillId="0" borderId="33" xfId="0" applyFont="1" applyFill="1" applyBorder="1" applyAlignment="1">
      <alignment horizontal="left"/>
    </xf>
    <xf numFmtId="3" fontId="20" fillId="0" borderId="21" xfId="0" applyNumberFormat="1" applyFont="1" applyFill="1" applyBorder="1" applyAlignment="1">
      <alignment/>
    </xf>
    <xf numFmtId="169" fontId="20" fillId="0" borderId="21" xfId="0" applyNumberFormat="1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right"/>
    </xf>
    <xf numFmtId="0" fontId="20" fillId="0" borderId="36" xfId="0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169" fontId="20" fillId="0" borderId="12" xfId="0" applyNumberFormat="1" applyFont="1" applyFill="1" applyBorder="1" applyAlignment="1">
      <alignment/>
    </xf>
    <xf numFmtId="0" fontId="28" fillId="0" borderId="37" xfId="0" applyFont="1" applyFill="1" applyBorder="1" applyAlignment="1">
      <alignment horizontal="left"/>
    </xf>
    <xf numFmtId="0" fontId="27" fillId="0" borderId="45" xfId="0" applyFont="1" applyFill="1" applyBorder="1" applyAlignment="1">
      <alignment horizontal="left"/>
    </xf>
    <xf numFmtId="0" fontId="28" fillId="0" borderId="45" xfId="0" applyFont="1" applyFill="1" applyBorder="1" applyAlignment="1">
      <alignment/>
    </xf>
    <xf numFmtId="3" fontId="27" fillId="0" borderId="28" xfId="0" applyNumberFormat="1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5" fillId="0" borderId="4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0" fillId="0" borderId="31" xfId="0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0" fillId="0" borderId="34" xfId="0" applyFont="1" applyFill="1" applyBorder="1" applyAlignment="1">
      <alignment horizontal="left"/>
    </xf>
    <xf numFmtId="0" fontId="23" fillId="0" borderId="57" xfId="0" applyFont="1" applyFill="1" applyBorder="1" applyAlignment="1">
      <alignment horizontal="left"/>
    </xf>
    <xf numFmtId="0" fontId="23" fillId="0" borderId="47" xfId="0" applyFont="1" applyFill="1" applyBorder="1" applyAlignment="1">
      <alignment horizontal="left"/>
    </xf>
    <xf numFmtId="0" fontId="22" fillId="0" borderId="52" xfId="0" applyFont="1" applyFill="1" applyBorder="1" applyAlignment="1">
      <alignment/>
    </xf>
    <xf numFmtId="3" fontId="23" fillId="0" borderId="49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/>
    </xf>
    <xf numFmtId="0" fontId="20" fillId="0" borderId="42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169" fontId="20" fillId="0" borderId="0" xfId="0" applyNumberFormat="1" applyFont="1" applyFill="1" applyAlignment="1">
      <alignment/>
    </xf>
    <xf numFmtId="0" fontId="35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0" fillId="0" borderId="21" xfId="48" applyFont="1" applyFill="1" applyBorder="1" applyAlignment="1">
      <alignment horizontal="left"/>
      <protection/>
    </xf>
    <xf numFmtId="0" fontId="20" fillId="0" borderId="65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27" xfId="48" applyFont="1" applyFill="1" applyBorder="1">
      <alignment/>
      <protection/>
    </xf>
    <xf numFmtId="0" fontId="20" fillId="0" borderId="45" xfId="0" applyFont="1" applyFill="1" applyBorder="1" applyAlignment="1">
      <alignment/>
    </xf>
    <xf numFmtId="3" fontId="20" fillId="0" borderId="28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3" fontId="20" fillId="0" borderId="29" xfId="0" applyNumberFormat="1" applyFont="1" applyFill="1" applyBorder="1" applyAlignment="1">
      <alignment/>
    </xf>
    <xf numFmtId="0" fontId="20" fillId="0" borderId="40" xfId="0" applyFont="1" applyFill="1" applyBorder="1" applyAlignment="1">
      <alignment horizontal="left"/>
    </xf>
    <xf numFmtId="0" fontId="35" fillId="0" borderId="31" xfId="0" applyFont="1" applyFill="1" applyBorder="1" applyAlignment="1">
      <alignment horizontal="left"/>
    </xf>
    <xf numFmtId="0" fontId="35" fillId="0" borderId="32" xfId="0" applyFont="1" applyFill="1" applyBorder="1" applyAlignment="1">
      <alignment horizontal="left"/>
    </xf>
    <xf numFmtId="0" fontId="25" fillId="0" borderId="37" xfId="0" applyFont="1" applyFill="1" applyBorder="1" applyAlignment="1">
      <alignment horizontal="left"/>
    </xf>
    <xf numFmtId="0" fontId="25" fillId="0" borderId="55" xfId="0" applyFont="1" applyFill="1" applyBorder="1" applyAlignment="1">
      <alignment horizontal="left"/>
    </xf>
    <xf numFmtId="3" fontId="25" fillId="0" borderId="28" xfId="0" applyNumberFormat="1" applyFont="1" applyFill="1" applyBorder="1" applyAlignment="1">
      <alignment/>
    </xf>
    <xf numFmtId="169" fontId="25" fillId="0" borderId="14" xfId="0" applyNumberFormat="1" applyFont="1" applyFill="1" applyBorder="1" applyAlignment="1">
      <alignment/>
    </xf>
    <xf numFmtId="3" fontId="25" fillId="0" borderId="29" xfId="0" applyNumberFormat="1" applyFont="1" applyFill="1" applyBorder="1" applyAlignment="1">
      <alignment/>
    </xf>
    <xf numFmtId="0" fontId="25" fillId="0" borderId="44" xfId="0" applyFont="1" applyFill="1" applyBorder="1" applyAlignment="1">
      <alignment horizontal="left"/>
    </xf>
    <xf numFmtId="0" fontId="20" fillId="0" borderId="37" xfId="0" applyFont="1" applyFill="1" applyBorder="1" applyAlignment="1">
      <alignment horizontal="left"/>
    </xf>
    <xf numFmtId="0" fontId="25" fillId="0" borderId="45" xfId="0" applyFont="1" applyFill="1" applyBorder="1" applyAlignment="1">
      <alignment horizontal="left"/>
    </xf>
    <xf numFmtId="0" fontId="25" fillId="0" borderId="45" xfId="0" applyFont="1" applyFill="1" applyBorder="1" applyAlignment="1">
      <alignment/>
    </xf>
    <xf numFmtId="0" fontId="20" fillId="0" borderId="64" xfId="0" applyFont="1" applyFill="1" applyBorder="1" applyAlignment="1">
      <alignment horizontal="left"/>
    </xf>
    <xf numFmtId="0" fontId="25" fillId="0" borderId="70" xfId="0" applyFont="1" applyFill="1" applyBorder="1" applyAlignment="1">
      <alignment horizontal="left"/>
    </xf>
    <xf numFmtId="0" fontId="20" fillId="0" borderId="46" xfId="0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69" fontId="25" fillId="0" borderId="28" xfId="0" applyNumberFormat="1" applyFont="1" applyFill="1" applyBorder="1" applyAlignment="1">
      <alignment/>
    </xf>
    <xf numFmtId="0" fontId="20" fillId="0" borderId="18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5" fillId="0" borderId="43" xfId="48" applyFont="1" applyFill="1" applyBorder="1" applyAlignment="1">
      <alignment horizontal="right"/>
      <protection/>
    </xf>
    <xf numFmtId="0" fontId="20" fillId="0" borderId="10" xfId="48" applyFont="1" applyFill="1" applyBorder="1" applyAlignment="1">
      <alignment horizontal="left"/>
      <protection/>
    </xf>
    <xf numFmtId="0" fontId="20" fillId="0" borderId="10" xfId="48" applyFont="1" applyFill="1" applyBorder="1">
      <alignment/>
      <protection/>
    </xf>
    <xf numFmtId="3" fontId="20" fillId="0" borderId="10" xfId="48" applyNumberFormat="1" applyFont="1" applyFill="1" applyBorder="1">
      <alignment/>
      <protection/>
    </xf>
    <xf numFmtId="3" fontId="20" fillId="0" borderId="20" xfId="48" applyNumberFormat="1" applyFont="1" applyFill="1" applyBorder="1">
      <alignment/>
      <protection/>
    </xf>
    <xf numFmtId="0" fontId="25" fillId="0" borderId="60" xfId="48" applyFont="1" applyFill="1" applyBorder="1" applyAlignment="1">
      <alignment horizontal="right"/>
      <protection/>
    </xf>
    <xf numFmtId="0" fontId="25" fillId="0" borderId="14" xfId="48" applyFont="1" applyFill="1" applyBorder="1" applyAlignment="1">
      <alignment horizontal="left"/>
      <protection/>
    </xf>
    <xf numFmtId="0" fontId="20" fillId="0" borderId="14" xfId="48" applyFont="1" applyFill="1" applyBorder="1">
      <alignment/>
      <protection/>
    </xf>
    <xf numFmtId="3" fontId="25" fillId="0" borderId="14" xfId="48" applyNumberFormat="1" applyFont="1" applyFill="1" applyBorder="1">
      <alignment/>
      <protection/>
    </xf>
    <xf numFmtId="3" fontId="25" fillId="0" borderId="16" xfId="48" applyNumberFormat="1" applyFont="1" applyFill="1" applyBorder="1">
      <alignment/>
      <protection/>
    </xf>
    <xf numFmtId="0" fontId="23" fillId="0" borderId="51" xfId="0" applyFont="1" applyFill="1" applyBorder="1" applyAlignment="1">
      <alignment horizontal="left"/>
    </xf>
    <xf numFmtId="0" fontId="23" fillId="0" borderId="52" xfId="0" applyFont="1" applyFill="1" applyBorder="1" applyAlignment="1">
      <alignment horizontal="left"/>
    </xf>
    <xf numFmtId="0" fontId="23" fillId="0" borderId="52" xfId="0" applyFont="1" applyFill="1" applyBorder="1" applyAlignment="1">
      <alignment/>
    </xf>
    <xf numFmtId="0" fontId="9" fillId="0" borderId="31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13" fillId="0" borderId="46" xfId="0" applyFont="1" applyFill="1" applyBorder="1" applyAlignment="1">
      <alignment/>
    </xf>
    <xf numFmtId="169" fontId="13" fillId="0" borderId="14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3" fontId="4" fillId="0" borderId="12" xfId="48" applyNumberFormat="1" applyFont="1" applyFill="1" applyBorder="1" applyAlignment="1">
      <alignment horizontal="right"/>
      <protection/>
    </xf>
    <xf numFmtId="3" fontId="4" fillId="0" borderId="17" xfId="48" applyNumberFormat="1" applyFont="1" applyFill="1" applyBorder="1" applyAlignment="1">
      <alignment horizontal="right"/>
      <protection/>
    </xf>
    <xf numFmtId="0" fontId="10" fillId="0" borderId="4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right"/>
    </xf>
    <xf numFmtId="169" fontId="13" fillId="0" borderId="21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/>
    </xf>
    <xf numFmtId="3" fontId="4" fillId="0" borderId="21" xfId="48" applyNumberFormat="1" applyFont="1" applyFill="1" applyBorder="1">
      <alignment/>
      <protection/>
    </xf>
    <xf numFmtId="3" fontId="4" fillId="0" borderId="22" xfId="48" applyNumberFormat="1" applyFont="1" applyFill="1" applyBorder="1">
      <alignment/>
      <protection/>
    </xf>
    <xf numFmtId="0" fontId="13" fillId="0" borderId="41" xfId="0" applyFont="1" applyFill="1" applyBorder="1" applyAlignment="1">
      <alignment/>
    </xf>
    <xf numFmtId="0" fontId="13" fillId="0" borderId="18" xfId="0" applyFont="1" applyFill="1" applyBorder="1" applyAlignment="1">
      <alignment horizontal="left"/>
    </xf>
    <xf numFmtId="0" fontId="13" fillId="0" borderId="56" xfId="0" applyFont="1" applyFill="1" applyBorder="1" applyAlignment="1">
      <alignment/>
    </xf>
    <xf numFmtId="0" fontId="10" fillId="0" borderId="48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4" fillId="0" borderId="65" xfId="0" applyNumberFormat="1" applyFont="1" applyFill="1" applyBorder="1" applyAlignment="1">
      <alignment/>
    </xf>
    <xf numFmtId="0" fontId="8" fillId="0" borderId="5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13" fillId="0" borderId="57" xfId="0" applyFont="1" applyFill="1" applyBorder="1" applyAlignment="1">
      <alignment horizontal="right"/>
    </xf>
    <xf numFmtId="0" fontId="11" fillId="0" borderId="49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right"/>
    </xf>
    <xf numFmtId="169" fontId="8" fillId="0" borderId="42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9" fillId="0" borderId="37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3" fontId="32" fillId="0" borderId="64" xfId="0" applyNumberFormat="1" applyFont="1" applyFill="1" applyBorder="1" applyAlignment="1">
      <alignment/>
    </xf>
    <xf numFmtId="3" fontId="32" fillId="0" borderId="65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13" fillId="0" borderId="37" xfId="0" applyFont="1" applyFill="1" applyBorder="1" applyAlignment="1">
      <alignment/>
    </xf>
    <xf numFmtId="169" fontId="4" fillId="0" borderId="13" xfId="0" applyNumberFormat="1" applyFont="1" applyFill="1" applyBorder="1" applyAlignment="1">
      <alignment/>
    </xf>
    <xf numFmtId="0" fontId="13" fillId="0" borderId="53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169" fontId="11" fillId="0" borderId="13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32" fillId="0" borderId="42" xfId="0" applyNumberFormat="1" applyFont="1" applyFill="1" applyBorder="1" applyAlignment="1">
      <alignment/>
    </xf>
    <xf numFmtId="3" fontId="32" fillId="0" borderId="69" xfId="0" applyNumberFormat="1" applyFont="1" applyFill="1" applyBorder="1" applyAlignment="1">
      <alignment/>
    </xf>
    <xf numFmtId="3" fontId="32" fillId="0" borderId="72" xfId="0" applyNumberFormat="1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69" fontId="11" fillId="0" borderId="21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11" fillId="0" borderId="40" xfId="0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1" fillId="0" borderId="37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169" fontId="11" fillId="0" borderId="14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6" fillId="0" borderId="57" xfId="0" applyFont="1" applyFill="1" applyBorder="1" applyAlignment="1">
      <alignment/>
    </xf>
    <xf numFmtId="3" fontId="10" fillId="0" borderId="0" xfId="52" applyNumberFormat="1" applyFont="1" applyFill="1" applyBorder="1" applyAlignment="1">
      <alignment/>
    </xf>
    <xf numFmtId="0" fontId="35" fillId="0" borderId="51" xfId="0" applyFont="1" applyFill="1" applyBorder="1" applyAlignment="1">
      <alignment horizontal="left"/>
    </xf>
    <xf numFmtId="3" fontId="24" fillId="0" borderId="50" xfId="0" applyNumberFormat="1" applyFont="1" applyFill="1" applyBorder="1" applyAlignment="1">
      <alignment horizontal="left"/>
    </xf>
    <xf numFmtId="0" fontId="20" fillId="0" borderId="30" xfId="0" applyFont="1" applyFill="1" applyBorder="1" applyAlignment="1">
      <alignment horizontal="left"/>
    </xf>
    <xf numFmtId="3" fontId="20" fillId="0" borderId="20" xfId="0" applyNumberFormat="1" applyFont="1" applyFill="1" applyBorder="1" applyAlignment="1">
      <alignment horizontal="right"/>
    </xf>
    <xf numFmtId="0" fontId="20" fillId="0" borderId="26" xfId="0" applyFont="1" applyFill="1" applyBorder="1" applyAlignment="1">
      <alignment horizontal="left"/>
    </xf>
    <xf numFmtId="3" fontId="20" fillId="0" borderId="29" xfId="0" applyNumberFormat="1" applyFont="1" applyFill="1" applyBorder="1" applyAlignment="1">
      <alignment horizontal="right"/>
    </xf>
    <xf numFmtId="3" fontId="24" fillId="0" borderId="20" xfId="0" applyNumberFormat="1" applyFont="1" applyFill="1" applyBorder="1" applyAlignment="1">
      <alignment/>
    </xf>
    <xf numFmtId="4" fontId="20" fillId="0" borderId="35" xfId="0" applyNumberFormat="1" applyFont="1" applyFill="1" applyBorder="1" applyAlignment="1">
      <alignment horizontal="left"/>
    </xf>
    <xf numFmtId="169" fontId="20" fillId="0" borderId="17" xfId="0" applyNumberFormat="1" applyFont="1" applyFill="1" applyBorder="1" applyAlignment="1">
      <alignment horizontal="right"/>
    </xf>
    <xf numFmtId="0" fontId="20" fillId="0" borderId="35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169" fontId="20" fillId="0" borderId="15" xfId="0" applyNumberFormat="1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8" fontId="13" fillId="0" borderId="14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169" fontId="13" fillId="0" borderId="28" xfId="0" applyNumberFormat="1" applyFont="1" applyFill="1" applyBorder="1" applyAlignment="1">
      <alignment/>
    </xf>
    <xf numFmtId="168" fontId="6" fillId="0" borderId="14" xfId="0" applyNumberFormat="1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169" fontId="10" fillId="0" borderId="49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68" xfId="0" applyFont="1" applyFill="1" applyBorder="1" applyAlignment="1">
      <alignment/>
    </xf>
    <xf numFmtId="3" fontId="35" fillId="0" borderId="73" xfId="0" applyNumberFormat="1" applyFont="1" applyFill="1" applyBorder="1" applyAlignment="1">
      <alignment horizontal="center" vertical="top" wrapText="1"/>
    </xf>
    <xf numFmtId="0" fontId="4" fillId="0" borderId="67" xfId="0" applyFont="1" applyBorder="1" applyAlignment="1">
      <alignment horizontal="center"/>
    </xf>
    <xf numFmtId="0" fontId="37" fillId="0" borderId="74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37" fillId="0" borderId="73" xfId="0" applyFont="1" applyBorder="1" applyAlignment="1">
      <alignment/>
    </xf>
    <xf numFmtId="3" fontId="4" fillId="0" borderId="12" xfId="48" applyNumberFormat="1" applyFont="1" applyFill="1" applyBorder="1">
      <alignment/>
      <protection/>
    </xf>
    <xf numFmtId="169" fontId="23" fillId="0" borderId="14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right"/>
    </xf>
    <xf numFmtId="173" fontId="4" fillId="0" borderId="21" xfId="0" applyNumberFormat="1" applyFont="1" applyFill="1" applyBorder="1" applyAlignment="1">
      <alignment horizontal="right"/>
    </xf>
    <xf numFmtId="3" fontId="13" fillId="0" borderId="22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 horizontal="center"/>
    </xf>
    <xf numFmtId="169" fontId="4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169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35" fillId="0" borderId="57" xfId="0" applyFont="1" applyBorder="1" applyAlignment="1">
      <alignment horizontal="left"/>
    </xf>
    <xf numFmtId="169" fontId="24" fillId="0" borderId="50" xfId="0" applyNumberFormat="1" applyFont="1" applyBorder="1" applyAlignment="1">
      <alignment/>
    </xf>
    <xf numFmtId="0" fontId="20" fillId="0" borderId="60" xfId="0" applyFont="1" applyBorder="1" applyAlignment="1">
      <alignment horizontal="left"/>
    </xf>
    <xf numFmtId="169" fontId="25" fillId="0" borderId="16" xfId="0" applyNumberFormat="1" applyFont="1" applyBorder="1" applyAlignment="1">
      <alignment horizontal="right"/>
    </xf>
    <xf numFmtId="0" fontId="25" fillId="0" borderId="43" xfId="0" applyFont="1" applyBorder="1" applyAlignment="1">
      <alignment horizontal="left"/>
    </xf>
    <xf numFmtId="169" fontId="24" fillId="0" borderId="20" xfId="0" applyNumberFormat="1" applyFont="1" applyBorder="1" applyAlignment="1">
      <alignment/>
    </xf>
    <xf numFmtId="0" fontId="20" fillId="0" borderId="40" xfId="0" applyFont="1" applyBorder="1" applyAlignment="1">
      <alignment/>
    </xf>
    <xf numFmtId="169" fontId="20" fillId="0" borderId="22" xfId="0" applyNumberFormat="1" applyFont="1" applyBorder="1" applyAlignment="1">
      <alignment horizontal="right"/>
    </xf>
    <xf numFmtId="0" fontId="20" fillId="0" borderId="32" xfId="0" applyFont="1" applyBorder="1" applyAlignment="1">
      <alignment/>
    </xf>
    <xf numFmtId="169" fontId="20" fillId="0" borderId="17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0" fontId="20" fillId="0" borderId="37" xfId="0" applyFont="1" applyBorder="1" applyAlignment="1">
      <alignment horizontal="left"/>
    </xf>
    <xf numFmtId="169" fontId="25" fillId="0" borderId="29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23" fillId="0" borderId="37" xfId="0" applyFont="1" applyBorder="1" applyAlignment="1">
      <alignment horizontal="left"/>
    </xf>
    <xf numFmtId="169" fontId="23" fillId="0" borderId="29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169" fontId="25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69" fontId="4" fillId="0" borderId="45" xfId="0" applyNumberFormat="1" applyFont="1" applyBorder="1" applyAlignment="1">
      <alignment horizontal="right"/>
    </xf>
    <xf numFmtId="0" fontId="7" fillId="0" borderId="51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169" fontId="8" fillId="0" borderId="16" xfId="0" applyNumberFormat="1" applyFont="1" applyBorder="1" applyAlignment="1">
      <alignment/>
    </xf>
    <xf numFmtId="0" fontId="25" fillId="0" borderId="30" xfId="0" applyFont="1" applyBorder="1" applyAlignment="1">
      <alignment horizontal="left"/>
    </xf>
    <xf numFmtId="169" fontId="24" fillId="0" borderId="15" xfId="0" applyNumberFormat="1" applyFont="1" applyBorder="1" applyAlignment="1">
      <alignment/>
    </xf>
    <xf numFmtId="0" fontId="20" fillId="0" borderId="26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0" fillId="0" borderId="21" xfId="0" applyFont="1" applyFill="1" applyBorder="1" applyAlignment="1">
      <alignment/>
    </xf>
    <xf numFmtId="3" fontId="20" fillId="0" borderId="17" xfId="0" applyNumberFormat="1" applyFont="1" applyBorder="1" applyAlignment="1">
      <alignment/>
    </xf>
    <xf numFmtId="3" fontId="27" fillId="0" borderId="29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0" fontId="37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49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7" fillId="0" borderId="57" xfId="0" applyNumberFormat="1" applyFont="1" applyBorder="1" applyAlignment="1">
      <alignment horizontal="center"/>
    </xf>
    <xf numFmtId="0" fontId="7" fillId="0" borderId="47" xfId="0" applyFont="1" applyBorder="1" applyAlignment="1">
      <alignment/>
    </xf>
    <xf numFmtId="49" fontId="7" fillId="0" borderId="47" xfId="0" applyNumberFormat="1" applyFont="1" applyBorder="1" applyAlignment="1">
      <alignment horizontal="center"/>
    </xf>
    <xf numFmtId="0" fontId="7" fillId="0" borderId="49" xfId="0" applyFont="1" applyBorder="1" applyAlignment="1">
      <alignment/>
    </xf>
    <xf numFmtId="3" fontId="7" fillId="0" borderId="49" xfId="0" applyNumberFormat="1" applyFont="1" applyBorder="1" applyAlignment="1">
      <alignment horizontal="center"/>
    </xf>
    <xf numFmtId="3" fontId="7" fillId="0" borderId="50" xfId="0" applyNumberFormat="1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49" fontId="4" fillId="0" borderId="7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20" xfId="0" applyFont="1" applyBorder="1" applyAlignment="1">
      <alignment/>
    </xf>
    <xf numFmtId="0" fontId="20" fillId="0" borderId="35" xfId="0" applyFont="1" applyBorder="1" applyAlignment="1">
      <alignment horizontal="center"/>
    </xf>
    <xf numFmtId="49" fontId="4" fillId="0" borderId="76" xfId="0" applyNumberFormat="1" applyFont="1" applyBorder="1" applyAlignment="1">
      <alignment horizontal="right"/>
    </xf>
    <xf numFmtId="49" fontId="20" fillId="0" borderId="77" xfId="0" applyNumberFormat="1" applyFont="1" applyFill="1" applyBorder="1" applyAlignment="1">
      <alignment horizontal="center"/>
    </xf>
    <xf numFmtId="10" fontId="25" fillId="0" borderId="12" xfId="0" applyNumberFormat="1" applyFont="1" applyFill="1" applyBorder="1" applyAlignment="1">
      <alignment horizontal="left"/>
    </xf>
    <xf numFmtId="169" fontId="4" fillId="0" borderId="77" xfId="0" applyNumberFormat="1" applyFont="1" applyFill="1" applyBorder="1" applyAlignment="1">
      <alignment/>
    </xf>
    <xf numFmtId="169" fontId="20" fillId="0" borderId="18" xfId="0" applyNumberFormat="1" applyFont="1" applyBorder="1" applyAlignment="1">
      <alignment/>
    </xf>
    <xf numFmtId="169" fontId="37" fillId="0" borderId="17" xfId="0" applyNumberFormat="1" applyFont="1" applyBorder="1" applyAlignment="1">
      <alignment/>
    </xf>
    <xf numFmtId="3" fontId="4" fillId="0" borderId="78" xfId="0" applyNumberFormat="1" applyFont="1" applyBorder="1" applyAlignment="1">
      <alignment horizontal="left"/>
    </xf>
    <xf numFmtId="49" fontId="20" fillId="0" borderId="76" xfId="0" applyNumberFormat="1" applyFont="1" applyBorder="1" applyAlignment="1">
      <alignment horizontal="center"/>
    </xf>
    <xf numFmtId="10" fontId="20" fillId="0" borderId="76" xfId="0" applyNumberFormat="1" applyFont="1" applyBorder="1" applyAlignment="1">
      <alignment horizontal="left"/>
    </xf>
    <xf numFmtId="169" fontId="4" fillId="0" borderId="76" xfId="0" applyNumberFormat="1" applyFont="1" applyBorder="1" applyAlignment="1">
      <alignment/>
    </xf>
    <xf numFmtId="3" fontId="9" fillId="0" borderId="35" xfId="0" applyNumberFormat="1" applyFont="1" applyBorder="1" applyAlignment="1">
      <alignment horizontal="left"/>
    </xf>
    <xf numFmtId="49" fontId="9" fillId="0" borderId="76" xfId="0" applyNumberFormat="1" applyFont="1" applyBorder="1" applyAlignment="1">
      <alignment horizontal="right"/>
    </xf>
    <xf numFmtId="49" fontId="9" fillId="0" borderId="56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169" fontId="9" fillId="0" borderId="12" xfId="0" applyNumberFormat="1" applyFont="1" applyBorder="1" applyAlignment="1">
      <alignment/>
    </xf>
    <xf numFmtId="0" fontId="37" fillId="0" borderId="35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169" fontId="8" fillId="0" borderId="12" xfId="0" applyNumberFormat="1" applyFont="1" applyBorder="1" applyAlignment="1">
      <alignment/>
    </xf>
    <xf numFmtId="169" fontId="25" fillId="0" borderId="17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169" fontId="37" fillId="0" borderId="18" xfId="0" applyNumberFormat="1" applyFont="1" applyBorder="1" applyAlignment="1">
      <alignment/>
    </xf>
    <xf numFmtId="169" fontId="37" fillId="0" borderId="2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7" fillId="0" borderId="60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16" xfId="0" applyNumberFormat="1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69" fontId="4" fillId="0" borderId="21" xfId="0" applyNumberFormat="1" applyFont="1" applyBorder="1" applyAlignment="1">
      <alignment/>
    </xf>
    <xf numFmtId="169" fontId="37" fillId="0" borderId="33" xfId="0" applyNumberFormat="1" applyFont="1" applyBorder="1" applyAlignment="1">
      <alignment/>
    </xf>
    <xf numFmtId="49" fontId="4" fillId="0" borderId="79" xfId="0" applyNumberFormat="1" applyFont="1" applyBorder="1" applyAlignment="1">
      <alignment horizontal="right"/>
    </xf>
    <xf numFmtId="49" fontId="20" fillId="0" borderId="12" xfId="0" applyNumberFormat="1" applyFont="1" applyFill="1" applyBorder="1" applyAlignment="1">
      <alignment horizontal="center"/>
    </xf>
    <xf numFmtId="169" fontId="4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Border="1" applyAlignment="1">
      <alignment/>
    </xf>
    <xf numFmtId="169" fontId="7" fillId="0" borderId="12" xfId="0" applyNumberFormat="1" applyFont="1" applyBorder="1" applyAlignment="1">
      <alignment/>
    </xf>
    <xf numFmtId="169" fontId="35" fillId="0" borderId="17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169" fontId="8" fillId="0" borderId="14" xfId="0" applyNumberFormat="1" applyFont="1" applyBorder="1" applyAlignment="1">
      <alignment/>
    </xf>
    <xf numFmtId="169" fontId="37" fillId="0" borderId="39" xfId="0" applyNumberFormat="1" applyFont="1" applyBorder="1" applyAlignment="1">
      <alignment/>
    </xf>
    <xf numFmtId="0" fontId="37" fillId="0" borderId="57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49" fontId="22" fillId="0" borderId="47" xfId="0" applyNumberFormat="1" applyFont="1" applyBorder="1" applyAlignment="1">
      <alignment horizontal="center"/>
    </xf>
    <xf numFmtId="10" fontId="23" fillId="0" borderId="49" xfId="0" applyNumberFormat="1" applyFont="1" applyBorder="1" applyAlignment="1">
      <alignment/>
    </xf>
    <xf numFmtId="169" fontId="23" fillId="0" borderId="28" xfId="0" applyNumberFormat="1" applyFont="1" applyBorder="1" applyAlignment="1">
      <alignment/>
    </xf>
    <xf numFmtId="169" fontId="23" fillId="0" borderId="50" xfId="0" applyNumberFormat="1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3" fontId="4" fillId="0" borderId="2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2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4" fontId="4" fillId="0" borderId="8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0" fillId="0" borderId="65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4" fontId="4" fillId="0" borderId="58" xfId="0" applyNumberFormat="1" applyFont="1" applyBorder="1" applyAlignment="1">
      <alignment horizontal="center"/>
    </xf>
    <xf numFmtId="176" fontId="20" fillId="0" borderId="21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4" fontId="20" fillId="0" borderId="2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4" fontId="20" fillId="0" borderId="28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4" fontId="20" fillId="0" borderId="29" xfId="0" applyNumberFormat="1" applyFont="1" applyBorder="1" applyAlignment="1">
      <alignment horizontal="center"/>
    </xf>
    <xf numFmtId="0" fontId="8" fillId="0" borderId="51" xfId="0" applyFont="1" applyBorder="1" applyAlignment="1">
      <alignment horizontal="left"/>
    </xf>
    <xf numFmtId="4" fontId="8" fillId="0" borderId="49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4" fontId="8" fillId="0" borderId="50" xfId="0" applyNumberFormat="1" applyFont="1" applyBorder="1" applyAlignment="1">
      <alignment horizontal="center"/>
    </xf>
    <xf numFmtId="4" fontId="37" fillId="0" borderId="0" xfId="0" applyNumberFormat="1" applyFont="1" applyAlignment="1">
      <alignment/>
    </xf>
    <xf numFmtId="0" fontId="4" fillId="0" borderId="23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" fillId="0" borderId="24" xfId="0" applyFont="1" applyBorder="1" applyAlignment="1">
      <alignment/>
    </xf>
    <xf numFmtId="4" fontId="2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4" fontId="4" fillId="0" borderId="5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71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5" xfId="0" applyFont="1" applyBorder="1" applyAlignment="1">
      <alignment horizontal="right"/>
    </xf>
    <xf numFmtId="0" fontId="20" fillId="0" borderId="34" xfId="0" applyFont="1" applyBorder="1" applyAlignment="1">
      <alignment/>
    </xf>
    <xf numFmtId="0" fontId="20" fillId="0" borderId="56" xfId="0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22" xfId="0" applyNumberFormat="1" applyFont="1" applyBorder="1" applyAlignment="1">
      <alignment horizontal="right"/>
    </xf>
    <xf numFmtId="0" fontId="24" fillId="0" borderId="56" xfId="0" applyFont="1" applyBorder="1" applyAlignment="1">
      <alignment/>
    </xf>
    <xf numFmtId="3" fontId="20" fillId="0" borderId="82" xfId="0" applyNumberFormat="1" applyFont="1" applyBorder="1" applyAlignment="1">
      <alignment horizontal="right"/>
    </xf>
    <xf numFmtId="0" fontId="20" fillId="0" borderId="26" xfId="0" applyFont="1" applyBorder="1" applyAlignment="1">
      <alignment/>
    </xf>
    <xf numFmtId="0" fontId="24" fillId="0" borderId="55" xfId="0" applyFont="1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83" xfId="0" applyNumberFormat="1" applyFont="1" applyBorder="1" applyAlignment="1">
      <alignment horizontal="right"/>
    </xf>
    <xf numFmtId="0" fontId="20" fillId="0" borderId="53" xfId="0" applyFont="1" applyBorder="1" applyAlignment="1">
      <alignment/>
    </xf>
    <xf numFmtId="0" fontId="24" fillId="0" borderId="10" xfId="0" applyFont="1" applyBorder="1" applyAlignment="1">
      <alignment/>
    </xf>
    <xf numFmtId="3" fontId="20" fillId="0" borderId="15" xfId="0" applyNumberFormat="1" applyFont="1" applyBorder="1" applyAlignment="1">
      <alignment horizontal="right"/>
    </xf>
    <xf numFmtId="0" fontId="20" fillId="0" borderId="44" xfId="0" applyFont="1" applyBorder="1" applyAlignment="1">
      <alignment/>
    </xf>
    <xf numFmtId="0" fontId="24" fillId="0" borderId="21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65" xfId="0" applyNumberFormat="1" applyFont="1" applyBorder="1" applyAlignment="1">
      <alignment horizontal="right"/>
    </xf>
    <xf numFmtId="0" fontId="24" fillId="0" borderId="7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44" xfId="0" applyFont="1" applyBorder="1" applyAlignment="1">
      <alignment horizontal="left"/>
    </xf>
    <xf numFmtId="0" fontId="24" fillId="0" borderId="12" xfId="0" applyFont="1" applyBorder="1" applyAlignment="1">
      <alignment vertical="top"/>
    </xf>
    <xf numFmtId="3" fontId="20" fillId="0" borderId="12" xfId="0" applyNumberFormat="1" applyFont="1" applyBorder="1" applyAlignment="1">
      <alignment vertical="top"/>
    </xf>
    <xf numFmtId="0" fontId="20" fillId="0" borderId="65" xfId="0" applyFont="1" applyBorder="1" applyAlignment="1">
      <alignment horizontal="right" vertical="top"/>
    </xf>
    <xf numFmtId="3" fontId="20" fillId="0" borderId="22" xfId="0" applyNumberFormat="1" applyFont="1" applyBorder="1" applyAlignment="1">
      <alignment horizontal="right" vertical="top"/>
    </xf>
    <xf numFmtId="0" fontId="24" fillId="0" borderId="14" xfId="0" applyFont="1" applyBorder="1" applyAlignment="1">
      <alignment vertical="top"/>
    </xf>
    <xf numFmtId="0" fontId="20" fillId="0" borderId="14" xfId="0" applyFont="1" applyBorder="1" applyAlignment="1">
      <alignment vertical="top"/>
    </xf>
    <xf numFmtId="3" fontId="20" fillId="0" borderId="16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vertical="top"/>
    </xf>
    <xf numFmtId="3" fontId="20" fillId="0" borderId="10" xfId="0" applyNumberFormat="1" applyFont="1" applyBorder="1" applyAlignment="1">
      <alignment vertical="top"/>
    </xf>
    <xf numFmtId="0" fontId="20" fillId="0" borderId="15" xfId="0" applyFont="1" applyBorder="1" applyAlignment="1">
      <alignment horizontal="right" vertical="top"/>
    </xf>
    <xf numFmtId="0" fontId="20" fillId="0" borderId="11" xfId="0" applyFont="1" applyBorder="1" applyAlignment="1">
      <alignment vertical="top"/>
    </xf>
    <xf numFmtId="3" fontId="20" fillId="0" borderId="11" xfId="0" applyNumberFormat="1" applyFont="1" applyBorder="1" applyAlignment="1">
      <alignment vertical="top"/>
    </xf>
    <xf numFmtId="0" fontId="20" fillId="0" borderId="23" xfId="0" applyFont="1" applyFill="1" applyBorder="1" applyAlignment="1">
      <alignment/>
    </xf>
    <xf numFmtId="0" fontId="20" fillId="0" borderId="71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29" xfId="0" applyFont="1" applyBorder="1" applyAlignment="1">
      <alignment horizontal="right"/>
    </xf>
    <xf numFmtId="0" fontId="20" fillId="0" borderId="58" xfId="0" applyFont="1" applyBorder="1" applyAlignment="1">
      <alignment/>
    </xf>
    <xf numFmtId="3" fontId="20" fillId="0" borderId="21" xfId="0" applyNumberFormat="1" applyFont="1" applyBorder="1" applyAlignment="1">
      <alignment/>
    </xf>
    <xf numFmtId="0" fontId="24" fillId="0" borderId="70" xfId="0" applyFont="1" applyBorder="1" applyAlignment="1">
      <alignment/>
    </xf>
    <xf numFmtId="0" fontId="20" fillId="0" borderId="14" xfId="0" applyFont="1" applyBorder="1" applyAlignment="1">
      <alignment/>
    </xf>
    <xf numFmtId="3" fontId="20" fillId="0" borderId="16" xfId="0" applyNumberFormat="1" applyFont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52" xfId="0" applyFont="1" applyBorder="1" applyAlignment="1">
      <alignment/>
    </xf>
    <xf numFmtId="3" fontId="20" fillId="0" borderId="52" xfId="0" applyNumberFormat="1" applyFont="1" applyBorder="1" applyAlignment="1">
      <alignment/>
    </xf>
    <xf numFmtId="3" fontId="25" fillId="0" borderId="50" xfId="0" applyNumberFormat="1" applyFont="1" applyBorder="1" applyAlignment="1">
      <alignment horizontal="right"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3" fontId="35" fillId="0" borderId="50" xfId="0" applyNumberFormat="1" applyFont="1" applyBorder="1" applyAlignment="1">
      <alignment horizontal="right"/>
    </xf>
    <xf numFmtId="0" fontId="24" fillId="0" borderId="51" xfId="0" applyFont="1" applyFill="1" applyBorder="1" applyAlignment="1">
      <alignment/>
    </xf>
    <xf numFmtId="3" fontId="24" fillId="0" borderId="52" xfId="0" applyNumberFormat="1" applyFont="1" applyBorder="1" applyAlignment="1">
      <alignment/>
    </xf>
    <xf numFmtId="0" fontId="35" fillId="0" borderId="51" xfId="0" applyFont="1" applyFill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3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73" fontId="4" fillId="0" borderId="17" xfId="0" applyNumberFormat="1" applyFont="1" applyBorder="1" applyAlignment="1">
      <alignment/>
    </xf>
    <xf numFmtId="173" fontId="4" fillId="0" borderId="22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8" fillId="0" borderId="4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6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8" fillId="0" borderId="4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8" fillId="0" borderId="45" xfId="0" applyFont="1" applyBorder="1" applyAlignment="1">
      <alignment/>
    </xf>
    <xf numFmtId="0" fontId="4" fillId="0" borderId="45" xfId="0" applyFont="1" applyBorder="1" applyAlignment="1">
      <alignment/>
    </xf>
    <xf numFmtId="169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0" fontId="8" fillId="0" borderId="43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29" fillId="0" borderId="44" xfId="0" applyFont="1" applyBorder="1" applyAlignment="1">
      <alignment horizontal="left"/>
    </xf>
    <xf numFmtId="0" fontId="4" fillId="33" borderId="12" xfId="0" applyFont="1" applyFill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10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4" fillId="0" borderId="37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4" fillId="0" borderId="46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37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169" fontId="8" fillId="0" borderId="14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0" fontId="8" fillId="0" borderId="34" xfId="0" applyFont="1" applyBorder="1" applyAlignment="1">
      <alignment horizontal="left"/>
    </xf>
    <xf numFmtId="2" fontId="20" fillId="0" borderId="35" xfId="0" applyNumberFormat="1" applyFont="1" applyBorder="1" applyAlignment="1">
      <alignment/>
    </xf>
    <xf numFmtId="0" fontId="20" fillId="0" borderId="12" xfId="0" applyFont="1" applyBorder="1" applyAlignment="1">
      <alignment/>
    </xf>
    <xf numFmtId="169" fontId="4" fillId="0" borderId="17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34" fillId="0" borderId="36" xfId="0" applyFont="1" applyFill="1" applyBorder="1" applyAlignment="1">
      <alignment/>
    </xf>
    <xf numFmtId="49" fontId="4" fillId="0" borderId="18" xfId="0" applyNumberFormat="1" applyFont="1" applyBorder="1" applyAlignment="1">
      <alignment horizontal="left"/>
    </xf>
    <xf numFmtId="3" fontId="4" fillId="0" borderId="21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9" fillId="0" borderId="18" xfId="0" applyNumberFormat="1" applyFont="1" applyBorder="1" applyAlignment="1">
      <alignment/>
    </xf>
    <xf numFmtId="169" fontId="8" fillId="0" borderId="18" xfId="0" applyNumberFormat="1" applyFont="1" applyBorder="1" applyAlignment="1">
      <alignment/>
    </xf>
    <xf numFmtId="169" fontId="8" fillId="0" borderId="12" xfId="0" applyNumberFormat="1" applyFont="1" applyFill="1" applyBorder="1" applyAlignment="1">
      <alignment/>
    </xf>
    <xf numFmtId="0" fontId="20" fillId="0" borderId="27" xfId="0" applyFont="1" applyBorder="1" applyAlignment="1">
      <alignment/>
    </xf>
    <xf numFmtId="0" fontId="21" fillId="0" borderId="0" xfId="0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54" xfId="0" applyFont="1" applyBorder="1" applyAlignment="1">
      <alignment horizontal="left"/>
    </xf>
    <xf numFmtId="0" fontId="35" fillId="0" borderId="15" xfId="0" applyFont="1" applyBorder="1" applyAlignment="1">
      <alignment horizontal="center"/>
    </xf>
    <xf numFmtId="0" fontId="20" fillId="0" borderId="49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0" fillId="0" borderId="50" xfId="0" applyFont="1" applyBorder="1" applyAlignment="1">
      <alignment/>
    </xf>
    <xf numFmtId="0" fontId="20" fillId="0" borderId="53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1" xfId="0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65" xfId="0" applyNumberFormat="1" applyFont="1" applyBorder="1" applyAlignment="1">
      <alignment/>
    </xf>
    <xf numFmtId="0" fontId="20" fillId="0" borderId="65" xfId="0" applyFont="1" applyBorder="1" applyAlignment="1">
      <alignment/>
    </xf>
    <xf numFmtId="0" fontId="20" fillId="0" borderId="28" xfId="0" applyFont="1" applyBorder="1" applyAlignment="1">
      <alignment/>
    </xf>
    <xf numFmtId="3" fontId="20" fillId="0" borderId="45" xfId="0" applyNumberFormat="1" applyFont="1" applyFill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24" xfId="0" applyFont="1" applyBorder="1" applyAlignment="1">
      <alignment/>
    </xf>
    <xf numFmtId="49" fontId="20" fillId="0" borderId="14" xfId="0" applyNumberFormat="1" applyFont="1" applyBorder="1" applyAlignment="1">
      <alignment horizontal="right"/>
    </xf>
    <xf numFmtId="49" fontId="20" fillId="0" borderId="29" xfId="0" applyNumberFormat="1" applyFont="1" applyBorder="1" applyAlignment="1">
      <alignment horizontal="right"/>
    </xf>
    <xf numFmtId="0" fontId="20" fillId="0" borderId="34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3" fillId="0" borderId="51" xfId="0" applyFont="1" applyFill="1" applyBorder="1" applyAlignment="1">
      <alignment/>
    </xf>
    <xf numFmtId="0" fontId="23" fillId="0" borderId="52" xfId="0" applyFont="1" applyBorder="1" applyAlignment="1">
      <alignment/>
    </xf>
    <xf numFmtId="3" fontId="22" fillId="0" borderId="52" xfId="0" applyNumberFormat="1" applyFont="1" applyBorder="1" applyAlignment="1">
      <alignment/>
    </xf>
    <xf numFmtId="3" fontId="23" fillId="0" borderId="50" xfId="0" applyNumberFormat="1" applyFont="1" applyBorder="1" applyAlignment="1">
      <alignment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20" fillId="0" borderId="56" xfId="0" applyFont="1" applyBorder="1" applyAlignment="1">
      <alignment/>
    </xf>
    <xf numFmtId="0" fontId="4" fillId="0" borderId="41" xfId="0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4" fillId="0" borderId="84" xfId="0" applyFont="1" applyBorder="1" applyAlignment="1">
      <alignment/>
    </xf>
    <xf numFmtId="2" fontId="20" fillId="0" borderId="84" xfId="0" applyNumberFormat="1" applyFont="1" applyBorder="1" applyAlignment="1">
      <alignment/>
    </xf>
    <xf numFmtId="2" fontId="20" fillId="0" borderId="85" xfId="0" applyNumberFormat="1" applyFont="1" applyBorder="1" applyAlignment="1">
      <alignment/>
    </xf>
    <xf numFmtId="2" fontId="20" fillId="0" borderId="86" xfId="0" applyNumberFormat="1" applyFont="1" applyBorder="1" applyAlignment="1">
      <alignment/>
    </xf>
    <xf numFmtId="0" fontId="20" fillId="0" borderId="35" xfId="0" applyFont="1" applyBorder="1" applyAlignment="1">
      <alignment/>
    </xf>
    <xf numFmtId="2" fontId="20" fillId="0" borderId="41" xfId="0" applyNumberFormat="1" applyFont="1" applyBorder="1" applyAlignment="1">
      <alignment/>
    </xf>
    <xf numFmtId="0" fontId="8" fillId="0" borderId="4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6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8" fillId="0" borderId="35" xfId="0" applyFont="1" applyBorder="1" applyAlignment="1">
      <alignment horizontal="left"/>
    </xf>
    <xf numFmtId="0" fontId="20" fillId="0" borderId="31" xfId="48" applyFont="1" applyFill="1" applyBorder="1">
      <alignment/>
      <protection/>
    </xf>
    <xf numFmtId="0" fontId="20" fillId="0" borderId="10" xfId="0" applyFont="1" applyBorder="1" applyAlignment="1">
      <alignment horizontal="left"/>
    </xf>
    <xf numFmtId="169" fontId="20" fillId="0" borderId="10" xfId="0" applyNumberFormat="1" applyFont="1" applyBorder="1" applyAlignment="1">
      <alignment/>
    </xf>
    <xf numFmtId="0" fontId="20" fillId="0" borderId="27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69" fontId="11" fillId="0" borderId="12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right"/>
    </xf>
    <xf numFmtId="173" fontId="4" fillId="33" borderId="12" xfId="0" applyNumberFormat="1" applyFont="1" applyFill="1" applyBorder="1" applyAlignment="1">
      <alignment horizontal="right"/>
    </xf>
    <xf numFmtId="173" fontId="4" fillId="33" borderId="17" xfId="0" applyNumberFormat="1" applyFont="1" applyFill="1" applyBorder="1" applyAlignment="1">
      <alignment horizontal="right"/>
    </xf>
    <xf numFmtId="173" fontId="4" fillId="33" borderId="42" xfId="0" applyNumberFormat="1" applyFont="1" applyFill="1" applyBorder="1" applyAlignment="1">
      <alignment/>
    </xf>
    <xf numFmtId="173" fontId="4" fillId="33" borderId="17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 horizontal="right"/>
    </xf>
    <xf numFmtId="0" fontId="4" fillId="0" borderId="21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36" xfId="0" applyFont="1" applyBorder="1" applyAlignment="1">
      <alignment/>
    </xf>
    <xf numFmtId="169" fontId="20" fillId="0" borderId="12" xfId="0" applyNumberFormat="1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44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35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169" fontId="4" fillId="0" borderId="14" xfId="0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3" fontId="4" fillId="0" borderId="33" xfId="0" applyNumberFormat="1" applyFont="1" applyBorder="1" applyAlignment="1">
      <alignment/>
    </xf>
    <xf numFmtId="0" fontId="4" fillId="0" borderId="44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3" fontId="13" fillId="0" borderId="28" xfId="0" applyNumberFormat="1" applyFont="1" applyBorder="1" applyAlignment="1">
      <alignment/>
    </xf>
    <xf numFmtId="169" fontId="13" fillId="0" borderId="14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0" fontId="20" fillId="0" borderId="84" xfId="0" applyFont="1" applyBorder="1" applyAlignment="1">
      <alignment/>
    </xf>
    <xf numFmtId="169" fontId="20" fillId="0" borderId="87" xfId="0" applyNumberFormat="1" applyFont="1" applyBorder="1" applyAlignment="1">
      <alignment horizontal="right"/>
    </xf>
    <xf numFmtId="169" fontId="20" fillId="0" borderId="87" xfId="0" applyNumberFormat="1" applyFont="1" applyBorder="1" applyAlignment="1">
      <alignment/>
    </xf>
    <xf numFmtId="169" fontId="20" fillId="0" borderId="88" xfId="0" applyNumberFormat="1" applyFont="1" applyBorder="1" applyAlignment="1">
      <alignment horizontal="right"/>
    </xf>
    <xf numFmtId="0" fontId="20" fillId="0" borderId="35" xfId="0" applyFont="1" applyBorder="1" applyAlignment="1">
      <alignment horizontal="left"/>
    </xf>
    <xf numFmtId="3" fontId="6" fillId="0" borderId="0" xfId="0" applyNumberFormat="1" applyFont="1" applyAlignment="1">
      <alignment horizontal="center"/>
    </xf>
    <xf numFmtId="0" fontId="37" fillId="0" borderId="0" xfId="0" applyFont="1" applyFill="1" applyBorder="1" applyAlignment="1">
      <alignment/>
    </xf>
    <xf numFmtId="3" fontId="31" fillId="0" borderId="63" xfId="48" applyNumberFormat="1" applyFont="1" applyFill="1" applyBorder="1">
      <alignment/>
      <protection/>
    </xf>
    <xf numFmtId="3" fontId="31" fillId="0" borderId="73" xfId="48" applyNumberFormat="1" applyFont="1" applyFill="1" applyBorder="1">
      <alignment/>
      <protection/>
    </xf>
    <xf numFmtId="4" fontId="4" fillId="0" borderId="5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20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4" fillId="0" borderId="56" xfId="0" applyFont="1" applyBorder="1" applyAlignment="1">
      <alignment vertical="top"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Alignment="1">
      <alignment/>
    </xf>
    <xf numFmtId="0" fontId="4" fillId="0" borderId="35" xfId="0" applyFont="1" applyBorder="1" applyAlignment="1">
      <alignment/>
    </xf>
    <xf numFmtId="0" fontId="4" fillId="0" borderId="68" xfId="0" applyFont="1" applyBorder="1" applyAlignment="1">
      <alignment/>
    </xf>
    <xf numFmtId="165" fontId="8" fillId="0" borderId="73" xfId="34" applyNumberFormat="1" applyFont="1" applyFill="1" applyBorder="1" applyAlignment="1">
      <alignment/>
    </xf>
    <xf numFmtId="3" fontId="4" fillId="0" borderId="73" xfId="34" applyNumberFormat="1" applyFont="1" applyFill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left"/>
    </xf>
    <xf numFmtId="4" fontId="20" fillId="0" borderId="12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21" xfId="0" applyNumberFormat="1" applyFont="1" applyBorder="1" applyAlignment="1">
      <alignment/>
    </xf>
    <xf numFmtId="4" fontId="20" fillId="0" borderId="17" xfId="0" applyNumberFormat="1" applyFont="1" applyBorder="1" applyAlignment="1">
      <alignment horizontal="right"/>
    </xf>
    <xf numFmtId="4" fontId="20" fillId="0" borderId="16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165" fontId="4" fillId="0" borderId="0" xfId="34" applyNumberFormat="1" applyFont="1" applyFill="1" applyBorder="1" applyAlignment="1">
      <alignment/>
    </xf>
    <xf numFmtId="165" fontId="8" fillId="0" borderId="0" xfId="34" applyNumberFormat="1" applyFont="1" applyFill="1" applyBorder="1" applyAlignment="1">
      <alignment/>
    </xf>
    <xf numFmtId="3" fontId="8" fillId="0" borderId="0" xfId="34" applyNumberFormat="1" applyFont="1" applyFill="1" applyBorder="1" applyAlignment="1">
      <alignment horizontal="center"/>
    </xf>
    <xf numFmtId="0" fontId="4" fillId="0" borderId="43" xfId="0" applyFont="1" applyBorder="1" applyAlignment="1">
      <alignment/>
    </xf>
    <xf numFmtId="164" fontId="8" fillId="0" borderId="0" xfId="34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3" fontId="8" fillId="0" borderId="0" xfId="3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13" fillId="0" borderId="45" xfId="34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43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5" fillId="0" borderId="43" xfId="0" applyFont="1" applyBorder="1" applyAlignment="1">
      <alignment/>
    </xf>
    <xf numFmtId="0" fontId="20" fillId="0" borderId="20" xfId="0" applyFont="1" applyBorder="1" applyAlignment="1">
      <alignment/>
    </xf>
    <xf numFmtId="3" fontId="20" fillId="0" borderId="12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0" fontId="25" fillId="0" borderId="40" xfId="0" applyFont="1" applyBorder="1" applyAlignment="1">
      <alignment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0" fontId="20" fillId="0" borderId="68" xfId="0" applyFont="1" applyBorder="1" applyAlignment="1">
      <alignment/>
    </xf>
    <xf numFmtId="3" fontId="20" fillId="0" borderId="42" xfId="0" applyNumberFormat="1" applyFont="1" applyBorder="1" applyAlignment="1">
      <alignment horizontal="center"/>
    </xf>
    <xf numFmtId="3" fontId="20" fillId="0" borderId="72" xfId="0" applyNumberFormat="1" applyFont="1" applyBorder="1" applyAlignment="1">
      <alignment horizontal="center"/>
    </xf>
    <xf numFmtId="0" fontId="53" fillId="0" borderId="0" xfId="0" applyFont="1" applyAlignment="1">
      <alignment/>
    </xf>
    <xf numFmtId="3" fontId="20" fillId="0" borderId="14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0" applyFont="1" applyAlignment="1">
      <alignment/>
    </xf>
    <xf numFmtId="3" fontId="35" fillId="0" borderId="53" xfId="48" applyNumberFormat="1" applyFont="1" applyBorder="1">
      <alignment/>
      <protection/>
    </xf>
    <xf numFmtId="3" fontId="35" fillId="0" borderId="13" xfId="48" applyNumberFormat="1" applyFont="1" applyBorder="1" applyAlignment="1">
      <alignment horizontal="center"/>
      <protection/>
    </xf>
    <xf numFmtId="3" fontId="35" fillId="0" borderId="15" xfId="48" applyNumberFormat="1" applyFont="1" applyBorder="1" applyAlignment="1">
      <alignment horizontal="center"/>
      <protection/>
    </xf>
    <xf numFmtId="3" fontId="35" fillId="0" borderId="25" xfId="48" applyNumberFormat="1" applyFont="1" applyBorder="1" applyAlignment="1">
      <alignment horizontal="center"/>
      <protection/>
    </xf>
    <xf numFmtId="3" fontId="35" fillId="0" borderId="44" xfId="48" applyNumberFormat="1" applyFont="1" applyBorder="1">
      <alignment/>
      <protection/>
    </xf>
    <xf numFmtId="3" fontId="35" fillId="0" borderId="11" xfId="47" applyNumberFormat="1" applyFont="1" applyBorder="1" applyAlignment="1">
      <alignment horizontal="center"/>
      <protection/>
    </xf>
    <xf numFmtId="3" fontId="35" fillId="0" borderId="65" xfId="47" applyNumberFormat="1" applyFont="1" applyBorder="1" applyAlignment="1">
      <alignment horizontal="center"/>
      <protection/>
    </xf>
    <xf numFmtId="3" fontId="35" fillId="0" borderId="64" xfId="47" applyNumberFormat="1" applyFont="1" applyBorder="1" applyAlignment="1">
      <alignment horizontal="center"/>
      <protection/>
    </xf>
    <xf numFmtId="3" fontId="35" fillId="0" borderId="37" xfId="48" applyNumberFormat="1" applyFont="1" applyBorder="1">
      <alignment/>
      <protection/>
    </xf>
    <xf numFmtId="3" fontId="35" fillId="0" borderId="28" xfId="48" applyNumberFormat="1" applyFont="1" applyBorder="1" applyAlignment="1">
      <alignment horizontal="center"/>
      <protection/>
    </xf>
    <xf numFmtId="3" fontId="35" fillId="0" borderId="29" xfId="48" applyNumberFormat="1" applyFont="1" applyBorder="1" applyAlignment="1">
      <alignment horizontal="center"/>
      <protection/>
    </xf>
    <xf numFmtId="3" fontId="35" fillId="0" borderId="38" xfId="48" applyNumberFormat="1" applyFont="1" applyBorder="1" applyAlignment="1">
      <alignment horizontal="center"/>
      <protection/>
    </xf>
    <xf numFmtId="3" fontId="20" fillId="0" borderId="35" xfId="0" applyNumberFormat="1" applyFont="1" applyBorder="1" applyAlignment="1">
      <alignment/>
    </xf>
    <xf numFmtId="3" fontId="20" fillId="0" borderId="18" xfId="48" applyNumberFormat="1" applyFont="1" applyBorder="1" applyAlignment="1">
      <alignment horizontal="center"/>
      <protection/>
    </xf>
    <xf numFmtId="3" fontId="20" fillId="0" borderId="17" xfId="48" applyNumberFormat="1" applyFont="1" applyBorder="1" applyAlignment="1">
      <alignment horizontal="center"/>
      <protection/>
    </xf>
    <xf numFmtId="3" fontId="24" fillId="0" borderId="40" xfId="0" applyNumberFormat="1" applyFont="1" applyBorder="1" applyAlignment="1">
      <alignment/>
    </xf>
    <xf numFmtId="3" fontId="24" fillId="0" borderId="18" xfId="48" applyNumberFormat="1" applyFont="1" applyBorder="1" applyAlignment="1">
      <alignment horizontal="center"/>
      <protection/>
    </xf>
    <xf numFmtId="3" fontId="24" fillId="0" borderId="17" xfId="48" applyNumberFormat="1" applyFont="1" applyBorder="1" applyAlignment="1">
      <alignment horizontal="center"/>
      <protection/>
    </xf>
    <xf numFmtId="3" fontId="20" fillId="0" borderId="40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12" xfId="48" applyNumberFormat="1" applyFont="1" applyBorder="1" applyAlignment="1">
      <alignment horizontal="center"/>
      <protection/>
    </xf>
    <xf numFmtId="3" fontId="24" fillId="0" borderId="32" xfId="0" applyNumberFormat="1" applyFont="1" applyBorder="1" applyAlignment="1">
      <alignment/>
    </xf>
    <xf numFmtId="3" fontId="24" fillId="0" borderId="12" xfId="48" applyNumberFormat="1" applyFont="1" applyBorder="1" applyAlignment="1">
      <alignment horizontal="center"/>
      <protection/>
    </xf>
    <xf numFmtId="3" fontId="20" fillId="0" borderId="18" xfId="0" applyNumberFormat="1" applyFont="1" applyBorder="1" applyAlignment="1">
      <alignment horizontal="center"/>
    </xf>
    <xf numFmtId="3" fontId="20" fillId="0" borderId="35" xfId="48" applyNumberFormat="1" applyFont="1" applyBorder="1">
      <alignment/>
      <protection/>
    </xf>
    <xf numFmtId="3" fontId="20" fillId="0" borderId="16" xfId="48" applyNumberFormat="1" applyFont="1" applyBorder="1" applyAlignment="1">
      <alignment horizontal="center"/>
      <protection/>
    </xf>
    <xf numFmtId="3" fontId="23" fillId="0" borderId="57" xfId="48" applyNumberFormat="1" applyFont="1" applyBorder="1">
      <alignment/>
      <protection/>
    </xf>
    <xf numFmtId="3" fontId="23" fillId="0" borderId="49" xfId="48" applyNumberFormat="1" applyFont="1" applyBorder="1" applyAlignment="1">
      <alignment horizontal="center"/>
      <protection/>
    </xf>
    <xf numFmtId="3" fontId="23" fillId="0" borderId="50" xfId="48" applyNumberFormat="1" applyFont="1" applyBorder="1" applyAlignment="1">
      <alignment horizontal="center"/>
      <protection/>
    </xf>
    <xf numFmtId="3" fontId="23" fillId="0" borderId="48" xfId="48" applyNumberFormat="1" applyFont="1" applyBorder="1" applyAlignment="1">
      <alignment horizontal="center"/>
      <protection/>
    </xf>
    <xf numFmtId="3" fontId="24" fillId="0" borderId="35" xfId="0" applyNumberFormat="1" applyFont="1" applyBorder="1" applyAlignment="1">
      <alignment/>
    </xf>
    <xf numFmtId="3" fontId="24" fillId="0" borderId="0" xfId="48" applyNumberFormat="1" applyFont="1" applyBorder="1" applyAlignment="1">
      <alignment horizontal="center"/>
      <protection/>
    </xf>
    <xf numFmtId="3" fontId="20" fillId="0" borderId="68" xfId="48" applyNumberFormat="1" applyFont="1" applyBorder="1">
      <alignment/>
      <protection/>
    </xf>
    <xf numFmtId="3" fontId="20" fillId="0" borderId="60" xfId="0" applyNumberFormat="1" applyFont="1" applyBorder="1" applyAlignment="1">
      <alignment/>
    </xf>
    <xf numFmtId="3" fontId="20" fillId="0" borderId="14" xfId="48" applyNumberFormat="1" applyFont="1" applyBorder="1" applyAlignment="1">
      <alignment horizontal="center"/>
      <protection/>
    </xf>
    <xf numFmtId="3" fontId="20" fillId="0" borderId="39" xfId="48" applyNumberFormat="1" applyFont="1" applyBorder="1" applyAlignment="1">
      <alignment horizontal="center"/>
      <protection/>
    </xf>
    <xf numFmtId="3" fontId="23" fillId="0" borderId="37" xfId="48" applyNumberFormat="1" applyFont="1" applyBorder="1">
      <alignment/>
      <protection/>
    </xf>
    <xf numFmtId="3" fontId="23" fillId="0" borderId="28" xfId="48" applyNumberFormat="1" applyFont="1" applyBorder="1" applyAlignment="1">
      <alignment horizontal="center"/>
      <protection/>
    </xf>
    <xf numFmtId="3" fontId="23" fillId="0" borderId="38" xfId="48" applyNumberFormat="1" applyFont="1" applyBorder="1" applyAlignment="1">
      <alignment horizontal="center"/>
      <protection/>
    </xf>
    <xf numFmtId="49" fontId="20" fillId="0" borderId="0" xfId="0" applyNumberFormat="1" applyFont="1" applyAlignment="1">
      <alignment/>
    </xf>
    <xf numFmtId="3" fontId="35" fillId="0" borderId="23" xfId="48" applyNumberFormat="1" applyFont="1" applyBorder="1">
      <alignment/>
      <protection/>
    </xf>
    <xf numFmtId="3" fontId="35" fillId="0" borderId="34" xfId="48" applyNumberFormat="1" applyFont="1" applyBorder="1">
      <alignment/>
      <protection/>
    </xf>
    <xf numFmtId="3" fontId="35" fillId="0" borderId="26" xfId="48" applyNumberFormat="1" applyFont="1" applyBorder="1">
      <alignment/>
      <protection/>
    </xf>
    <xf numFmtId="0" fontId="25" fillId="0" borderId="32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89" xfId="0" applyFont="1" applyFill="1" applyBorder="1" applyAlignment="1">
      <alignment/>
    </xf>
    <xf numFmtId="0" fontId="24" fillId="0" borderId="32" xfId="0" applyFont="1" applyFill="1" applyBorder="1" applyAlignment="1">
      <alignment/>
    </xf>
    <xf numFmtId="3" fontId="24" fillId="0" borderId="21" xfId="0" applyNumberFormat="1" applyFont="1" applyFill="1" applyBorder="1" applyAlignment="1">
      <alignment horizontal="center"/>
    </xf>
    <xf numFmtId="3" fontId="24" fillId="0" borderId="22" xfId="0" applyNumberFormat="1" applyFont="1" applyFill="1" applyBorder="1" applyAlignment="1">
      <alignment horizontal="center"/>
    </xf>
    <xf numFmtId="3" fontId="24" fillId="0" borderId="33" xfId="0" applyNumberFormat="1" applyFont="1" applyFill="1" applyBorder="1" applyAlignment="1">
      <alignment horizontal="center"/>
    </xf>
    <xf numFmtId="3" fontId="24" fillId="0" borderId="89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3" fontId="20" fillId="0" borderId="21" xfId="0" applyNumberFormat="1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20" fillId="0" borderId="89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3" fontId="20" fillId="0" borderId="16" xfId="0" applyNumberFormat="1" applyFont="1" applyFill="1" applyBorder="1" applyAlignment="1">
      <alignment horizontal="center"/>
    </xf>
    <xf numFmtId="3" fontId="20" fillId="0" borderId="39" xfId="0" applyNumberFormat="1" applyFont="1" applyFill="1" applyBorder="1" applyAlignment="1">
      <alignment horizontal="center"/>
    </xf>
    <xf numFmtId="3" fontId="20" fillId="0" borderId="90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/>
    </xf>
    <xf numFmtId="3" fontId="23" fillId="0" borderId="49" xfId="0" applyNumberFormat="1" applyFont="1" applyFill="1" applyBorder="1" applyAlignment="1">
      <alignment horizontal="center"/>
    </xf>
    <xf numFmtId="3" fontId="23" fillId="0" borderId="50" xfId="0" applyNumberFormat="1" applyFont="1" applyFill="1" applyBorder="1" applyAlignment="1">
      <alignment horizontal="center"/>
    </xf>
    <xf numFmtId="3" fontId="23" fillId="0" borderId="48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3" fontId="25" fillId="0" borderId="91" xfId="0" applyNumberFormat="1" applyFont="1" applyFill="1" applyBorder="1" applyAlignment="1">
      <alignment/>
    </xf>
    <xf numFmtId="3" fontId="25" fillId="0" borderId="33" xfId="0" applyNumberFormat="1" applyFont="1" applyFill="1" applyBorder="1" applyAlignment="1">
      <alignment/>
    </xf>
    <xf numFmtId="3" fontId="25" fillId="0" borderId="89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3" fontId="24" fillId="0" borderId="82" xfId="0" applyNumberFormat="1" applyFont="1" applyFill="1" applyBorder="1" applyAlignment="1">
      <alignment horizontal="center"/>
    </xf>
    <xf numFmtId="3" fontId="24" fillId="0" borderId="39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>
      <alignment horizontal="center"/>
    </xf>
    <xf numFmtId="3" fontId="23" fillId="0" borderId="38" xfId="0" applyNumberFormat="1" applyFont="1" applyFill="1" applyBorder="1" applyAlignment="1">
      <alignment horizontal="center"/>
    </xf>
    <xf numFmtId="0" fontId="53" fillId="0" borderId="0" xfId="48" applyFont="1" applyFill="1" applyAlignment="1">
      <alignment/>
      <protection/>
    </xf>
    <xf numFmtId="0" fontId="20" fillId="0" borderId="0" xfId="48" applyFont="1" applyFill="1" applyAlignment="1">
      <alignment/>
      <protection/>
    </xf>
    <xf numFmtId="0" fontId="20" fillId="0" borderId="0" xfId="48" applyFont="1" applyFill="1" applyAlignment="1">
      <alignment horizontal="right"/>
      <protection/>
    </xf>
    <xf numFmtId="0" fontId="35" fillId="0" borderId="57" xfId="48" applyFont="1" applyFill="1" applyBorder="1" applyAlignment="1">
      <alignment/>
      <protection/>
    </xf>
    <xf numFmtId="0" fontId="35" fillId="0" borderId="49" xfId="48" applyFont="1" applyFill="1" applyBorder="1" applyAlignment="1">
      <alignment horizontal="center"/>
      <protection/>
    </xf>
    <xf numFmtId="0" fontId="35" fillId="0" borderId="50" xfId="48" applyFont="1" applyFill="1" applyBorder="1" applyAlignment="1">
      <alignment horizontal="center"/>
      <protection/>
    </xf>
    <xf numFmtId="0" fontId="20" fillId="0" borderId="40" xfId="48" applyFont="1" applyFill="1" applyBorder="1">
      <alignment/>
      <protection/>
    </xf>
    <xf numFmtId="0" fontId="20" fillId="0" borderId="60" xfId="48" applyFont="1" applyFill="1" applyBorder="1">
      <alignment/>
      <protection/>
    </xf>
    <xf numFmtId="0" fontId="20" fillId="0" borderId="0" xfId="48" applyFont="1" applyFill="1">
      <alignment/>
      <protection/>
    </xf>
    <xf numFmtId="0" fontId="53" fillId="0" borderId="0" xfId="48" applyFont="1" applyFill="1">
      <alignment/>
      <protection/>
    </xf>
    <xf numFmtId="0" fontId="35" fillId="0" borderId="57" xfId="48" applyFont="1" applyFill="1" applyBorder="1">
      <alignment/>
      <protection/>
    </xf>
    <xf numFmtId="3" fontId="20" fillId="0" borderId="10" xfId="48" applyNumberFormat="1" applyFont="1" applyFill="1" applyBorder="1" applyAlignment="1">
      <alignment horizontal="center"/>
      <protection/>
    </xf>
    <xf numFmtId="3" fontId="20" fillId="0" borderId="20" xfId="48" applyNumberFormat="1" applyFont="1" applyFill="1" applyBorder="1" applyAlignment="1">
      <alignment horizontal="center"/>
      <protection/>
    </xf>
    <xf numFmtId="3" fontId="20" fillId="0" borderId="28" xfId="48" applyNumberFormat="1" applyFont="1" applyFill="1" applyBorder="1" applyAlignment="1">
      <alignment horizontal="center"/>
      <protection/>
    </xf>
    <xf numFmtId="3" fontId="20" fillId="0" borderId="29" xfId="48" applyNumberFormat="1" applyFont="1" applyFill="1" applyBorder="1" applyAlignment="1">
      <alignment horizontal="center"/>
      <protection/>
    </xf>
    <xf numFmtId="4" fontId="20" fillId="0" borderId="10" xfId="48" applyNumberFormat="1" applyFont="1" applyFill="1" applyBorder="1" applyAlignment="1">
      <alignment horizontal="center"/>
      <protection/>
    </xf>
    <xf numFmtId="4" fontId="20" fillId="0" borderId="20" xfId="48" applyNumberFormat="1" applyFont="1" applyFill="1" applyBorder="1" applyAlignment="1">
      <alignment horizontal="center"/>
      <protection/>
    </xf>
    <xf numFmtId="4" fontId="20" fillId="0" borderId="28" xfId="48" applyNumberFormat="1" applyFont="1" applyFill="1" applyBorder="1" applyAlignment="1">
      <alignment horizontal="center"/>
      <protection/>
    </xf>
    <xf numFmtId="4" fontId="20" fillId="0" borderId="29" xfId="48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24" fillId="0" borderId="0" xfId="0" applyFont="1" applyAlignment="1">
      <alignment/>
    </xf>
    <xf numFmtId="0" fontId="35" fillId="0" borderId="57" xfId="0" applyFont="1" applyBorder="1" applyAlignment="1">
      <alignment/>
    </xf>
    <xf numFmtId="0" fontId="35" fillId="0" borderId="49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7" xfId="0" applyFont="1" applyBorder="1" applyAlignment="1">
      <alignment/>
    </xf>
    <xf numFmtId="0" fontId="8" fillId="0" borderId="0" xfId="0" applyFont="1" applyAlignment="1">
      <alignment/>
    </xf>
    <xf numFmtId="0" fontId="35" fillId="0" borderId="53" xfId="0" applyFont="1" applyBorder="1" applyAlignment="1">
      <alignment/>
    </xf>
    <xf numFmtId="0" fontId="35" fillId="0" borderId="44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37" xfId="0" applyFont="1" applyBorder="1" applyAlignment="1">
      <alignment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20" fillId="0" borderId="19" xfId="0" applyFont="1" applyBorder="1" applyAlignment="1">
      <alignment/>
    </xf>
    <xf numFmtId="3" fontId="20" fillId="0" borderId="33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3" fontId="20" fillId="0" borderId="69" xfId="0" applyNumberFormat="1" applyFont="1" applyBorder="1" applyAlignment="1">
      <alignment horizontal="center"/>
    </xf>
    <xf numFmtId="0" fontId="23" fillId="0" borderId="57" xfId="0" applyFont="1" applyBorder="1" applyAlignment="1">
      <alignment/>
    </xf>
    <xf numFmtId="3" fontId="23" fillId="0" borderId="50" xfId="0" applyNumberFormat="1" applyFont="1" applyBorder="1" applyAlignment="1">
      <alignment horizontal="center"/>
    </xf>
    <xf numFmtId="3" fontId="23" fillId="0" borderId="48" xfId="0" applyNumberFormat="1" applyFont="1" applyBorder="1" applyAlignment="1">
      <alignment horizontal="center"/>
    </xf>
    <xf numFmtId="3" fontId="22" fillId="0" borderId="0" xfId="0" applyNumberFormat="1" applyFont="1" applyAlignment="1">
      <alignment/>
    </xf>
    <xf numFmtId="3" fontId="23" fillId="0" borderId="49" xfId="0" applyNumberFormat="1" applyFont="1" applyBorder="1" applyAlignment="1">
      <alignment horizontal="center"/>
    </xf>
    <xf numFmtId="0" fontId="23" fillId="0" borderId="37" xfId="0" applyFont="1" applyBorder="1" applyAlignment="1">
      <alignment/>
    </xf>
    <xf numFmtId="0" fontId="24" fillId="0" borderId="59" xfId="0" applyFont="1" applyFill="1" applyBorder="1" applyAlignment="1">
      <alignment/>
    </xf>
    <xf numFmtId="0" fontId="24" fillId="0" borderId="35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60" xfId="0" applyFont="1" applyFill="1" applyBorder="1" applyAlignment="1">
      <alignment/>
    </xf>
    <xf numFmtId="0" fontId="35" fillId="0" borderId="66" xfId="0" applyFont="1" applyFill="1" applyBorder="1" applyAlignment="1">
      <alignment horizontal="left"/>
    </xf>
    <xf numFmtId="4" fontId="20" fillId="0" borderId="66" xfId="0" applyNumberFormat="1" applyFont="1" applyFill="1" applyBorder="1" applyAlignment="1">
      <alignment horizontal="left"/>
    </xf>
    <xf numFmtId="4" fontId="20" fillId="0" borderId="66" xfId="0" applyNumberFormat="1" applyFont="1" applyFill="1" applyBorder="1" applyAlignment="1">
      <alignment/>
    </xf>
    <xf numFmtId="4" fontId="20" fillId="0" borderId="66" xfId="0" applyNumberFormat="1" applyFont="1" applyFill="1" applyBorder="1" applyAlignment="1">
      <alignment horizontal="right"/>
    </xf>
    <xf numFmtId="4" fontId="20" fillId="0" borderId="32" xfId="0" applyNumberFormat="1" applyFont="1" applyFill="1" applyBorder="1" applyAlignment="1">
      <alignment horizontal="left"/>
    </xf>
    <xf numFmtId="4" fontId="20" fillId="0" borderId="92" xfId="0" applyNumberFormat="1" applyFont="1" applyFill="1" applyBorder="1" applyAlignment="1">
      <alignment/>
    </xf>
    <xf numFmtId="4" fontId="20" fillId="0" borderId="92" xfId="0" applyNumberFormat="1" applyFont="1" applyFill="1" applyBorder="1" applyAlignment="1">
      <alignment horizontal="right"/>
    </xf>
    <xf numFmtId="4" fontId="20" fillId="0" borderId="41" xfId="0" applyNumberFormat="1" applyFont="1" applyFill="1" applyBorder="1" applyAlignment="1">
      <alignment horizontal="left"/>
    </xf>
    <xf numFmtId="4" fontId="20" fillId="0" borderId="75" xfId="0" applyNumberFormat="1" applyFont="1" applyFill="1" applyBorder="1" applyAlignment="1">
      <alignment/>
    </xf>
    <xf numFmtId="4" fontId="20" fillId="0" borderId="66" xfId="0" applyNumberFormat="1" applyFont="1" applyFill="1" applyBorder="1" applyAlignment="1">
      <alignment/>
    </xf>
    <xf numFmtId="4" fontId="20" fillId="0" borderId="92" xfId="0" applyNumberFormat="1" applyFont="1" applyFill="1" applyBorder="1" applyAlignment="1">
      <alignment/>
    </xf>
    <xf numFmtId="4" fontId="20" fillId="0" borderId="6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20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0" fillId="0" borderId="93" xfId="0" applyFont="1" applyBorder="1" applyAlignment="1">
      <alignment/>
    </xf>
    <xf numFmtId="0" fontId="20" fillId="0" borderId="67" xfId="0" applyFont="1" applyBorder="1" applyAlignment="1">
      <alignment/>
    </xf>
    <xf numFmtId="4" fontId="25" fillId="0" borderId="93" xfId="0" applyNumberFormat="1" applyFont="1" applyBorder="1" applyAlignment="1">
      <alignment/>
    </xf>
    <xf numFmtId="0" fontId="25" fillId="0" borderId="74" xfId="0" applyFont="1" applyBorder="1" applyAlignment="1">
      <alignment/>
    </xf>
    <xf numFmtId="0" fontId="20" fillId="0" borderId="92" xfId="0" applyFont="1" applyBorder="1" applyAlignment="1">
      <alignment/>
    </xf>
    <xf numFmtId="4" fontId="25" fillId="0" borderId="92" xfId="0" applyNumberFormat="1" applyFont="1" applyBorder="1" applyAlignment="1">
      <alignment/>
    </xf>
    <xf numFmtId="0" fontId="25" fillId="0" borderId="34" xfId="0" applyFont="1" applyBorder="1" applyAlignment="1">
      <alignment/>
    </xf>
    <xf numFmtId="0" fontId="20" fillId="0" borderId="93" xfId="0" applyFont="1" applyBorder="1" applyAlignment="1">
      <alignment horizontal="left"/>
    </xf>
    <xf numFmtId="49" fontId="20" fillId="0" borderId="93" xfId="0" applyNumberFormat="1" applyFont="1" applyBorder="1" applyAlignment="1">
      <alignment horizontal="left"/>
    </xf>
    <xf numFmtId="0" fontId="25" fillId="0" borderId="93" xfId="0" applyFont="1" applyBorder="1" applyAlignment="1">
      <alignment horizontal="left"/>
    </xf>
    <xf numFmtId="0" fontId="20" fillId="0" borderId="94" xfId="0" applyFont="1" applyBorder="1" applyAlignment="1">
      <alignment/>
    </xf>
    <xf numFmtId="0" fontId="35" fillId="0" borderId="95" xfId="0" applyFont="1" applyBorder="1" applyAlignment="1">
      <alignment/>
    </xf>
    <xf numFmtId="4" fontId="35" fillId="0" borderId="95" xfId="0" applyNumberFormat="1" applyFont="1" applyBorder="1" applyAlignment="1">
      <alignment/>
    </xf>
    <xf numFmtId="0" fontId="35" fillId="0" borderId="34" xfId="0" applyFont="1" applyBorder="1" applyAlignment="1">
      <alignment/>
    </xf>
    <xf numFmtId="0" fontId="35" fillId="0" borderId="74" xfId="0" applyFont="1" applyBorder="1" applyAlignment="1">
      <alignment/>
    </xf>
    <xf numFmtId="4" fontId="25" fillId="0" borderId="74" xfId="0" applyNumberFormat="1" applyFont="1" applyBorder="1" applyAlignment="1">
      <alignment/>
    </xf>
    <xf numFmtId="0" fontId="20" fillId="0" borderId="41" xfId="0" applyFont="1" applyBorder="1" applyAlignment="1">
      <alignment/>
    </xf>
    <xf numFmtId="0" fontId="25" fillId="0" borderId="92" xfId="0" applyFont="1" applyBorder="1" applyAlignment="1">
      <alignment/>
    </xf>
    <xf numFmtId="0" fontId="25" fillId="0" borderId="41" xfId="0" applyFont="1" applyBorder="1" applyAlignment="1">
      <alignment horizontal="left"/>
    </xf>
    <xf numFmtId="0" fontId="25" fillId="0" borderId="41" xfId="0" applyFont="1" applyBorder="1" applyAlignment="1">
      <alignment/>
    </xf>
    <xf numFmtId="0" fontId="35" fillId="0" borderId="96" xfId="0" applyFont="1" applyBorder="1" applyAlignment="1">
      <alignment/>
    </xf>
    <xf numFmtId="4" fontId="35" fillId="0" borderId="96" xfId="0" applyNumberFormat="1" applyFont="1" applyBorder="1" applyAlignment="1">
      <alignment/>
    </xf>
    <xf numFmtId="0" fontId="21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right"/>
    </xf>
    <xf numFmtId="0" fontId="20" fillId="0" borderId="63" xfId="0" applyFont="1" applyBorder="1" applyAlignment="1">
      <alignment/>
    </xf>
    <xf numFmtId="3" fontId="25" fillId="0" borderId="63" xfId="0" applyNumberFormat="1" applyFont="1" applyBorder="1" applyAlignment="1">
      <alignment/>
    </xf>
    <xf numFmtId="4" fontId="25" fillId="0" borderId="67" xfId="0" applyNumberFormat="1" applyFont="1" applyBorder="1" applyAlignment="1">
      <alignment/>
    </xf>
    <xf numFmtId="4" fontId="20" fillId="0" borderId="92" xfId="0" applyNumberFormat="1" applyFont="1" applyBorder="1" applyAlignment="1">
      <alignment/>
    </xf>
    <xf numFmtId="4" fontId="20" fillId="0" borderId="94" xfId="0" applyNumberFormat="1" applyFont="1" applyBorder="1" applyAlignment="1">
      <alignment/>
    </xf>
    <xf numFmtId="0" fontId="20" fillId="0" borderId="92" xfId="0" applyFont="1" applyBorder="1" applyAlignment="1">
      <alignment horizontal="left"/>
    </xf>
    <xf numFmtId="49" fontId="20" fillId="0" borderId="92" xfId="0" applyNumberFormat="1" applyFont="1" applyBorder="1" applyAlignment="1">
      <alignment horizontal="left"/>
    </xf>
    <xf numFmtId="49" fontId="20" fillId="0" borderId="93" xfId="0" applyNumberFormat="1" applyFont="1" applyBorder="1" applyAlignment="1">
      <alignment horizontal="left" wrapText="1" indent="3"/>
    </xf>
    <xf numFmtId="4" fontId="20" fillId="0" borderId="92" xfId="0" applyNumberFormat="1" applyFont="1" applyBorder="1" applyAlignment="1">
      <alignment horizontal="right"/>
    </xf>
    <xf numFmtId="49" fontId="20" fillId="0" borderId="93" xfId="0" applyNumberFormat="1" applyFont="1" applyBorder="1" applyAlignment="1">
      <alignment horizontal="left" indent="3"/>
    </xf>
    <xf numFmtId="0" fontId="20" fillId="0" borderId="93" xfId="0" applyFont="1" applyBorder="1" applyAlignment="1">
      <alignment horizontal="left" indent="3"/>
    </xf>
    <xf numFmtId="0" fontId="20" fillId="0" borderId="93" xfId="0" applyFont="1" applyBorder="1" applyAlignment="1">
      <alignment horizontal="left" wrapText="1" indent="3"/>
    </xf>
    <xf numFmtId="4" fontId="20" fillId="0" borderId="93" xfId="0" applyNumberFormat="1" applyFont="1" applyBorder="1" applyAlignment="1">
      <alignment/>
    </xf>
    <xf numFmtId="0" fontId="20" fillId="0" borderId="41" xfId="0" applyFont="1" applyFill="1" applyBorder="1" applyAlignment="1">
      <alignment/>
    </xf>
    <xf numFmtId="0" fontId="20" fillId="0" borderId="92" xfId="0" applyFont="1" applyFill="1" applyBorder="1" applyAlignment="1">
      <alignment horizontal="left" indent="3"/>
    </xf>
    <xf numFmtId="0" fontId="20" fillId="0" borderId="92" xfId="0" applyFont="1" applyBorder="1" applyAlignment="1">
      <alignment horizontal="left" indent="3"/>
    </xf>
    <xf numFmtId="4" fontId="25" fillId="0" borderId="92" xfId="0" applyNumberFormat="1" applyFont="1" applyBorder="1" applyAlignment="1">
      <alignment horizontal="center"/>
    </xf>
    <xf numFmtId="0" fontId="20" fillId="0" borderId="92" xfId="0" applyFont="1" applyFill="1" applyBorder="1" applyAlignment="1">
      <alignment/>
    </xf>
    <xf numFmtId="4" fontId="25" fillId="0" borderId="75" xfId="0" applyNumberFormat="1" applyFont="1" applyBorder="1" applyAlignment="1">
      <alignment/>
    </xf>
    <xf numFmtId="0" fontId="55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5" fillId="0" borderId="49" xfId="0" applyFont="1" applyBorder="1" applyAlignment="1">
      <alignment/>
    </xf>
    <xf numFmtId="0" fontId="35" fillId="0" borderId="50" xfId="0" applyFont="1" applyBorder="1" applyAlignment="1">
      <alignment horizontal="right"/>
    </xf>
    <xf numFmtId="4" fontId="20" fillId="0" borderId="20" xfId="0" applyNumberFormat="1" applyFont="1" applyBorder="1" applyAlignment="1">
      <alignment/>
    </xf>
    <xf numFmtId="0" fontId="27" fillId="0" borderId="35" xfId="0" applyFont="1" applyBorder="1" applyAlignment="1">
      <alignment/>
    </xf>
    <xf numFmtId="0" fontId="28" fillId="0" borderId="12" xfId="0" applyFont="1" applyBorder="1" applyAlignment="1">
      <alignment/>
    </xf>
    <xf numFmtId="4" fontId="27" fillId="0" borderId="17" xfId="0" applyNumberFormat="1" applyFont="1" applyBorder="1" applyAlignment="1">
      <alignment/>
    </xf>
    <xf numFmtId="0" fontId="28" fillId="0" borderId="0" xfId="0" applyFont="1" applyAlignment="1">
      <alignment/>
    </xf>
    <xf numFmtId="0" fontId="4" fillId="0" borderId="35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4" fontId="20" fillId="0" borderId="17" xfId="0" applyNumberFormat="1" applyFont="1" applyFill="1" applyBorder="1" applyAlignment="1">
      <alignment/>
    </xf>
    <xf numFmtId="0" fontId="27" fillId="0" borderId="35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3" fillId="0" borderId="60" xfId="0" applyFont="1" applyBorder="1" applyAlignment="1">
      <alignment/>
    </xf>
    <xf numFmtId="0" fontId="23" fillId="0" borderId="14" xfId="0" applyFont="1" applyBorder="1" applyAlignment="1">
      <alignment/>
    </xf>
    <xf numFmtId="4" fontId="23" fillId="0" borderId="16" xfId="0" applyNumberFormat="1" applyFont="1" applyBorder="1" applyAlignment="1">
      <alignment/>
    </xf>
    <xf numFmtId="0" fontId="20" fillId="0" borderId="0" xfId="49" applyFont="1">
      <alignment/>
      <protection/>
    </xf>
    <xf numFmtId="4" fontId="20" fillId="0" borderId="0" xfId="49" applyNumberFormat="1" applyFont="1" applyAlignment="1">
      <alignment horizontal="right"/>
      <protection/>
    </xf>
    <xf numFmtId="0" fontId="0" fillId="0" borderId="0" xfId="49">
      <alignment/>
      <protection/>
    </xf>
    <xf numFmtId="0" fontId="23" fillId="0" borderId="0" xfId="49" applyFont="1">
      <alignment/>
      <protection/>
    </xf>
    <xf numFmtId="0" fontId="20" fillId="0" borderId="40" xfId="49" applyFont="1" applyBorder="1">
      <alignment/>
      <protection/>
    </xf>
    <xf numFmtId="0" fontId="20" fillId="0" borderId="21" xfId="49" applyFont="1" applyBorder="1">
      <alignment/>
      <protection/>
    </xf>
    <xf numFmtId="4" fontId="20" fillId="0" borderId="22" xfId="49" applyNumberFormat="1" applyFont="1" applyBorder="1" applyAlignment="1">
      <alignment horizontal="right"/>
      <protection/>
    </xf>
    <xf numFmtId="0" fontId="20" fillId="0" borderId="35" xfId="49" applyFont="1" applyBorder="1">
      <alignment/>
      <protection/>
    </xf>
    <xf numFmtId="0" fontId="20" fillId="0" borderId="12" xfId="49" applyFont="1" applyBorder="1">
      <alignment/>
      <protection/>
    </xf>
    <xf numFmtId="4" fontId="20" fillId="0" borderId="17" xfId="49" applyNumberFormat="1" applyFont="1" applyBorder="1" applyAlignment="1">
      <alignment horizontal="right"/>
      <protection/>
    </xf>
    <xf numFmtId="0" fontId="25" fillId="0" borderId="35" xfId="49" applyFont="1" applyBorder="1">
      <alignment/>
      <protection/>
    </xf>
    <xf numFmtId="0" fontId="25" fillId="0" borderId="12" xfId="49" applyFont="1" applyBorder="1">
      <alignment/>
      <protection/>
    </xf>
    <xf numFmtId="4" fontId="25" fillId="0" borderId="17" xfId="49" applyNumberFormat="1" applyFont="1" applyBorder="1" applyAlignment="1">
      <alignment horizontal="right"/>
      <protection/>
    </xf>
    <xf numFmtId="0" fontId="20" fillId="0" borderId="68" xfId="49" applyFont="1" applyBorder="1">
      <alignment/>
      <protection/>
    </xf>
    <xf numFmtId="0" fontId="20" fillId="0" borderId="42" xfId="49" applyFont="1" applyBorder="1">
      <alignment/>
      <protection/>
    </xf>
    <xf numFmtId="4" fontId="20" fillId="0" borderId="72" xfId="49" applyNumberFormat="1" applyFont="1" applyBorder="1" applyAlignment="1">
      <alignment horizontal="right"/>
      <protection/>
    </xf>
    <xf numFmtId="0" fontId="25" fillId="0" borderId="60" xfId="49" applyFont="1" applyBorder="1">
      <alignment/>
      <protection/>
    </xf>
    <xf numFmtId="0" fontId="20" fillId="0" borderId="14" xfId="49" applyFont="1" applyBorder="1">
      <alignment/>
      <protection/>
    </xf>
    <xf numFmtId="4" fontId="25" fillId="0" borderId="16" xfId="49" applyNumberFormat="1" applyFont="1" applyBorder="1" applyAlignment="1">
      <alignment horizontal="right"/>
      <protection/>
    </xf>
    <xf numFmtId="0" fontId="25" fillId="0" borderId="37" xfId="49" applyFont="1" applyBorder="1">
      <alignment/>
      <protection/>
    </xf>
    <xf numFmtId="0" fontId="20" fillId="0" borderId="28" xfId="49" applyFont="1" applyBorder="1">
      <alignment/>
      <protection/>
    </xf>
    <xf numFmtId="4" fontId="25" fillId="0" borderId="29" xfId="49" applyNumberFormat="1" applyFont="1" applyBorder="1" applyAlignment="1">
      <alignment horizontal="right"/>
      <protection/>
    </xf>
    <xf numFmtId="0" fontId="20" fillId="0" borderId="0" xfId="49" applyFont="1" applyBorder="1">
      <alignment/>
      <protection/>
    </xf>
    <xf numFmtId="4" fontId="20" fillId="0" borderId="0" xfId="49" applyNumberFormat="1" applyFont="1" applyBorder="1" applyAlignment="1">
      <alignment horizontal="right"/>
      <protection/>
    </xf>
    <xf numFmtId="0" fontId="20" fillId="0" borderId="58" xfId="49" applyFont="1" applyBorder="1">
      <alignment/>
      <protection/>
    </xf>
    <xf numFmtId="0" fontId="25" fillId="0" borderId="56" xfId="49" applyFont="1" applyBorder="1">
      <alignment/>
      <protection/>
    </xf>
    <xf numFmtId="0" fontId="20" fillId="0" borderId="56" xfId="49" applyFont="1" applyBorder="1">
      <alignment/>
      <protection/>
    </xf>
    <xf numFmtId="0" fontId="20" fillId="0" borderId="70" xfId="49" applyFont="1" applyBorder="1">
      <alignment/>
      <protection/>
    </xf>
    <xf numFmtId="0" fontId="20" fillId="0" borderId="55" xfId="49" applyFont="1" applyBorder="1">
      <alignment/>
      <protection/>
    </xf>
    <xf numFmtId="4" fontId="0" fillId="0" borderId="0" xfId="49" applyNumberFormat="1">
      <alignment/>
      <protection/>
    </xf>
    <xf numFmtId="0" fontId="6" fillId="0" borderId="0" xfId="0" applyFont="1" applyAlignment="1">
      <alignment/>
    </xf>
    <xf numFmtId="0" fontId="7" fillId="0" borderId="5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2" xfId="0" applyFont="1" applyBorder="1" applyAlignment="1">
      <alignment/>
    </xf>
    <xf numFmtId="4" fontId="20" fillId="0" borderId="72" xfId="0" applyNumberFormat="1" applyFont="1" applyBorder="1" applyAlignment="1">
      <alignment/>
    </xf>
    <xf numFmtId="0" fontId="20" fillId="0" borderId="35" xfId="0" applyFont="1" applyFill="1" applyBorder="1" applyAlignment="1">
      <alignment horizontal="center"/>
    </xf>
    <xf numFmtId="0" fontId="6" fillId="0" borderId="55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38" xfId="0" applyFont="1" applyBorder="1" applyAlignment="1">
      <alignment/>
    </xf>
    <xf numFmtId="4" fontId="6" fillId="0" borderId="29" xfId="0" applyNumberFormat="1" applyFont="1" applyBorder="1" applyAlignment="1">
      <alignment/>
    </xf>
    <xf numFmtId="0" fontId="38" fillId="0" borderId="0" xfId="0" applyFont="1" applyAlignment="1">
      <alignment horizontal="left"/>
    </xf>
    <xf numFmtId="4" fontId="20" fillId="0" borderId="0" xfId="0" applyNumberFormat="1" applyFont="1" applyBorder="1" applyAlignment="1">
      <alignment/>
    </xf>
    <xf numFmtId="0" fontId="7" fillId="0" borderId="49" xfId="0" applyFont="1" applyBorder="1" applyAlignment="1">
      <alignment horizontal="right"/>
    </xf>
    <xf numFmtId="4" fontId="7" fillId="0" borderId="50" xfId="0" applyNumberFormat="1" applyFont="1" applyBorder="1" applyAlignment="1">
      <alignment horizontal="center"/>
    </xf>
    <xf numFmtId="14" fontId="20" fillId="0" borderId="43" xfId="0" applyNumberFormat="1" applyFont="1" applyBorder="1" applyAlignment="1">
      <alignment/>
    </xf>
    <xf numFmtId="0" fontId="20" fillId="0" borderId="10" xfId="0" applyFont="1" applyBorder="1" applyAlignment="1">
      <alignment horizontal="right"/>
    </xf>
    <xf numFmtId="14" fontId="20" fillId="0" borderId="35" xfId="0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4" fontId="20" fillId="0" borderId="82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1" fontId="20" fillId="0" borderId="12" xfId="0" applyNumberFormat="1" applyFont="1" applyBorder="1" applyAlignment="1">
      <alignment/>
    </xf>
    <xf numFmtId="14" fontId="20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21" fillId="0" borderId="0" xfId="49" applyFont="1">
      <alignment/>
      <protection/>
    </xf>
    <xf numFmtId="0" fontId="35" fillId="0" borderId="57" xfId="49" applyFont="1" applyBorder="1">
      <alignment/>
      <protection/>
    </xf>
    <xf numFmtId="0" fontId="24" fillId="0" borderId="49" xfId="49" applyFont="1" applyBorder="1">
      <alignment/>
      <protection/>
    </xf>
    <xf numFmtId="4" fontId="35" fillId="0" borderId="50" xfId="49" applyNumberFormat="1" applyFont="1" applyBorder="1" applyAlignment="1">
      <alignment horizontal="right"/>
      <protection/>
    </xf>
    <xf numFmtId="0" fontId="56" fillId="0" borderId="0" xfId="0" applyFont="1" applyAlignment="1">
      <alignment/>
    </xf>
    <xf numFmtId="0" fontId="24" fillId="0" borderId="47" xfId="49" applyFont="1" applyBorder="1">
      <alignment/>
      <protection/>
    </xf>
    <xf numFmtId="0" fontId="20" fillId="0" borderId="60" xfId="0" applyFont="1" applyFill="1" applyBorder="1" applyAlignment="1">
      <alignment horizontal="center"/>
    </xf>
    <xf numFmtId="0" fontId="20" fillId="0" borderId="70" xfId="0" applyFont="1" applyBorder="1" applyAlignment="1">
      <alignment/>
    </xf>
    <xf numFmtId="14" fontId="23" fillId="0" borderId="26" xfId="0" applyNumberFormat="1" applyFont="1" applyBorder="1" applyAlignment="1">
      <alignment/>
    </xf>
    <xf numFmtId="0" fontId="23" fillId="0" borderId="45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38" xfId="0" applyFont="1" applyBorder="1" applyAlignment="1">
      <alignment/>
    </xf>
    <xf numFmtId="4" fontId="23" fillId="0" borderId="29" xfId="0" applyNumberFormat="1" applyFont="1" applyBorder="1" applyAlignment="1">
      <alignment/>
    </xf>
    <xf numFmtId="14" fontId="20" fillId="0" borderId="60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0" fontId="20" fillId="0" borderId="14" xfId="0" applyFont="1" applyFill="1" applyBorder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7" fontId="57" fillId="0" borderId="0" xfId="0" applyNumberFormat="1" applyFont="1" applyAlignment="1">
      <alignment/>
    </xf>
    <xf numFmtId="177" fontId="7" fillId="0" borderId="23" xfId="0" applyNumberFormat="1" applyFont="1" applyBorder="1" applyAlignment="1">
      <alignment horizontal="center"/>
    </xf>
    <xf numFmtId="177" fontId="7" fillId="0" borderId="51" xfId="0" applyNumberFormat="1" applyFont="1" applyBorder="1" applyAlignment="1">
      <alignment horizontal="center"/>
    </xf>
    <xf numFmtId="177" fontId="7" fillId="0" borderId="52" xfId="0" applyNumberFormat="1" applyFont="1" applyBorder="1" applyAlignment="1">
      <alignment horizontal="center"/>
    </xf>
    <xf numFmtId="177" fontId="7" fillId="0" borderId="97" xfId="0" applyNumberFormat="1" applyFont="1" applyBorder="1" applyAlignment="1">
      <alignment horizontal="center"/>
    </xf>
    <xf numFmtId="177" fontId="7" fillId="0" borderId="24" xfId="0" applyNumberFormat="1" applyFont="1" applyBorder="1" applyAlignment="1">
      <alignment horizontal="center"/>
    </xf>
    <xf numFmtId="177" fontId="7" fillId="0" borderId="81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177" fontId="7" fillId="0" borderId="34" xfId="0" applyNumberFormat="1" applyFont="1" applyBorder="1" applyAlignment="1">
      <alignment horizontal="center"/>
    </xf>
    <xf numFmtId="14" fontId="7" fillId="0" borderId="57" xfId="0" applyNumberFormat="1" applyFont="1" applyBorder="1" applyAlignment="1">
      <alignment horizontal="center"/>
    </xf>
    <xf numFmtId="14" fontId="7" fillId="0" borderId="49" xfId="0" applyNumberFormat="1" applyFont="1" applyBorder="1" applyAlignment="1">
      <alignment horizontal="center"/>
    </xf>
    <xf numFmtId="177" fontId="7" fillId="0" borderId="50" xfId="0" applyNumberFormat="1" applyFont="1" applyBorder="1" applyAlignment="1">
      <alignment horizontal="center"/>
    </xf>
    <xf numFmtId="14" fontId="7" fillId="0" borderId="53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77" fontId="7" fillId="0" borderId="54" xfId="0" applyNumberFormat="1" applyFont="1" applyBorder="1" applyAlignment="1">
      <alignment horizontal="center"/>
    </xf>
    <xf numFmtId="177" fontId="4" fillId="0" borderId="66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177" fontId="4" fillId="0" borderId="9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77" fontId="4" fillId="0" borderId="93" xfId="0" applyNumberFormat="1" applyFont="1" applyBorder="1" applyAlignment="1">
      <alignment/>
    </xf>
    <xf numFmtId="3" fontId="4" fillId="0" borderId="42" xfId="0" applyNumberFormat="1" applyFont="1" applyBorder="1" applyAlignment="1">
      <alignment horizontal="center"/>
    </xf>
    <xf numFmtId="3" fontId="4" fillId="0" borderId="72" xfId="0" applyNumberFormat="1" applyFont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7" fontId="4" fillId="0" borderId="63" xfId="0" applyNumberFormat="1" applyFont="1" applyBorder="1" applyAlignment="1">
      <alignment/>
    </xf>
    <xf numFmtId="3" fontId="4" fillId="0" borderId="37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177" fontId="4" fillId="0" borderId="67" xfId="0" applyNumberFormat="1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77" fontId="4" fillId="0" borderId="73" xfId="0" applyNumberFormat="1" applyFont="1" applyBorder="1" applyAlignment="1">
      <alignment/>
    </xf>
    <xf numFmtId="3" fontId="4" fillId="0" borderId="49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177" fontId="6" fillId="0" borderId="73" xfId="0" applyNumberFormat="1" applyFont="1" applyBorder="1" applyAlignment="1">
      <alignment/>
    </xf>
    <xf numFmtId="3" fontId="6" fillId="0" borderId="49" xfId="0" applyNumberFormat="1" applyFont="1" applyBorder="1" applyAlignment="1">
      <alignment horizontal="center"/>
    </xf>
    <xf numFmtId="177" fontId="5" fillId="0" borderId="0" xfId="0" applyNumberFormat="1" applyFont="1" applyAlignment="1">
      <alignment/>
    </xf>
    <xf numFmtId="3" fontId="6" fillId="0" borderId="50" xfId="0" applyNumberFormat="1" applyFont="1" applyBorder="1" applyAlignment="1">
      <alignment horizontal="center"/>
    </xf>
    <xf numFmtId="0" fontId="5" fillId="0" borderId="0" xfId="48" applyFont="1" applyFill="1" applyAlignment="1">
      <alignment horizontal="left"/>
      <protection/>
    </xf>
    <xf numFmtId="0" fontId="21" fillId="0" borderId="0" xfId="0" applyFont="1" applyFill="1" applyAlignment="1">
      <alignment/>
    </xf>
    <xf numFmtId="0" fontId="5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16" fillId="0" borderId="57" xfId="0" applyFont="1" applyBorder="1" applyAlignment="1">
      <alignment/>
    </xf>
    <xf numFmtId="3" fontId="8" fillId="0" borderId="66" xfId="0" applyNumberFormat="1" applyFont="1" applyBorder="1" applyAlignment="1">
      <alignment/>
    </xf>
    <xf numFmtId="3" fontId="8" fillId="0" borderId="92" xfId="0" applyNumberFormat="1" applyFont="1" applyBorder="1" applyAlignment="1">
      <alignment/>
    </xf>
    <xf numFmtId="3" fontId="8" fillId="0" borderId="93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0" fontId="7" fillId="0" borderId="6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75" xfId="0" applyNumberFormat="1" applyFont="1" applyBorder="1" applyAlignment="1">
      <alignment/>
    </xf>
    <xf numFmtId="0" fontId="13" fillId="0" borderId="57" xfId="0" applyFont="1" applyBorder="1" applyAlignment="1">
      <alignment/>
    </xf>
    <xf numFmtId="3" fontId="13" fillId="0" borderId="49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3" fontId="13" fillId="0" borderId="47" xfId="0" applyNumberFormat="1" applyFont="1" applyBorder="1" applyAlignment="1">
      <alignment/>
    </xf>
    <xf numFmtId="3" fontId="8" fillId="0" borderId="74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13" fillId="0" borderId="68" xfId="0" applyFont="1" applyBorder="1" applyAlignment="1">
      <alignment/>
    </xf>
    <xf numFmtId="3" fontId="13" fillId="0" borderId="42" xfId="0" applyNumberFormat="1" applyFont="1" applyBorder="1" applyAlignment="1">
      <alignment/>
    </xf>
    <xf numFmtId="3" fontId="13" fillId="0" borderId="61" xfId="0" applyNumberFormat="1" applyFont="1" applyBorder="1" applyAlignment="1">
      <alignment/>
    </xf>
    <xf numFmtId="0" fontId="6" fillId="0" borderId="57" xfId="0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8" fillId="0" borderId="63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37" xfId="0" applyFont="1" applyBorder="1" applyAlignment="1">
      <alignment/>
    </xf>
    <xf numFmtId="3" fontId="8" fillId="0" borderId="38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9" fillId="0" borderId="35" xfId="0" applyFont="1" applyBorder="1" applyAlignment="1">
      <alignment/>
    </xf>
    <xf numFmtId="3" fontId="9" fillId="0" borderId="12" xfId="0" applyNumberFormat="1" applyFont="1" applyBorder="1" applyAlignment="1">
      <alignment/>
    </xf>
    <xf numFmtId="49" fontId="9" fillId="0" borderId="35" xfId="0" applyNumberFormat="1" applyFont="1" applyBorder="1" applyAlignment="1">
      <alignment/>
    </xf>
    <xf numFmtId="0" fontId="9" fillId="0" borderId="60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30" fillId="0" borderId="0" xfId="0" applyFont="1" applyFill="1" applyAlignment="1">
      <alignment/>
    </xf>
    <xf numFmtId="0" fontId="7" fillId="0" borderId="4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7" xfId="0" applyFont="1" applyBorder="1" applyAlignment="1">
      <alignment/>
    </xf>
    <xf numFmtId="3" fontId="4" fillId="0" borderId="71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48" fillId="0" borderId="12" xfId="0" applyNumberFormat="1" applyFont="1" applyFill="1" applyBorder="1" applyAlignment="1">
      <alignment/>
    </xf>
    <xf numFmtId="3" fontId="8" fillId="0" borderId="45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3" fontId="4" fillId="0" borderId="5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/>
    </xf>
    <xf numFmtId="4" fontId="25" fillId="0" borderId="0" xfId="0" applyNumberFormat="1" applyFont="1" applyAlignment="1">
      <alignment/>
    </xf>
    <xf numFmtId="0" fontId="27" fillId="0" borderId="0" xfId="0" applyFont="1" applyAlignment="1">
      <alignment/>
    </xf>
    <xf numFmtId="4" fontId="57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7" fillId="0" borderId="53" xfId="0" applyFont="1" applyBorder="1" applyAlignment="1">
      <alignment/>
    </xf>
    <xf numFmtId="4" fontId="35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 horizontal="center"/>
    </xf>
    <xf numFmtId="4" fontId="7" fillId="0" borderId="81" xfId="0" applyNumberFormat="1" applyFont="1" applyBorder="1" applyAlignment="1">
      <alignment horizontal="center"/>
    </xf>
    <xf numFmtId="0" fontId="7" fillId="0" borderId="44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80" xfId="0" applyNumberFormat="1" applyFont="1" applyBorder="1" applyAlignment="1">
      <alignment horizontal="center"/>
    </xf>
    <xf numFmtId="4" fontId="7" fillId="0" borderId="65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4" fontId="7" fillId="0" borderId="38" xfId="0" applyNumberFormat="1" applyFont="1" applyBorder="1" applyAlignment="1">
      <alignment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20" fillId="0" borderId="18" xfId="0" applyNumberFormat="1" applyFont="1" applyBorder="1" applyAlignment="1">
      <alignment/>
    </xf>
    <xf numFmtId="4" fontId="20" fillId="0" borderId="12" xfId="0" applyNumberFormat="1" applyFont="1" applyBorder="1" applyAlignment="1">
      <alignment horizontal="right"/>
    </xf>
    <xf numFmtId="0" fontId="27" fillId="0" borderId="57" xfId="0" applyFont="1" applyBorder="1" applyAlignment="1">
      <alignment/>
    </xf>
    <xf numFmtId="4" fontId="27" fillId="0" borderId="48" xfId="0" applyNumberFormat="1" applyFont="1" applyBorder="1" applyAlignment="1">
      <alignment/>
    </xf>
    <xf numFmtId="4" fontId="27" fillId="0" borderId="49" xfId="0" applyNumberFormat="1" applyFont="1" applyBorder="1" applyAlignment="1">
      <alignment/>
    </xf>
    <xf numFmtId="4" fontId="27" fillId="0" borderId="50" xfId="0" applyNumberFormat="1" applyFont="1" applyBorder="1" applyAlignment="1">
      <alignment/>
    </xf>
    <xf numFmtId="0" fontId="0" fillId="0" borderId="0" xfId="0" applyFont="1" applyAlignment="1">
      <alignment horizontal="right"/>
    </xf>
    <xf numFmtId="4" fontId="35" fillId="0" borderId="25" xfId="0" applyNumberFormat="1" applyFont="1" applyBorder="1" applyAlignment="1">
      <alignment horizontal="center"/>
    </xf>
    <xf numFmtId="4" fontId="35" fillId="0" borderId="81" xfId="0" applyNumberFormat="1" applyFont="1" applyBorder="1" applyAlignment="1">
      <alignment horizontal="center"/>
    </xf>
    <xf numFmtId="4" fontId="35" fillId="0" borderId="0" xfId="0" applyNumberFormat="1" applyFont="1" applyBorder="1" applyAlignment="1">
      <alignment/>
    </xf>
    <xf numFmtId="4" fontId="35" fillId="0" borderId="80" xfId="0" applyNumberFormat="1" applyFont="1" applyBorder="1" applyAlignment="1">
      <alignment horizontal="center"/>
    </xf>
    <xf numFmtId="4" fontId="35" fillId="0" borderId="65" xfId="0" applyNumberFormat="1" applyFont="1" applyBorder="1" applyAlignment="1">
      <alignment horizontal="center"/>
    </xf>
    <xf numFmtId="4" fontId="35" fillId="0" borderId="38" xfId="0" applyNumberFormat="1" applyFont="1" applyBorder="1" applyAlignment="1">
      <alignment/>
    </xf>
    <xf numFmtId="4" fontId="27" fillId="0" borderId="49" xfId="0" applyNumberFormat="1" applyFont="1" applyBorder="1" applyAlignment="1">
      <alignment horizontal="right"/>
    </xf>
    <xf numFmtId="4" fontId="27" fillId="0" borderId="5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35" fillId="0" borderId="23" xfId="0" applyFont="1" applyBorder="1" applyAlignment="1">
      <alignment/>
    </xf>
    <xf numFmtId="4" fontId="35" fillId="0" borderId="13" xfId="0" applyNumberFormat="1" applyFont="1" applyBorder="1" applyAlignment="1">
      <alignment/>
    </xf>
    <xf numFmtId="0" fontId="35" fillId="0" borderId="24" xfId="0" applyFont="1" applyBorder="1" applyAlignment="1">
      <alignment horizontal="center"/>
    </xf>
    <xf numFmtId="4" fontId="35" fillId="0" borderId="11" xfId="0" applyNumberFormat="1" applyFont="1" applyBorder="1" applyAlignment="1">
      <alignment/>
    </xf>
    <xf numFmtId="0" fontId="61" fillId="0" borderId="26" xfId="0" applyFont="1" applyBorder="1" applyAlignment="1">
      <alignment/>
    </xf>
    <xf numFmtId="4" fontId="61" fillId="0" borderId="28" xfId="0" applyNumberFormat="1" applyFont="1" applyBorder="1" applyAlignment="1">
      <alignment/>
    </xf>
    <xf numFmtId="176" fontId="20" fillId="0" borderId="58" xfId="0" applyNumberFormat="1" applyFont="1" applyBorder="1" applyAlignment="1">
      <alignment/>
    </xf>
    <xf numFmtId="4" fontId="20" fillId="0" borderId="22" xfId="0" applyNumberFormat="1" applyFont="1" applyBorder="1" applyAlignment="1">
      <alignment/>
    </xf>
    <xf numFmtId="4" fontId="20" fillId="0" borderId="17" xfId="0" applyNumberFormat="1" applyFont="1" applyBorder="1" applyAlignment="1">
      <alignment horizontal="right" vertical="top" wrapText="1"/>
    </xf>
    <xf numFmtId="4" fontId="20" fillId="0" borderId="42" xfId="0" applyNumberFormat="1" applyFont="1" applyBorder="1" applyAlignment="1">
      <alignment/>
    </xf>
    <xf numFmtId="176" fontId="20" fillId="0" borderId="80" xfId="0" applyNumberFormat="1" applyFont="1" applyBorder="1" applyAlignment="1">
      <alignment/>
    </xf>
    <xf numFmtId="4" fontId="20" fillId="0" borderId="72" xfId="0" applyNumberFormat="1" applyFont="1" applyBorder="1" applyAlignment="1">
      <alignment horizontal="right" vertical="top" wrapText="1"/>
    </xf>
    <xf numFmtId="4" fontId="13" fillId="0" borderId="49" xfId="0" applyNumberFormat="1" applyFont="1" applyBorder="1" applyAlignment="1">
      <alignment/>
    </xf>
    <xf numFmtId="176" fontId="13" fillId="0" borderId="47" xfId="0" applyNumberFormat="1" applyFont="1" applyBorder="1" applyAlignment="1">
      <alignment horizontal="right"/>
    </xf>
    <xf numFmtId="4" fontId="13" fillId="0" borderId="5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/>
    </xf>
    <xf numFmtId="4" fontId="7" fillId="0" borderId="64" xfId="0" applyNumberFormat="1" applyFont="1" applyBorder="1" applyAlignment="1">
      <alignment/>
    </xf>
    <xf numFmtId="4" fontId="7" fillId="0" borderId="45" xfId="0" applyNumberFormat="1" applyFont="1" applyBorder="1" applyAlignment="1">
      <alignment/>
    </xf>
    <xf numFmtId="4" fontId="20" fillId="0" borderId="56" xfId="0" applyNumberFormat="1" applyFont="1" applyBorder="1" applyAlignment="1">
      <alignment/>
    </xf>
    <xf numFmtId="4" fontId="20" fillId="0" borderId="22" xfId="0" applyNumberFormat="1" applyFont="1" applyBorder="1" applyAlignment="1">
      <alignment horizontal="right" vertical="top" wrapText="1"/>
    </xf>
    <xf numFmtId="4" fontId="20" fillId="0" borderId="36" xfId="0" applyNumberFormat="1" applyFont="1" applyBorder="1" applyAlignment="1">
      <alignment/>
    </xf>
    <xf numFmtId="4" fontId="27" fillId="0" borderId="29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58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76" fontId="25" fillId="0" borderId="97" xfId="0" applyNumberFormat="1" applyFont="1" applyBorder="1" applyAlignment="1">
      <alignment horizontal="right"/>
    </xf>
    <xf numFmtId="176" fontId="25" fillId="0" borderId="73" xfId="0" applyNumberFormat="1" applyFont="1" applyBorder="1" applyAlignment="1">
      <alignment horizontal="right"/>
    </xf>
    <xf numFmtId="4" fontId="25" fillId="0" borderId="52" xfId="0" applyNumberFormat="1" applyFont="1" applyBorder="1" applyAlignment="1">
      <alignment wrapText="1"/>
    </xf>
    <xf numFmtId="4" fontId="25" fillId="0" borderId="97" xfId="0" applyNumberFormat="1" applyFont="1" applyBorder="1" applyAlignment="1">
      <alignment horizontal="right" wrapText="1"/>
    </xf>
    <xf numFmtId="4" fontId="8" fillId="0" borderId="73" xfId="0" applyNumberFormat="1" applyFont="1" applyBorder="1" applyAlignment="1">
      <alignment horizontal="right"/>
    </xf>
    <xf numFmtId="0" fontId="25" fillId="0" borderId="26" xfId="0" applyFont="1" applyBorder="1" applyAlignment="1">
      <alignment/>
    </xf>
    <xf numFmtId="4" fontId="25" fillId="0" borderId="97" xfId="0" applyNumberFormat="1" applyFont="1" applyBorder="1" applyAlignment="1">
      <alignment horizontal="right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3" fontId="20" fillId="0" borderId="0" xfId="0" applyNumberFormat="1" applyFont="1" applyAlignment="1" applyProtection="1">
      <alignment horizontal="right"/>
      <protection/>
    </xf>
    <xf numFmtId="0" fontId="25" fillId="0" borderId="53" xfId="0" applyFont="1" applyBorder="1" applyAlignment="1" applyProtection="1">
      <alignment horizontal="left"/>
      <protection/>
    </xf>
    <xf numFmtId="0" fontId="25" fillId="0" borderId="54" xfId="0" applyFont="1" applyBorder="1" applyAlignment="1" applyProtection="1">
      <alignment/>
      <protection/>
    </xf>
    <xf numFmtId="0" fontId="25" fillId="0" borderId="71" xfId="0" applyFont="1" applyBorder="1" applyAlignment="1" applyProtection="1">
      <alignment/>
      <protection/>
    </xf>
    <xf numFmtId="1" fontId="25" fillId="0" borderId="91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 wrapText="1"/>
    </xf>
    <xf numFmtId="3" fontId="25" fillId="0" borderId="21" xfId="0" applyNumberFormat="1" applyFont="1" applyFill="1" applyBorder="1" applyAlignment="1">
      <alignment horizontal="center"/>
    </xf>
    <xf numFmtId="3" fontId="25" fillId="0" borderId="17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vertical="center"/>
    </xf>
    <xf numFmtId="186" fontId="20" fillId="0" borderId="21" xfId="0" applyNumberFormat="1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vertical="center"/>
    </xf>
    <xf numFmtId="3" fontId="20" fillId="0" borderId="22" xfId="0" applyNumberFormat="1" applyFont="1" applyFill="1" applyBorder="1" applyAlignment="1">
      <alignment vertical="center"/>
    </xf>
    <xf numFmtId="0" fontId="20" fillId="0" borderId="35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vertical="center"/>
    </xf>
    <xf numFmtId="186" fontId="20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35" xfId="0" applyNumberFormat="1" applyFont="1" applyFill="1" applyBorder="1" applyAlignment="1">
      <alignment horizontal="left" vertical="center"/>
    </xf>
    <xf numFmtId="0" fontId="20" fillId="0" borderId="60" xfId="0" applyNumberFormat="1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186" fontId="20" fillId="0" borderId="14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6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186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6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/>
    </xf>
    <xf numFmtId="0" fontId="20" fillId="0" borderId="34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3" fontId="20" fillId="0" borderId="21" xfId="0" applyNumberFormat="1" applyFont="1" applyBorder="1" applyAlignment="1">
      <alignment horizontal="right"/>
    </xf>
    <xf numFmtId="3" fontId="20" fillId="0" borderId="12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0" fontId="25" fillId="0" borderId="12" xfId="0" applyFont="1" applyBorder="1" applyAlignment="1">
      <alignment/>
    </xf>
    <xf numFmtId="0" fontId="20" fillId="0" borderId="98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/>
    </xf>
    <xf numFmtId="3" fontId="20" fillId="0" borderId="12" xfId="0" applyNumberFormat="1" applyFont="1" applyBorder="1" applyAlignment="1">
      <alignment horizontal="right" wrapText="1"/>
    </xf>
    <xf numFmtId="3" fontId="20" fillId="0" borderId="17" xfId="0" applyNumberFormat="1" applyFont="1" applyBorder="1" applyAlignment="1">
      <alignment horizontal="right" wrapText="1"/>
    </xf>
    <xf numFmtId="3" fontId="20" fillId="0" borderId="14" xfId="0" applyNumberFormat="1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4" xfId="0" applyFont="1" applyBorder="1" applyAlignment="1">
      <alignment/>
    </xf>
    <xf numFmtId="0" fontId="20" fillId="0" borderId="30" xfId="0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0" fontId="20" fillId="0" borderId="36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59" xfId="0" applyFont="1" applyBorder="1" applyAlignment="1">
      <alignment/>
    </xf>
    <xf numFmtId="0" fontId="25" fillId="0" borderId="21" xfId="0" applyFont="1" applyBorder="1" applyAlignment="1">
      <alignment/>
    </xf>
    <xf numFmtId="0" fontId="3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99" xfId="0" applyFont="1" applyBorder="1" applyAlignment="1">
      <alignment horizontal="left"/>
    </xf>
    <xf numFmtId="0" fontId="32" fillId="0" borderId="99" xfId="0" applyFont="1" applyBorder="1" applyAlignment="1">
      <alignment horizontal="left"/>
    </xf>
    <xf numFmtId="49" fontId="4" fillId="0" borderId="99" xfId="0" applyNumberFormat="1" applyFont="1" applyBorder="1" applyAlignment="1">
      <alignment horizontal="left"/>
    </xf>
    <xf numFmtId="0" fontId="7" fillId="0" borderId="99" xfId="0" applyFont="1" applyBorder="1" applyAlignment="1">
      <alignment horizontal="left"/>
    </xf>
    <xf numFmtId="0" fontId="15" fillId="0" borderId="53" xfId="0" applyFont="1" applyBorder="1" applyAlignment="1">
      <alignment/>
    </xf>
    <xf numFmtId="0" fontId="15" fillId="0" borderId="48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57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3" fontId="9" fillId="0" borderId="36" xfId="0" applyNumberFormat="1" applyFont="1" applyBorder="1" applyAlignment="1">
      <alignment/>
    </xf>
    <xf numFmtId="3" fontId="9" fillId="0" borderId="56" xfId="0" applyNumberFormat="1" applyFont="1" applyBorder="1" applyAlignment="1">
      <alignment/>
    </xf>
    <xf numFmtId="3" fontId="9" fillId="0" borderId="70" xfId="0" applyNumberFormat="1" applyFont="1" applyBorder="1" applyAlignment="1">
      <alignment/>
    </xf>
    <xf numFmtId="3" fontId="8" fillId="0" borderId="92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" fontId="4" fillId="0" borderId="92" xfId="0" applyNumberFormat="1" applyFont="1" applyFill="1" applyBorder="1" applyAlignment="1">
      <alignment/>
    </xf>
    <xf numFmtId="4" fontId="8" fillId="0" borderId="92" xfId="0" applyNumberFormat="1" applyFont="1" applyFill="1" applyBorder="1" applyAlignment="1">
      <alignment/>
    </xf>
    <xf numFmtId="4" fontId="25" fillId="0" borderId="52" xfId="0" applyNumberFormat="1" applyFont="1" applyBorder="1" applyAlignment="1">
      <alignment/>
    </xf>
    <xf numFmtId="4" fontId="25" fillId="0" borderId="45" xfId="0" applyNumberFormat="1" applyFont="1" applyBorder="1" applyAlignment="1">
      <alignment/>
    </xf>
    <xf numFmtId="0" fontId="25" fillId="0" borderId="51" xfId="0" applyFont="1" applyBorder="1" applyAlignment="1">
      <alignment wrapText="1" shrinkToFit="1"/>
    </xf>
    <xf numFmtId="0" fontId="25" fillId="0" borderId="51" xfId="0" applyFont="1" applyBorder="1" applyAlignment="1">
      <alignment horizontal="left" wrapText="1"/>
    </xf>
    <xf numFmtId="0" fontId="20" fillId="0" borderId="21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left"/>
    </xf>
    <xf numFmtId="0" fontId="25" fillId="0" borderId="49" xfId="0" applyFont="1" applyFill="1" applyBorder="1" applyAlignment="1">
      <alignment horizontal="center"/>
    </xf>
    <xf numFmtId="0" fontId="25" fillId="0" borderId="49" xfId="0" applyFont="1" applyFill="1" applyBorder="1" applyAlignment="1">
      <alignment horizontal="center" wrapText="1"/>
    </xf>
    <xf numFmtId="3" fontId="25" fillId="0" borderId="49" xfId="0" applyNumberFormat="1" applyFont="1" applyFill="1" applyBorder="1" applyAlignment="1">
      <alignment horizontal="left" vertical="center" wrapText="1"/>
    </xf>
    <xf numFmtId="3" fontId="25" fillId="0" borderId="5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/>
    </xf>
    <xf numFmtId="3" fontId="20" fillId="0" borderId="99" xfId="0" applyNumberFormat="1" applyFont="1" applyFill="1" applyBorder="1" applyAlignment="1">
      <alignment/>
    </xf>
    <xf numFmtId="0" fontId="25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97" xfId="0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Continuous"/>
    </xf>
    <xf numFmtId="2" fontId="4" fillId="0" borderId="83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4" fontId="4" fillId="0" borderId="21" xfId="34" applyNumberFormat="1" applyFont="1" applyFill="1" applyBorder="1" applyAlignment="1">
      <alignment horizontal="right"/>
    </xf>
    <xf numFmtId="4" fontId="4" fillId="0" borderId="58" xfId="34" applyNumberFormat="1" applyFont="1" applyFill="1" applyBorder="1" applyAlignment="1">
      <alignment horizontal="right"/>
    </xf>
    <xf numFmtId="4" fontId="4" fillId="0" borderId="22" xfId="34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/>
    </xf>
    <xf numFmtId="4" fontId="4" fillId="0" borderId="12" xfId="34" applyNumberFormat="1" applyFont="1" applyFill="1" applyBorder="1" applyAlignment="1">
      <alignment horizontal="right"/>
    </xf>
    <xf numFmtId="4" fontId="4" fillId="0" borderId="56" xfId="34" applyNumberFormat="1" applyFont="1" applyFill="1" applyBorder="1" applyAlignment="1">
      <alignment horizontal="right"/>
    </xf>
    <xf numFmtId="4" fontId="4" fillId="0" borderId="17" xfId="34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/>
    </xf>
    <xf numFmtId="0" fontId="16" fillId="0" borderId="57" xfId="0" applyFont="1" applyFill="1" applyBorder="1" applyAlignment="1">
      <alignment/>
    </xf>
    <xf numFmtId="4" fontId="8" fillId="0" borderId="49" xfId="34" applyNumberFormat="1" applyFont="1" applyFill="1" applyBorder="1" applyAlignment="1">
      <alignment horizontal="right"/>
    </xf>
    <xf numFmtId="4" fontId="8" fillId="0" borderId="47" xfId="34" applyNumberFormat="1" applyFont="1" applyFill="1" applyBorder="1" applyAlignment="1">
      <alignment horizontal="right"/>
    </xf>
    <xf numFmtId="4" fontId="8" fillId="0" borderId="50" xfId="34" applyNumberFormat="1" applyFont="1" applyFill="1" applyBorder="1" applyAlignment="1">
      <alignment horizontal="right"/>
    </xf>
    <xf numFmtId="0" fontId="7" fillId="0" borderId="57" xfId="0" applyFont="1" applyFill="1" applyBorder="1" applyAlignment="1">
      <alignment/>
    </xf>
    <xf numFmtId="4" fontId="4" fillId="0" borderId="49" xfId="34" applyNumberFormat="1" applyFont="1" applyFill="1" applyBorder="1" applyAlignment="1">
      <alignment horizontal="right"/>
    </xf>
    <xf numFmtId="4" fontId="4" fillId="0" borderId="52" xfId="0" applyNumberFormat="1" applyFont="1" applyFill="1" applyBorder="1" applyAlignment="1">
      <alignment horizontal="right"/>
    </xf>
    <xf numFmtId="4" fontId="4" fillId="0" borderId="50" xfId="34" applyNumberFormat="1" applyFont="1" applyFill="1" applyBorder="1" applyAlignment="1">
      <alignment horizontal="right"/>
    </xf>
    <xf numFmtId="4" fontId="4" fillId="0" borderId="42" xfId="34" applyNumberFormat="1" applyFont="1" applyFill="1" applyBorder="1" applyAlignment="1">
      <alignment horizontal="right"/>
    </xf>
    <xf numFmtId="4" fontId="4" fillId="0" borderId="61" xfId="34" applyNumberFormat="1" applyFont="1" applyFill="1" applyBorder="1" applyAlignment="1">
      <alignment horizontal="right"/>
    </xf>
    <xf numFmtId="4" fontId="4" fillId="0" borderId="14" xfId="34" applyNumberFormat="1" applyFont="1" applyFill="1" applyBorder="1" applyAlignment="1">
      <alignment horizontal="right"/>
    </xf>
    <xf numFmtId="0" fontId="16" fillId="0" borderId="100" xfId="0" applyFont="1" applyFill="1" applyBorder="1" applyAlignment="1">
      <alignment/>
    </xf>
    <xf numFmtId="4" fontId="8" fillId="0" borderId="101" xfId="34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8" fillId="0" borderId="102" xfId="34" applyNumberFormat="1" applyFont="1" applyFill="1" applyBorder="1" applyAlignment="1">
      <alignment horizontal="right"/>
    </xf>
    <xf numFmtId="0" fontId="16" fillId="0" borderId="37" xfId="0" applyFont="1" applyFill="1" applyBorder="1" applyAlignment="1">
      <alignment/>
    </xf>
    <xf numFmtId="4" fontId="8" fillId="0" borderId="28" xfId="34" applyNumberFormat="1" applyFont="1" applyFill="1" applyBorder="1" applyAlignment="1">
      <alignment horizontal="right"/>
    </xf>
    <xf numFmtId="4" fontId="8" fillId="0" borderId="29" xfId="34" applyNumberFormat="1" applyFont="1" applyFill="1" applyBorder="1" applyAlignment="1">
      <alignment horizontal="right"/>
    </xf>
    <xf numFmtId="0" fontId="5" fillId="0" borderId="60" xfId="0" applyFont="1" applyFill="1" applyBorder="1" applyAlignment="1">
      <alignment/>
    </xf>
    <xf numFmtId="4" fontId="6" fillId="0" borderId="14" xfId="34" applyNumberFormat="1" applyFont="1" applyFill="1" applyBorder="1" applyAlignment="1">
      <alignment horizontal="right"/>
    </xf>
    <xf numFmtId="4" fontId="6" fillId="0" borderId="50" xfId="34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7" fillId="0" borderId="48" xfId="0" applyFont="1" applyFill="1" applyBorder="1" applyAlignment="1">
      <alignment/>
    </xf>
    <xf numFmtId="0" fontId="7" fillId="0" borderId="73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right"/>
    </xf>
    <xf numFmtId="0" fontId="4" fillId="0" borderId="97" xfId="0" applyFont="1" applyFill="1" applyBorder="1" applyAlignment="1">
      <alignment horizontal="right"/>
    </xf>
    <xf numFmtId="3" fontId="4" fillId="0" borderId="73" xfId="0" applyNumberFormat="1" applyFont="1" applyFill="1" applyBorder="1" applyAlignment="1">
      <alignment horizontal="right"/>
    </xf>
    <xf numFmtId="3" fontId="4" fillId="0" borderId="52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0" fontId="4" fillId="0" borderId="73" xfId="0" applyFont="1" applyFill="1" applyBorder="1" applyAlignment="1">
      <alignment/>
    </xf>
    <xf numFmtId="3" fontId="4" fillId="0" borderId="21" xfId="34" applyNumberFormat="1" applyFont="1" applyFill="1" applyBorder="1" applyAlignment="1">
      <alignment horizontal="right"/>
    </xf>
    <xf numFmtId="3" fontId="4" fillId="0" borderId="89" xfId="34" applyNumberFormat="1" applyFont="1" applyFill="1" applyBorder="1" applyAlignment="1">
      <alignment horizontal="right"/>
    </xf>
    <xf numFmtId="3" fontId="4" fillId="0" borderId="67" xfId="34" applyNumberFormat="1" applyFont="1" applyFill="1" applyBorder="1" applyAlignment="1">
      <alignment horizontal="right"/>
    </xf>
    <xf numFmtId="3" fontId="4" fillId="0" borderId="27" xfId="34" applyNumberFormat="1" applyFont="1" applyFill="1" applyBorder="1" applyAlignment="1">
      <alignment/>
    </xf>
    <xf numFmtId="3" fontId="4" fillId="0" borderId="12" xfId="34" applyNumberFormat="1" applyFont="1" applyFill="1" applyBorder="1" applyAlignment="1">
      <alignment horizontal="right"/>
    </xf>
    <xf numFmtId="3" fontId="4" fillId="0" borderId="82" xfId="34" applyNumberFormat="1" applyFont="1" applyFill="1" applyBorder="1" applyAlignment="1">
      <alignment horizontal="right"/>
    </xf>
    <xf numFmtId="3" fontId="34" fillId="0" borderId="12" xfId="34" applyNumberFormat="1" applyFont="1" applyFill="1" applyBorder="1" applyAlignment="1">
      <alignment horizontal="right"/>
    </xf>
    <xf numFmtId="3" fontId="34" fillId="0" borderId="82" xfId="34" applyNumberFormat="1" applyFont="1" applyFill="1" applyBorder="1" applyAlignment="1">
      <alignment horizontal="right"/>
    </xf>
    <xf numFmtId="3" fontId="4" fillId="0" borderId="17" xfId="34" applyNumberFormat="1" applyFont="1" applyFill="1" applyBorder="1" applyAlignment="1">
      <alignment/>
    </xf>
    <xf numFmtId="3" fontId="13" fillId="0" borderId="49" xfId="34" applyNumberFormat="1" applyFont="1" applyFill="1" applyBorder="1" applyAlignment="1">
      <alignment horizontal="right"/>
    </xf>
    <xf numFmtId="3" fontId="13" fillId="0" borderId="97" xfId="34" applyNumberFormat="1" applyFont="1" applyFill="1" applyBorder="1" applyAlignment="1">
      <alignment horizontal="right"/>
    </xf>
    <xf numFmtId="3" fontId="13" fillId="0" borderId="73" xfId="34" applyNumberFormat="1" applyFont="1" applyFill="1" applyBorder="1" applyAlignment="1">
      <alignment horizontal="right"/>
    </xf>
    <xf numFmtId="3" fontId="13" fillId="0" borderId="49" xfId="34" applyNumberFormat="1" applyFont="1" applyFill="1" applyBorder="1" applyAlignment="1">
      <alignment/>
    </xf>
    <xf numFmtId="3" fontId="13" fillId="0" borderId="52" xfId="34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97" xfId="0" applyNumberFormat="1" applyFont="1" applyFill="1" applyBorder="1" applyAlignment="1">
      <alignment horizontal="right"/>
    </xf>
    <xf numFmtId="3" fontId="4" fillId="0" borderId="73" xfId="34" applyNumberFormat="1" applyFont="1" applyFill="1" applyBorder="1" applyAlignment="1">
      <alignment horizontal="right"/>
    </xf>
    <xf numFmtId="3" fontId="4" fillId="0" borderId="52" xfId="34" applyNumberFormat="1" applyFont="1" applyFill="1" applyBorder="1" applyAlignment="1">
      <alignment/>
    </xf>
    <xf numFmtId="3" fontId="4" fillId="0" borderId="91" xfId="34" applyNumberFormat="1" applyFont="1" applyFill="1" applyBorder="1" applyAlignment="1">
      <alignment horizontal="right"/>
    </xf>
    <xf numFmtId="3" fontId="4" fillId="0" borderId="82" xfId="34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" fillId="0" borderId="68" xfId="0" applyFont="1" applyFill="1" applyBorder="1" applyAlignment="1">
      <alignment/>
    </xf>
    <xf numFmtId="3" fontId="4" fillId="0" borderId="42" xfId="34" applyNumberFormat="1" applyFont="1" applyFill="1" applyBorder="1" applyAlignment="1">
      <alignment horizontal="right"/>
    </xf>
    <xf numFmtId="3" fontId="4" fillId="0" borderId="103" xfId="34" applyNumberFormat="1" applyFont="1" applyFill="1" applyBorder="1" applyAlignment="1">
      <alignment horizontal="right"/>
    </xf>
    <xf numFmtId="3" fontId="4" fillId="0" borderId="92" xfId="34" applyNumberFormat="1" applyFont="1" applyFill="1" applyBorder="1" applyAlignment="1">
      <alignment horizontal="right"/>
    </xf>
    <xf numFmtId="3" fontId="4" fillId="0" borderId="11" xfId="34" applyNumberFormat="1" applyFont="1" applyFill="1" applyBorder="1" applyAlignment="1">
      <alignment horizontal="right"/>
    </xf>
    <xf numFmtId="3" fontId="4" fillId="0" borderId="99" xfId="34" applyNumberFormat="1" applyFont="1" applyFill="1" applyBorder="1" applyAlignment="1">
      <alignment horizontal="right"/>
    </xf>
    <xf numFmtId="3" fontId="4" fillId="0" borderId="89" xfId="34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3" fontId="4" fillId="0" borderId="14" xfId="34" applyNumberFormat="1" applyFont="1" applyFill="1" applyBorder="1" applyAlignment="1">
      <alignment horizontal="right"/>
    </xf>
    <xf numFmtId="3" fontId="4" fillId="0" borderId="90" xfId="34" applyNumberFormat="1" applyFont="1" applyFill="1" applyBorder="1" applyAlignment="1">
      <alignment horizontal="right"/>
    </xf>
    <xf numFmtId="3" fontId="4" fillId="0" borderId="46" xfId="34" applyNumberFormat="1" applyFont="1" applyFill="1" applyBorder="1" applyAlignment="1">
      <alignment/>
    </xf>
    <xf numFmtId="3" fontId="4" fillId="0" borderId="74" xfId="34" applyNumberFormat="1" applyFont="1" applyFill="1" applyBorder="1" applyAlignment="1">
      <alignment horizontal="right"/>
    </xf>
    <xf numFmtId="0" fontId="16" fillId="0" borderId="60" xfId="0" applyFont="1" applyFill="1" applyBorder="1" applyAlignment="1">
      <alignment/>
    </xf>
    <xf numFmtId="3" fontId="13" fillId="0" borderId="14" xfId="34" applyNumberFormat="1" applyFont="1" applyFill="1" applyBorder="1" applyAlignment="1">
      <alignment horizontal="right"/>
    </xf>
    <xf numFmtId="3" fontId="13" fillId="0" borderId="83" xfId="34" applyNumberFormat="1" applyFont="1" applyFill="1" applyBorder="1" applyAlignment="1">
      <alignment horizontal="right"/>
    </xf>
    <xf numFmtId="3" fontId="13" fillId="0" borderId="73" xfId="34" applyNumberFormat="1" applyFont="1" applyFill="1" applyBorder="1" applyAlignment="1">
      <alignment horizontal="right"/>
    </xf>
    <xf numFmtId="3" fontId="13" fillId="0" borderId="14" xfId="34" applyNumberFormat="1" applyFont="1" applyFill="1" applyBorder="1" applyAlignment="1">
      <alignment/>
    </xf>
    <xf numFmtId="3" fontId="13" fillId="0" borderId="45" xfId="34" applyNumberFormat="1" applyFont="1" applyFill="1" applyBorder="1" applyAlignment="1">
      <alignment/>
    </xf>
    <xf numFmtId="3" fontId="13" fillId="0" borderId="83" xfId="34" applyNumberFormat="1" applyFont="1" applyFill="1" applyBorder="1" applyAlignment="1">
      <alignment horizontal="right"/>
    </xf>
    <xf numFmtId="3" fontId="13" fillId="0" borderId="63" xfId="34" applyNumberFormat="1" applyFont="1" applyFill="1" applyBorder="1" applyAlignment="1">
      <alignment horizontal="right"/>
    </xf>
    <xf numFmtId="0" fontId="5" fillId="0" borderId="57" xfId="0" applyFont="1" applyFill="1" applyBorder="1" applyAlignment="1">
      <alignment/>
    </xf>
    <xf numFmtId="3" fontId="6" fillId="0" borderId="49" xfId="34" applyNumberFormat="1" applyFont="1" applyFill="1" applyBorder="1" applyAlignment="1">
      <alignment horizontal="right"/>
    </xf>
    <xf numFmtId="3" fontId="6" fillId="0" borderId="50" xfId="34" applyNumberFormat="1" applyFont="1" applyFill="1" applyBorder="1" applyAlignment="1">
      <alignment horizontal="right"/>
    </xf>
    <xf numFmtId="3" fontId="6" fillId="0" borderId="97" xfId="34" applyNumberFormat="1" applyFont="1" applyFill="1" applyBorder="1" applyAlignment="1">
      <alignment horizontal="right"/>
    </xf>
    <xf numFmtId="3" fontId="6" fillId="0" borderId="48" xfId="34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5" fontId="14" fillId="0" borderId="0" xfId="34" applyNumberFormat="1" applyFont="1" applyFill="1" applyAlignment="1">
      <alignment/>
    </xf>
    <xf numFmtId="165" fontId="4" fillId="0" borderId="0" xfId="34" applyNumberFormat="1" applyFont="1" applyFill="1" applyAlignment="1">
      <alignment/>
    </xf>
    <xf numFmtId="165" fontId="4" fillId="0" borderId="0" xfId="34" applyNumberFormat="1" applyFont="1" applyFill="1" applyAlignment="1">
      <alignment horizontal="right"/>
    </xf>
    <xf numFmtId="0" fontId="7" fillId="0" borderId="53" xfId="0" applyFont="1" applyFill="1" applyBorder="1" applyAlignment="1">
      <alignment horizontal="center"/>
    </xf>
    <xf numFmtId="165" fontId="7" fillId="0" borderId="13" xfId="34" applyNumberFormat="1" applyFont="1" applyFill="1" applyBorder="1" applyAlignment="1">
      <alignment horizontal="center"/>
    </xf>
    <xf numFmtId="165" fontId="7" fillId="0" borderId="62" xfId="34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165" fontId="7" fillId="0" borderId="11" xfId="34" applyNumberFormat="1" applyFont="1" applyFill="1" applyBorder="1" applyAlignment="1">
      <alignment horizontal="center"/>
    </xf>
    <xf numFmtId="165" fontId="7" fillId="0" borderId="80" xfId="34" applyNumberFormat="1" applyFont="1" applyFill="1" applyBorder="1" applyAlignment="1">
      <alignment horizontal="center"/>
    </xf>
    <xf numFmtId="165" fontId="7" fillId="0" borderId="64" xfId="34" applyNumberFormat="1" applyFont="1" applyFill="1" applyBorder="1" applyAlignment="1">
      <alignment horizontal="center"/>
    </xf>
    <xf numFmtId="165" fontId="7" fillId="0" borderId="74" xfId="34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165" fontId="7" fillId="0" borderId="28" xfId="34" applyNumberFormat="1" applyFont="1" applyFill="1" applyBorder="1" applyAlignment="1">
      <alignment horizontal="center"/>
    </xf>
    <xf numFmtId="165" fontId="7" fillId="0" borderId="63" xfId="34" applyNumberFormat="1" applyFont="1" applyFill="1" applyBorder="1" applyAlignment="1">
      <alignment horizontal="center"/>
    </xf>
    <xf numFmtId="165" fontId="7" fillId="0" borderId="37" xfId="34" applyNumberFormat="1" applyFont="1" applyFill="1" applyBorder="1" applyAlignment="1">
      <alignment horizontal="center"/>
    </xf>
    <xf numFmtId="165" fontId="7" fillId="0" borderId="63" xfId="34" applyNumberFormat="1" applyFont="1" applyFill="1" applyBorder="1" applyAlignment="1">
      <alignment/>
    </xf>
    <xf numFmtId="0" fontId="7" fillId="0" borderId="51" xfId="0" applyFont="1" applyFill="1" applyBorder="1" applyAlignment="1">
      <alignment horizontal="left"/>
    </xf>
    <xf numFmtId="165" fontId="4" fillId="0" borderId="52" xfId="34" applyNumberFormat="1" applyFont="1" applyFill="1" applyBorder="1" applyAlignment="1">
      <alignment horizontal="right"/>
    </xf>
    <xf numFmtId="165" fontId="4" fillId="0" borderId="52" xfId="34" applyNumberFormat="1" applyFont="1" applyFill="1" applyBorder="1" applyAlignment="1">
      <alignment/>
    </xf>
    <xf numFmtId="165" fontId="7" fillId="0" borderId="45" xfId="34" applyNumberFormat="1" applyFont="1" applyFill="1" applyBorder="1" applyAlignment="1">
      <alignment horizontal="center"/>
    </xf>
    <xf numFmtId="165" fontId="4" fillId="0" borderId="73" xfId="34" applyNumberFormat="1" applyFont="1" applyFill="1" applyBorder="1" applyAlignment="1">
      <alignment/>
    </xf>
    <xf numFmtId="165" fontId="4" fillId="0" borderId="45" xfId="34" applyNumberFormat="1" applyFont="1" applyFill="1" applyBorder="1" applyAlignment="1">
      <alignment/>
    </xf>
    <xf numFmtId="3" fontId="4" fillId="0" borderId="21" xfId="34" applyNumberFormat="1" applyFont="1" applyFill="1" applyBorder="1" applyAlignment="1">
      <alignment/>
    </xf>
    <xf numFmtId="3" fontId="4" fillId="0" borderId="10" xfId="34" applyNumberFormat="1" applyFont="1" applyFill="1" applyBorder="1" applyAlignment="1">
      <alignment/>
    </xf>
    <xf numFmtId="3" fontId="4" fillId="0" borderId="67" xfId="34" applyNumberFormat="1" applyFont="1" applyFill="1" applyBorder="1" applyAlignment="1">
      <alignment/>
    </xf>
    <xf numFmtId="3" fontId="4" fillId="0" borderId="66" xfId="34" applyNumberFormat="1" applyFont="1" applyFill="1" applyBorder="1" applyAlignment="1">
      <alignment horizontal="right"/>
    </xf>
    <xf numFmtId="3" fontId="4" fillId="0" borderId="12" xfId="34" applyNumberFormat="1" applyFont="1" applyFill="1" applyBorder="1" applyAlignment="1">
      <alignment/>
    </xf>
    <xf numFmtId="3" fontId="4" fillId="0" borderId="92" xfId="34" applyNumberFormat="1" applyFont="1" applyFill="1" applyBorder="1" applyAlignment="1">
      <alignment/>
    </xf>
    <xf numFmtId="3" fontId="4" fillId="0" borderId="11" xfId="34" applyNumberFormat="1" applyFont="1" applyFill="1" applyBorder="1" applyAlignment="1">
      <alignment/>
    </xf>
    <xf numFmtId="0" fontId="16" fillId="0" borderId="57" xfId="0" applyFont="1" applyFill="1" applyBorder="1" applyAlignment="1">
      <alignment/>
    </xf>
    <xf numFmtId="3" fontId="8" fillId="0" borderId="49" xfId="34" applyNumberFormat="1" applyFont="1" applyFill="1" applyBorder="1" applyAlignment="1">
      <alignment horizontal="right"/>
    </xf>
    <xf numFmtId="3" fontId="8" fillId="0" borderId="49" xfId="34" applyNumberFormat="1" applyFont="1" applyFill="1" applyBorder="1" applyAlignment="1">
      <alignment/>
    </xf>
    <xf numFmtId="3" fontId="8" fillId="0" borderId="73" xfId="34" applyNumberFormat="1" applyFont="1" applyFill="1" applyBorder="1" applyAlignment="1">
      <alignment/>
    </xf>
    <xf numFmtId="3" fontId="8" fillId="0" borderId="47" xfId="34" applyNumberFormat="1" applyFont="1" applyFill="1" applyBorder="1" applyAlignment="1">
      <alignment horizontal="right"/>
    </xf>
    <xf numFmtId="3" fontId="8" fillId="0" borderId="73" xfId="0" applyNumberFormat="1" applyFont="1" applyFill="1" applyBorder="1" applyAlignment="1">
      <alignment/>
    </xf>
    <xf numFmtId="3" fontId="4" fillId="0" borderId="45" xfId="34" applyNumberFormat="1" applyFont="1" applyFill="1" applyBorder="1" applyAlignment="1">
      <alignment horizontal="right"/>
    </xf>
    <xf numFmtId="3" fontId="4" fillId="0" borderId="45" xfId="34" applyNumberFormat="1" applyFont="1" applyFill="1" applyBorder="1" applyAlignment="1">
      <alignment/>
    </xf>
    <xf numFmtId="3" fontId="4" fillId="0" borderId="97" xfId="34" applyNumberFormat="1" applyFont="1" applyFill="1" applyBorder="1" applyAlignment="1">
      <alignment/>
    </xf>
    <xf numFmtId="3" fontId="4" fillId="0" borderId="52" xfId="34" applyNumberFormat="1" applyFont="1" applyFill="1" applyBorder="1" applyAlignment="1">
      <alignment horizontal="right"/>
    </xf>
    <xf numFmtId="3" fontId="4" fillId="0" borderId="97" xfId="34" applyNumberFormat="1" applyFont="1" applyFill="1" applyBorder="1" applyAlignment="1">
      <alignment horizontal="right"/>
    </xf>
    <xf numFmtId="3" fontId="4" fillId="0" borderId="42" xfId="34" applyNumberFormat="1" applyFont="1" applyFill="1" applyBorder="1" applyAlignment="1">
      <alignment/>
    </xf>
    <xf numFmtId="3" fontId="4" fillId="0" borderId="93" xfId="34" applyNumberFormat="1" applyFont="1" applyFill="1" applyBorder="1" applyAlignment="1">
      <alignment/>
    </xf>
    <xf numFmtId="3" fontId="4" fillId="0" borderId="74" xfId="34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3" fontId="4" fillId="0" borderId="14" xfId="34" applyNumberFormat="1" applyFont="1" applyFill="1" applyBorder="1" applyAlignment="1">
      <alignment/>
    </xf>
    <xf numFmtId="3" fontId="4" fillId="0" borderId="75" xfId="34" applyNumberFormat="1" applyFont="1" applyFill="1" applyBorder="1" applyAlignment="1">
      <alignment/>
    </xf>
    <xf numFmtId="3" fontId="8" fillId="0" borderId="97" xfId="34" applyNumberFormat="1" applyFont="1" applyFill="1" applyBorder="1" applyAlignment="1">
      <alignment/>
    </xf>
    <xf numFmtId="3" fontId="8" fillId="0" borderId="73" xfId="34" applyNumberFormat="1" applyFont="1" applyFill="1" applyBorder="1" applyAlignment="1">
      <alignment horizontal="right"/>
    </xf>
    <xf numFmtId="3" fontId="8" fillId="0" borderId="48" xfId="34" applyNumberFormat="1" applyFont="1" applyFill="1" applyBorder="1" applyAlignment="1">
      <alignment horizontal="right"/>
    </xf>
    <xf numFmtId="3" fontId="8" fillId="0" borderId="97" xfId="34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/>
    </xf>
    <xf numFmtId="3" fontId="6" fillId="0" borderId="28" xfId="34" applyNumberFormat="1" applyFont="1" applyFill="1" applyBorder="1" applyAlignment="1">
      <alignment horizontal="right"/>
    </xf>
    <xf numFmtId="3" fontId="6" fillId="0" borderId="73" xfId="34" applyNumberFormat="1" applyFont="1" applyFill="1" applyBorder="1" applyAlignment="1">
      <alignment horizontal="right"/>
    </xf>
    <xf numFmtId="3" fontId="6" fillId="0" borderId="38" xfId="34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14" fillId="0" borderId="0" xfId="34" applyNumberFormat="1" applyFont="1" applyFill="1" applyAlignment="1" applyProtection="1">
      <alignment/>
      <protection/>
    </xf>
    <xf numFmtId="3" fontId="4" fillId="0" borderId="0" xfId="34" applyNumberFormat="1" applyFont="1" applyFill="1" applyAlignment="1" applyProtection="1">
      <alignment/>
      <protection/>
    </xf>
    <xf numFmtId="3" fontId="4" fillId="0" borderId="0" xfId="34" applyNumberFormat="1" applyFont="1" applyFill="1" applyAlignment="1" applyProtection="1">
      <alignment horizontal="right"/>
      <protection/>
    </xf>
    <xf numFmtId="0" fontId="7" fillId="0" borderId="23" xfId="0" applyFont="1" applyFill="1" applyBorder="1" applyAlignment="1">
      <alignment horizontal="center"/>
    </xf>
    <xf numFmtId="165" fontId="7" fillId="0" borderId="54" xfId="34" applyNumberFormat="1" applyFont="1" applyFill="1" applyBorder="1" applyAlignment="1">
      <alignment horizontal="center"/>
    </xf>
    <xf numFmtId="165" fontId="7" fillId="0" borderId="53" xfId="34" applyNumberFormat="1" applyFont="1" applyFill="1" applyBorder="1" applyAlignment="1">
      <alignment horizontal="center"/>
    </xf>
    <xf numFmtId="3" fontId="7" fillId="0" borderId="53" xfId="34" applyNumberFormat="1" applyFont="1" applyFill="1" applyBorder="1" applyAlignment="1" applyProtection="1">
      <alignment horizontal="center"/>
      <protection/>
    </xf>
    <xf numFmtId="3" fontId="7" fillId="0" borderId="15" xfId="34" applyNumberFormat="1" applyFont="1" applyFill="1" applyBorder="1" applyAlignment="1" applyProtection="1">
      <alignment horizontal="center"/>
      <protection/>
    </xf>
    <xf numFmtId="3" fontId="7" fillId="0" borderId="62" xfId="34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center"/>
    </xf>
    <xf numFmtId="165" fontId="7" fillId="0" borderId="80" xfId="34" applyNumberFormat="1" applyFont="1" applyFill="1" applyBorder="1" applyAlignment="1">
      <alignment/>
    </xf>
    <xf numFmtId="165" fontId="7" fillId="0" borderId="44" xfId="34" applyNumberFormat="1" applyFont="1" applyFill="1" applyBorder="1" applyAlignment="1">
      <alignment horizontal="center"/>
    </xf>
    <xf numFmtId="3" fontId="7" fillId="0" borderId="44" xfId="34" applyNumberFormat="1" applyFont="1" applyFill="1" applyBorder="1" applyAlignment="1" applyProtection="1">
      <alignment horizontal="center"/>
      <protection/>
    </xf>
    <xf numFmtId="165" fontId="7" fillId="0" borderId="99" xfId="34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65" fontId="7" fillId="0" borderId="55" xfId="34" applyNumberFormat="1" applyFont="1" applyFill="1" applyBorder="1" applyAlignment="1">
      <alignment/>
    </xf>
    <xf numFmtId="165" fontId="7" fillId="0" borderId="55" xfId="34" applyNumberFormat="1" applyFont="1" applyFill="1" applyBorder="1" applyAlignment="1">
      <alignment horizontal="center"/>
    </xf>
    <xf numFmtId="165" fontId="8" fillId="0" borderId="52" xfId="34" applyNumberFormat="1" applyFont="1" applyFill="1" applyBorder="1" applyAlignment="1">
      <alignment/>
    </xf>
    <xf numFmtId="165" fontId="8" fillId="0" borderId="57" xfId="34" applyNumberFormat="1" applyFont="1" applyFill="1" applyBorder="1" applyAlignment="1">
      <alignment/>
    </xf>
    <xf numFmtId="3" fontId="8" fillId="0" borderId="57" xfId="34" applyNumberFormat="1" applyFont="1" applyFill="1" applyBorder="1" applyAlignment="1" applyProtection="1">
      <alignment/>
      <protection/>
    </xf>
    <xf numFmtId="3" fontId="8" fillId="0" borderId="50" xfId="34" applyNumberFormat="1" applyFont="1" applyFill="1" applyBorder="1" applyAlignment="1" applyProtection="1">
      <alignment/>
      <protection/>
    </xf>
    <xf numFmtId="3" fontId="8" fillId="0" borderId="73" xfId="34" applyNumberFormat="1" applyFont="1" applyFill="1" applyBorder="1" applyAlignment="1" applyProtection="1">
      <alignment/>
      <protection/>
    </xf>
    <xf numFmtId="3" fontId="4" fillId="0" borderId="40" xfId="34" applyNumberFormat="1" applyFont="1" applyFill="1" applyBorder="1" applyAlignment="1">
      <alignment/>
    </xf>
    <xf numFmtId="3" fontId="4" fillId="0" borderId="40" xfId="34" applyNumberFormat="1" applyFont="1" applyFill="1" applyBorder="1" applyAlignment="1" applyProtection="1">
      <alignment/>
      <protection/>
    </xf>
    <xf numFmtId="3" fontId="4" fillId="0" borderId="74" xfId="34" applyNumberFormat="1" applyFont="1" applyFill="1" applyBorder="1" applyAlignment="1" applyProtection="1">
      <alignment/>
      <protection/>
    </xf>
    <xf numFmtId="3" fontId="4" fillId="0" borderId="36" xfId="34" applyNumberFormat="1" applyFont="1" applyFill="1" applyBorder="1" applyAlignment="1">
      <alignment/>
    </xf>
    <xf numFmtId="3" fontId="4" fillId="0" borderId="35" xfId="34" applyNumberFormat="1" applyFont="1" applyFill="1" applyBorder="1" applyAlignment="1" applyProtection="1">
      <alignment/>
      <protection/>
    </xf>
    <xf numFmtId="3" fontId="4" fillId="0" borderId="92" xfId="34" applyNumberFormat="1" applyFont="1" applyFill="1" applyBorder="1" applyAlignment="1" applyProtection="1">
      <alignment/>
      <protection/>
    </xf>
    <xf numFmtId="3" fontId="4" fillId="0" borderId="67" xfId="34" applyNumberFormat="1" applyFont="1" applyFill="1" applyBorder="1" applyAlignment="1">
      <alignment/>
    </xf>
    <xf numFmtId="3" fontId="4" fillId="0" borderId="92" xfId="34" applyNumberFormat="1" applyFont="1" applyFill="1" applyBorder="1" applyAlignment="1">
      <alignment/>
    </xf>
    <xf numFmtId="3" fontId="4" fillId="0" borderId="44" xfId="34" applyNumberFormat="1" applyFont="1" applyFill="1" applyBorder="1" applyAlignment="1">
      <alignment/>
    </xf>
    <xf numFmtId="3" fontId="4" fillId="0" borderId="93" xfId="34" applyNumberFormat="1" applyFont="1" applyFill="1" applyBorder="1" applyAlignment="1" applyProtection="1">
      <alignment/>
      <protection/>
    </xf>
    <xf numFmtId="3" fontId="8" fillId="0" borderId="52" xfId="34" applyNumberFormat="1" applyFont="1" applyFill="1" applyBorder="1" applyAlignment="1">
      <alignment/>
    </xf>
    <xf numFmtId="3" fontId="4" fillId="0" borderId="57" xfId="34" applyNumberFormat="1" applyFont="1" applyFill="1" applyBorder="1" applyAlignment="1">
      <alignment/>
    </xf>
    <xf numFmtId="3" fontId="4" fillId="0" borderId="57" xfId="34" applyNumberFormat="1" applyFont="1" applyFill="1" applyBorder="1" applyAlignment="1" applyProtection="1">
      <alignment/>
      <protection/>
    </xf>
    <xf numFmtId="3" fontId="4" fillId="0" borderId="50" xfId="34" applyNumberFormat="1" applyFont="1" applyFill="1" applyBorder="1" applyAlignment="1" applyProtection="1">
      <alignment/>
      <protection/>
    </xf>
    <xf numFmtId="3" fontId="4" fillId="0" borderId="73" xfId="34" applyNumberFormat="1" applyFont="1" applyFill="1" applyBorder="1" applyAlignment="1" applyProtection="1">
      <alignment/>
      <protection/>
    </xf>
    <xf numFmtId="3" fontId="4" fillId="0" borderId="35" xfId="34" applyNumberFormat="1" applyFont="1" applyFill="1" applyBorder="1" applyAlignment="1">
      <alignment/>
    </xf>
    <xf numFmtId="3" fontId="4" fillId="0" borderId="66" xfId="34" applyNumberFormat="1" applyFont="1" applyFill="1" applyBorder="1" applyAlignment="1" applyProtection="1">
      <alignment/>
      <protection/>
    </xf>
    <xf numFmtId="3" fontId="4" fillId="0" borderId="67" xfId="34" applyNumberFormat="1" applyFont="1" applyFill="1" applyBorder="1" applyAlignment="1" applyProtection="1">
      <alignment/>
      <protection/>
    </xf>
    <xf numFmtId="3" fontId="4" fillId="0" borderId="58" xfId="34" applyNumberFormat="1" applyFont="1" applyFill="1" applyBorder="1" applyAlignment="1">
      <alignment/>
    </xf>
    <xf numFmtId="3" fontId="4" fillId="0" borderId="74" xfId="34" applyNumberFormat="1" applyFont="1" applyFill="1" applyBorder="1" applyAlignment="1">
      <alignment/>
    </xf>
    <xf numFmtId="3" fontId="8" fillId="0" borderId="57" xfId="34" applyNumberFormat="1" applyFont="1" applyFill="1" applyBorder="1" applyAlignment="1">
      <alignment/>
    </xf>
    <xf numFmtId="0" fontId="16" fillId="0" borderId="37" xfId="0" applyFont="1" applyFill="1" applyBorder="1" applyAlignment="1">
      <alignment/>
    </xf>
    <xf numFmtId="3" fontId="8" fillId="0" borderId="28" xfId="34" applyNumberFormat="1" applyFont="1" applyFill="1" applyBorder="1" applyAlignment="1">
      <alignment/>
    </xf>
    <xf numFmtId="3" fontId="8" fillId="0" borderId="38" xfId="34" applyNumberFormat="1" applyFont="1" applyFill="1" applyBorder="1" applyAlignment="1">
      <alignment/>
    </xf>
    <xf numFmtId="3" fontId="8" fillId="0" borderId="37" xfId="34" applyNumberFormat="1" applyFont="1" applyFill="1" applyBorder="1" applyAlignment="1" applyProtection="1">
      <alignment/>
      <protection/>
    </xf>
    <xf numFmtId="3" fontId="8" fillId="0" borderId="63" xfId="34" applyNumberFormat="1" applyFont="1" applyFill="1" applyBorder="1" applyAlignment="1" applyProtection="1">
      <alignment/>
      <protection/>
    </xf>
    <xf numFmtId="3" fontId="6" fillId="0" borderId="28" xfId="34" applyNumberFormat="1" applyFont="1" applyFill="1" applyBorder="1" applyAlignment="1">
      <alignment/>
    </xf>
    <xf numFmtId="3" fontId="6" fillId="0" borderId="50" xfId="34" applyNumberFormat="1" applyFont="1" applyFill="1" applyBorder="1" applyAlignment="1">
      <alignment/>
    </xf>
    <xf numFmtId="3" fontId="6" fillId="0" borderId="38" xfId="34" applyNumberFormat="1" applyFont="1" applyFill="1" applyBorder="1" applyAlignment="1">
      <alignment/>
    </xf>
    <xf numFmtId="3" fontId="6" fillId="0" borderId="73" xfId="34" applyNumberFormat="1" applyFont="1" applyFill="1" applyBorder="1" applyAlignment="1">
      <alignment/>
    </xf>
    <xf numFmtId="3" fontId="6" fillId="0" borderId="97" xfId="34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35" fillId="0" borderId="62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35" fillId="0" borderId="74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5" fillId="0" borderId="73" xfId="0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4" fillId="0" borderId="67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 horizontal="right"/>
    </xf>
    <xf numFmtId="3" fontId="45" fillId="0" borderId="66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 horizontal="right"/>
    </xf>
    <xf numFmtId="3" fontId="45" fillId="0" borderId="92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92" xfId="0" applyNumberFormat="1" applyFont="1" applyFill="1" applyBorder="1" applyAlignment="1">
      <alignment/>
    </xf>
    <xf numFmtId="3" fontId="45" fillId="0" borderId="74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16" fillId="0" borderId="57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73" xfId="0" applyNumberFormat="1" applyFont="1" applyFill="1" applyBorder="1" applyAlignment="1">
      <alignment/>
    </xf>
    <xf numFmtId="3" fontId="8" fillId="0" borderId="57" xfId="0" applyNumberFormat="1" applyFont="1" applyFill="1" applyBorder="1" applyAlignment="1">
      <alignment horizontal="right"/>
    </xf>
    <xf numFmtId="3" fontId="25" fillId="0" borderId="73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 horizontal="right"/>
    </xf>
    <xf numFmtId="3" fontId="4" fillId="0" borderId="50" xfId="0" applyNumberFormat="1" applyFont="1" applyFill="1" applyBorder="1" applyAlignment="1">
      <alignment horizontal="right"/>
    </xf>
    <xf numFmtId="3" fontId="20" fillId="0" borderId="66" xfId="0" applyNumberFormat="1" applyFont="1" applyFill="1" applyBorder="1" applyAlignment="1">
      <alignment/>
    </xf>
    <xf numFmtId="3" fontId="20" fillId="0" borderId="92" xfId="0" applyNumberFormat="1" applyFont="1" applyFill="1" applyBorder="1" applyAlignment="1">
      <alignment/>
    </xf>
    <xf numFmtId="3" fontId="34" fillId="0" borderId="12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20" fillId="0" borderId="67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3" fontId="20" fillId="0" borderId="74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3" fontId="8" fillId="0" borderId="57" xfId="0" applyNumberFormat="1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8" fillId="0" borderId="62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8" fillId="0" borderId="81" xfId="0" applyNumberFormat="1" applyFont="1" applyFill="1" applyBorder="1" applyAlignment="1">
      <alignment horizontal="right"/>
    </xf>
    <xf numFmtId="3" fontId="25" fillId="0" borderId="62" xfId="0" applyNumberFormat="1" applyFont="1" applyFill="1" applyBorder="1" applyAlignment="1">
      <alignment/>
    </xf>
    <xf numFmtId="3" fontId="25" fillId="0" borderId="97" xfId="0" applyNumberFormat="1" applyFont="1" applyFill="1" applyBorder="1" applyAlignment="1">
      <alignment/>
    </xf>
    <xf numFmtId="0" fontId="6" fillId="0" borderId="57" xfId="0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0" borderId="73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6" fillId="0" borderId="97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5" fillId="0" borderId="62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73" xfId="0" applyFont="1" applyFill="1" applyBorder="1" applyAlignment="1">
      <alignment horizontal="left"/>
    </xf>
    <xf numFmtId="0" fontId="20" fillId="0" borderId="97" xfId="0" applyFont="1" applyFill="1" applyBorder="1" applyAlignment="1">
      <alignment/>
    </xf>
    <xf numFmtId="0" fontId="35" fillId="0" borderId="73" xfId="0" applyFont="1" applyFill="1" applyBorder="1" applyAlignment="1">
      <alignment horizontal="center"/>
    </xf>
    <xf numFmtId="0" fontId="4" fillId="0" borderId="67" xfId="0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0" fontId="4" fillId="0" borderId="92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9" fillId="0" borderId="73" xfId="0" applyFont="1" applyFill="1" applyBorder="1" applyAlignment="1">
      <alignment/>
    </xf>
    <xf numFmtId="3" fontId="25" fillId="0" borderId="48" xfId="0" applyNumberFormat="1" applyFont="1" applyFill="1" applyBorder="1" applyAlignment="1">
      <alignment/>
    </xf>
    <xf numFmtId="3" fontId="25" fillId="0" borderId="49" xfId="0" applyNumberFormat="1" applyFont="1" applyFill="1" applyBorder="1" applyAlignment="1">
      <alignment/>
    </xf>
    <xf numFmtId="3" fontId="25" fillId="0" borderId="50" xfId="0" applyNumberFormat="1" applyFont="1" applyFill="1" applyBorder="1" applyAlignment="1">
      <alignment/>
    </xf>
    <xf numFmtId="3" fontId="20" fillId="0" borderId="52" xfId="0" applyNumberFormat="1" applyFont="1" applyFill="1" applyBorder="1" applyAlignment="1">
      <alignment/>
    </xf>
    <xf numFmtId="3" fontId="20" fillId="0" borderId="97" xfId="0" applyNumberFormat="1" applyFont="1" applyFill="1" applyBorder="1" applyAlignment="1">
      <alignment/>
    </xf>
    <xf numFmtId="0" fontId="4" fillId="0" borderId="67" xfId="0" applyFont="1" applyFill="1" applyBorder="1" applyAlignment="1">
      <alignment horizontal="left"/>
    </xf>
    <xf numFmtId="0" fontId="4" fillId="0" borderId="92" xfId="0" applyFont="1" applyFill="1" applyBorder="1" applyAlignment="1">
      <alignment horizontal="left"/>
    </xf>
    <xf numFmtId="0" fontId="4" fillId="0" borderId="74" xfId="0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3" fontId="25" fillId="0" borderId="47" xfId="0" applyNumberFormat="1" applyFont="1" applyFill="1" applyBorder="1" applyAlignment="1">
      <alignment/>
    </xf>
    <xf numFmtId="3" fontId="25" fillId="0" borderId="52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/>
    </xf>
    <xf numFmtId="0" fontId="49" fillId="0" borderId="74" xfId="0" applyFont="1" applyFill="1" applyBorder="1" applyAlignment="1">
      <alignment/>
    </xf>
    <xf numFmtId="3" fontId="8" fillId="0" borderId="80" xfId="0" applyNumberFormat="1" applyFont="1" applyFill="1" applyBorder="1" applyAlignment="1">
      <alignment/>
    </xf>
    <xf numFmtId="3" fontId="8" fillId="0" borderId="65" xfId="0" applyNumberFormat="1" applyFont="1" applyFill="1" applyBorder="1" applyAlignment="1">
      <alignment/>
    </xf>
    <xf numFmtId="0" fontId="23" fillId="0" borderId="63" xfId="0" applyFont="1" applyFill="1" applyBorder="1" applyAlignment="1">
      <alignment/>
    </xf>
    <xf numFmtId="3" fontId="23" fillId="0" borderId="37" xfId="0" applyNumberFormat="1" applyFont="1" applyFill="1" applyBorder="1" applyAlignment="1">
      <alignment/>
    </xf>
    <xf numFmtId="3" fontId="23" fillId="0" borderId="38" xfId="0" applyNumberFormat="1" applyFont="1" applyFill="1" applyBorder="1" applyAlignment="1">
      <alignment/>
    </xf>
    <xf numFmtId="3" fontId="23" fillId="0" borderId="83" xfId="0" applyNumberFormat="1" applyFont="1" applyFill="1" applyBorder="1" applyAlignment="1">
      <alignment/>
    </xf>
    <xf numFmtId="0" fontId="23" fillId="0" borderId="73" xfId="0" applyFont="1" applyFill="1" applyBorder="1" applyAlignment="1">
      <alignment/>
    </xf>
    <xf numFmtId="3" fontId="23" fillId="0" borderId="48" xfId="0" applyNumberFormat="1" applyFont="1" applyFill="1" applyBorder="1" applyAlignment="1">
      <alignment/>
    </xf>
    <xf numFmtId="3" fontId="23" fillId="0" borderId="97" xfId="0" applyNumberFormat="1" applyFont="1" applyFill="1" applyBorder="1" applyAlignment="1">
      <alignment/>
    </xf>
    <xf numFmtId="0" fontId="32" fillId="0" borderId="0" xfId="0" applyFont="1" applyFill="1" applyAlignment="1">
      <alignment horizontal="right"/>
    </xf>
    <xf numFmtId="4" fontId="4" fillId="0" borderId="49" xfId="0" applyNumberFormat="1" applyFont="1" applyFill="1" applyBorder="1" applyAlignment="1">
      <alignment/>
    </xf>
    <xf numFmtId="4" fontId="4" fillId="0" borderId="97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89" xfId="0" applyNumberFormat="1" applyFont="1" applyFill="1" applyBorder="1" applyAlignment="1">
      <alignment/>
    </xf>
    <xf numFmtId="4" fontId="20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4" fontId="4" fillId="0" borderId="99" xfId="0" applyNumberFormat="1" applyFont="1" applyFill="1" applyBorder="1" applyAlignment="1">
      <alignment/>
    </xf>
    <xf numFmtId="0" fontId="16" fillId="0" borderId="51" xfId="0" applyFont="1" applyFill="1" applyBorder="1" applyAlignment="1">
      <alignment/>
    </xf>
    <xf numFmtId="4" fontId="16" fillId="0" borderId="57" xfId="0" applyNumberFormat="1" applyFont="1" applyFill="1" applyBorder="1" applyAlignment="1">
      <alignment/>
    </xf>
    <xf numFmtId="4" fontId="16" fillId="0" borderId="97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97" xfId="0" applyNumberFormat="1" applyFont="1" applyFill="1" applyBorder="1" applyAlignment="1">
      <alignment/>
    </xf>
    <xf numFmtId="4" fontId="20" fillId="0" borderId="21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 horizontal="right"/>
    </xf>
    <xf numFmtId="4" fontId="20" fillId="0" borderId="17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0" fontId="49" fillId="0" borderId="26" xfId="0" applyFont="1" applyFill="1" applyBorder="1" applyAlignment="1">
      <alignment horizontal="left"/>
    </xf>
    <xf numFmtId="4" fontId="49" fillId="0" borderId="49" xfId="0" applyNumberFormat="1" applyFont="1" applyFill="1" applyBorder="1" applyAlignment="1">
      <alignment/>
    </xf>
    <xf numFmtId="4" fontId="49" fillId="0" borderId="83" xfId="0" applyNumberFormat="1" applyFont="1" applyFill="1" applyBorder="1" applyAlignment="1">
      <alignment/>
    </xf>
    <xf numFmtId="0" fontId="35" fillId="0" borderId="26" xfId="0" applyFont="1" applyFill="1" applyBorder="1" applyAlignment="1">
      <alignment horizontal="left"/>
    </xf>
    <xf numFmtId="4" fontId="35" fillId="0" borderId="49" xfId="0" applyNumberFormat="1" applyFont="1" applyFill="1" applyBorder="1" applyAlignment="1">
      <alignment/>
    </xf>
    <xf numFmtId="4" fontId="35" fillId="0" borderId="83" xfId="0" applyNumberFormat="1" applyFont="1" applyFill="1" applyBorder="1" applyAlignment="1">
      <alignment/>
    </xf>
    <xf numFmtId="4" fontId="23" fillId="0" borderId="49" xfId="0" applyNumberFormat="1" applyFont="1" applyFill="1" applyBorder="1" applyAlignment="1">
      <alignment/>
    </xf>
    <xf numFmtId="4" fontId="23" fillId="0" borderId="97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49" fontId="14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7" fillId="0" borderId="55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3" fontId="7" fillId="0" borderId="5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left"/>
    </xf>
    <xf numFmtId="165" fontId="4" fillId="0" borderId="12" xfId="34" applyNumberFormat="1" applyFont="1" applyFill="1" applyBorder="1" applyAlignment="1">
      <alignment/>
    </xf>
    <xf numFmtId="3" fontId="4" fillId="0" borderId="56" xfId="34" applyNumberFormat="1" applyFont="1" applyFill="1" applyBorder="1" applyAlignment="1">
      <alignment horizontal="center"/>
    </xf>
    <xf numFmtId="165" fontId="4" fillId="0" borderId="92" xfId="34" applyNumberFormat="1" applyFont="1" applyFill="1" applyBorder="1" applyAlignment="1">
      <alignment/>
    </xf>
    <xf numFmtId="165" fontId="4" fillId="0" borderId="35" xfId="34" applyNumberFormat="1" applyFont="1" applyFill="1" applyBorder="1" applyAlignment="1">
      <alignment/>
    </xf>
    <xf numFmtId="165" fontId="4" fillId="0" borderId="56" xfId="34" applyNumberFormat="1" applyFont="1" applyFill="1" applyBorder="1" applyAlignment="1">
      <alignment/>
    </xf>
    <xf numFmtId="165" fontId="4" fillId="0" borderId="92" xfId="34" applyNumberFormat="1" applyFont="1" applyFill="1" applyBorder="1" applyAlignment="1">
      <alignment/>
    </xf>
    <xf numFmtId="0" fontId="6" fillId="0" borderId="60" xfId="0" applyFont="1" applyFill="1" applyBorder="1" applyAlignment="1">
      <alignment horizontal="left"/>
    </xf>
    <xf numFmtId="165" fontId="8" fillId="0" borderId="14" xfId="34" applyNumberFormat="1" applyFont="1" applyFill="1" applyBorder="1" applyAlignment="1">
      <alignment/>
    </xf>
    <xf numFmtId="41" fontId="8" fillId="0" borderId="70" xfId="34" applyNumberFormat="1" applyFont="1" applyFill="1" applyBorder="1" applyAlignment="1">
      <alignment horizontal="center"/>
    </xf>
    <xf numFmtId="165" fontId="8" fillId="0" borderId="75" xfId="34" applyNumberFormat="1" applyFont="1" applyFill="1" applyBorder="1" applyAlignment="1">
      <alignment/>
    </xf>
    <xf numFmtId="165" fontId="8" fillId="0" borderId="60" xfId="34" applyNumberFormat="1" applyFont="1" applyFill="1" applyBorder="1" applyAlignment="1">
      <alignment/>
    </xf>
    <xf numFmtId="165" fontId="8" fillId="0" borderId="70" xfId="34" applyNumberFormat="1" applyFont="1" applyFill="1" applyBorder="1" applyAlignment="1">
      <alignment/>
    </xf>
    <xf numFmtId="0" fontId="35" fillId="0" borderId="23" xfId="0" applyFont="1" applyFill="1" applyBorder="1" applyAlignment="1">
      <alignment horizontal="left"/>
    </xf>
    <xf numFmtId="0" fontId="35" fillId="0" borderId="54" xfId="0" applyFont="1" applyFill="1" applyBorder="1" applyAlignment="1">
      <alignment horizontal="center"/>
    </xf>
    <xf numFmtId="3" fontId="35" fillId="0" borderId="54" xfId="0" applyNumberFormat="1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49" fontId="35" fillId="0" borderId="24" xfId="0" applyNumberFormat="1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/>
    </xf>
    <xf numFmtId="49" fontId="35" fillId="0" borderId="45" xfId="0" applyNumberFormat="1" applyFont="1" applyFill="1" applyBorder="1" applyAlignment="1">
      <alignment horizontal="center"/>
    </xf>
    <xf numFmtId="164" fontId="4" fillId="0" borderId="56" xfId="34" applyNumberFormat="1" applyFont="1" applyFill="1" applyBorder="1" applyAlignment="1">
      <alignment horizontal="center"/>
    </xf>
    <xf numFmtId="165" fontId="4" fillId="0" borderId="36" xfId="34" applyNumberFormat="1" applyFont="1" applyFill="1" applyBorder="1" applyAlignment="1">
      <alignment/>
    </xf>
    <xf numFmtId="165" fontId="8" fillId="0" borderId="14" xfId="34" applyNumberFormat="1" applyFont="1" applyFill="1" applyBorder="1" applyAlignment="1">
      <alignment horizontal="center" vertical="center"/>
    </xf>
    <xf numFmtId="164" fontId="8" fillId="0" borderId="70" xfId="34" applyNumberFormat="1" applyFont="1" applyFill="1" applyBorder="1" applyAlignment="1">
      <alignment horizontal="center"/>
    </xf>
    <xf numFmtId="165" fontId="8" fillId="0" borderId="46" xfId="34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3" fontId="7" fillId="0" borderId="54" xfId="0" applyNumberFormat="1" applyFont="1" applyFill="1" applyBorder="1" applyAlignment="1">
      <alignment horizontal="center"/>
    </xf>
    <xf numFmtId="3" fontId="4" fillId="0" borderId="12" xfId="34" applyNumberFormat="1" applyFont="1" applyFill="1" applyBorder="1" applyAlignment="1">
      <alignment horizontal="center"/>
    </xf>
    <xf numFmtId="0" fontId="8" fillId="0" borderId="14" xfId="34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0" fontId="7" fillId="0" borderId="34" xfId="0" applyFont="1" applyFill="1" applyBorder="1" applyAlignment="1">
      <alignment horizontal="left"/>
    </xf>
    <xf numFmtId="3" fontId="7" fillId="0" borderId="8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7" fillId="0" borderId="55" xfId="0" applyNumberFormat="1" applyFont="1" applyFill="1" applyBorder="1" applyAlignment="1">
      <alignment horizontal="center"/>
    </xf>
    <xf numFmtId="0" fontId="4" fillId="0" borderId="35" xfId="34" applyNumberFormat="1" applyFont="1" applyFill="1" applyBorder="1" applyAlignment="1">
      <alignment horizontal="center"/>
    </xf>
    <xf numFmtId="165" fontId="4" fillId="0" borderId="12" xfId="34" applyNumberFormat="1" applyFont="1" applyFill="1" applyBorder="1" applyAlignment="1">
      <alignment horizontal="center"/>
    </xf>
    <xf numFmtId="165" fontId="4" fillId="0" borderId="17" xfId="34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41" fontId="8" fillId="0" borderId="14" xfId="34" applyNumberFormat="1" applyFont="1" applyFill="1" applyBorder="1" applyAlignment="1">
      <alignment horizontal="center"/>
    </xf>
    <xf numFmtId="165" fontId="8" fillId="0" borderId="16" xfId="34" applyNumberFormat="1" applyFont="1" applyFill="1" applyBorder="1" applyAlignment="1">
      <alignment/>
    </xf>
    <xf numFmtId="0" fontId="8" fillId="0" borderId="39" xfId="34" applyNumberFormat="1" applyFont="1" applyFill="1" applyBorder="1" applyAlignment="1">
      <alignment horizontal="center"/>
    </xf>
    <xf numFmtId="165" fontId="8" fillId="0" borderId="14" xfId="34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14" fontId="7" fillId="0" borderId="28" xfId="0" applyNumberFormat="1" applyFont="1" applyFill="1" applyBorder="1" applyAlignment="1">
      <alignment horizontal="center"/>
    </xf>
    <xf numFmtId="14" fontId="7" fillId="0" borderId="29" xfId="0" applyNumberFormat="1" applyFont="1" applyFill="1" applyBorder="1" applyAlignment="1">
      <alignment horizontal="center"/>
    </xf>
    <xf numFmtId="14" fontId="7" fillId="0" borderId="38" xfId="0" applyNumberFormat="1" applyFont="1" applyFill="1" applyBorder="1" applyAlignment="1">
      <alignment horizontal="center"/>
    </xf>
    <xf numFmtId="14" fontId="7" fillId="0" borderId="8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30" xfId="0" applyFont="1" applyFill="1" applyBorder="1" applyAlignment="1">
      <alignment horizontal="left"/>
    </xf>
    <xf numFmtId="0" fontId="6" fillId="0" borderId="59" xfId="0" applyFont="1" applyFill="1" applyBorder="1" applyAlignment="1">
      <alignment horizontal="left"/>
    </xf>
    <xf numFmtId="165" fontId="8" fillId="0" borderId="14" xfId="34" applyNumberFormat="1" applyFont="1" applyFill="1" applyBorder="1" applyAlignment="1">
      <alignment/>
    </xf>
    <xf numFmtId="165" fontId="8" fillId="0" borderId="14" xfId="34" applyNumberFormat="1" applyFont="1" applyFill="1" applyBorder="1" applyAlignment="1">
      <alignment horizontal="center"/>
    </xf>
    <xf numFmtId="165" fontId="8" fillId="0" borderId="39" xfId="34" applyNumberFormat="1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center"/>
    </xf>
    <xf numFmtId="3" fontId="8" fillId="0" borderId="14" xfId="34" applyNumberFormat="1" applyFont="1" applyFill="1" applyBorder="1" applyAlignment="1">
      <alignment horizontal="center"/>
    </xf>
    <xf numFmtId="3" fontId="8" fillId="0" borderId="16" xfId="34" applyNumberFormat="1" applyFont="1" applyFill="1" applyBorder="1" applyAlignment="1">
      <alignment horizontal="center"/>
    </xf>
    <xf numFmtId="0" fontId="21" fillId="0" borderId="0" xfId="48" applyFont="1" applyFill="1">
      <alignment/>
      <protection/>
    </xf>
    <xf numFmtId="0" fontId="22" fillId="0" borderId="0" xfId="48" applyFont="1" applyFill="1">
      <alignment/>
      <protection/>
    </xf>
    <xf numFmtId="0" fontId="0" fillId="0" borderId="0" xfId="48" applyFill="1">
      <alignment/>
      <protection/>
    </xf>
    <xf numFmtId="0" fontId="52" fillId="0" borderId="0" xfId="48" applyFont="1" applyFill="1">
      <alignment/>
      <protection/>
    </xf>
    <xf numFmtId="3" fontId="20" fillId="0" borderId="82" xfId="48" applyNumberFormat="1" applyFont="1" applyFill="1" applyBorder="1">
      <alignment/>
      <protection/>
    </xf>
    <xf numFmtId="3" fontId="20" fillId="0" borderId="103" xfId="48" applyNumberFormat="1" applyFont="1" applyFill="1" applyBorder="1">
      <alignment/>
      <protection/>
    </xf>
    <xf numFmtId="3" fontId="25" fillId="0" borderId="81" xfId="48" applyNumberFormat="1" applyFont="1" applyFill="1" applyBorder="1">
      <alignment/>
      <protection/>
    </xf>
    <xf numFmtId="0" fontId="25" fillId="0" borderId="34" xfId="48" applyFont="1" applyFill="1" applyBorder="1">
      <alignment/>
      <protection/>
    </xf>
    <xf numFmtId="3" fontId="20" fillId="0" borderId="89" xfId="48" applyNumberFormat="1" applyFont="1" applyFill="1" applyBorder="1">
      <alignment/>
      <protection/>
    </xf>
    <xf numFmtId="3" fontId="25" fillId="0" borderId="89" xfId="48" applyNumberFormat="1" applyFont="1" applyFill="1" applyBorder="1">
      <alignment/>
      <protection/>
    </xf>
    <xf numFmtId="3" fontId="25" fillId="0" borderId="82" xfId="48" applyNumberFormat="1" applyFont="1" applyFill="1" applyBorder="1">
      <alignment/>
      <protection/>
    </xf>
    <xf numFmtId="0" fontId="1" fillId="0" borderId="0" xfId="48" applyFont="1" applyFill="1">
      <alignment/>
      <protection/>
    </xf>
    <xf numFmtId="3" fontId="20" fillId="0" borderId="99" xfId="48" applyNumberFormat="1" applyFont="1" applyFill="1" applyBorder="1">
      <alignment/>
      <protection/>
    </xf>
    <xf numFmtId="3" fontId="27" fillId="0" borderId="104" xfId="48" applyNumberFormat="1" applyFont="1" applyFill="1" applyBorder="1">
      <alignment/>
      <protection/>
    </xf>
    <xf numFmtId="3" fontId="27" fillId="0" borderId="83" xfId="48" applyNumberFormat="1" applyFont="1" applyFill="1" applyBorder="1">
      <alignment/>
      <protection/>
    </xf>
    <xf numFmtId="0" fontId="35" fillId="0" borderId="23" xfId="48" applyFont="1" applyFill="1" applyBorder="1">
      <alignment/>
      <protection/>
    </xf>
    <xf numFmtId="0" fontId="20" fillId="0" borderId="30" xfId="48" applyFont="1" applyFill="1" applyBorder="1">
      <alignment/>
      <protection/>
    </xf>
    <xf numFmtId="3" fontId="20" fillId="0" borderId="91" xfId="48" applyNumberFormat="1" applyFont="1" applyFill="1" applyBorder="1">
      <alignment/>
      <protection/>
    </xf>
    <xf numFmtId="0" fontId="20" fillId="0" borderId="59" xfId="48" applyFont="1" applyFill="1" applyBorder="1">
      <alignment/>
      <protection/>
    </xf>
    <xf numFmtId="0" fontId="35" fillId="0" borderId="51" xfId="48" applyFont="1" applyFill="1" applyBorder="1">
      <alignment/>
      <protection/>
    </xf>
    <xf numFmtId="0" fontId="20" fillId="0" borderId="32" xfId="48" applyFont="1" applyFill="1" applyBorder="1">
      <alignment/>
      <protection/>
    </xf>
    <xf numFmtId="0" fontId="1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7" fillId="0" borderId="5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172" fontId="8" fillId="0" borderId="6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71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172" fontId="8" fillId="0" borderId="38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8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172" fontId="8" fillId="0" borderId="38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49" fontId="4" fillId="0" borderId="4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172" fontId="8" fillId="0" borderId="2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0" fontId="8" fillId="0" borderId="105" xfId="0" applyFont="1" applyFill="1" applyBorder="1" applyAlignment="1">
      <alignment horizontal="center"/>
    </xf>
    <xf numFmtId="49" fontId="4" fillId="0" borderId="106" xfId="0" applyNumberFormat="1" applyFont="1" applyFill="1" applyBorder="1" applyAlignment="1">
      <alignment horizontal="center"/>
    </xf>
    <xf numFmtId="49" fontId="4" fillId="0" borderId="107" xfId="0" applyNumberFormat="1" applyFont="1" applyFill="1" applyBorder="1" applyAlignment="1">
      <alignment horizontal="center"/>
    </xf>
    <xf numFmtId="49" fontId="4" fillId="0" borderId="108" xfId="0" applyNumberFormat="1" applyFont="1" applyFill="1" applyBorder="1" applyAlignment="1">
      <alignment horizontal="center"/>
    </xf>
    <xf numFmtId="3" fontId="4" fillId="0" borderId="109" xfId="0" applyNumberFormat="1" applyFont="1" applyFill="1" applyBorder="1" applyAlignment="1">
      <alignment horizontal="right"/>
    </xf>
    <xf numFmtId="0" fontId="8" fillId="0" borderId="110" xfId="0" applyFont="1" applyFill="1" applyBorder="1" applyAlignment="1">
      <alignment horizontal="center"/>
    </xf>
    <xf numFmtId="172" fontId="8" fillId="0" borderId="111" xfId="0" applyNumberFormat="1" applyFont="1" applyFill="1" applyBorder="1" applyAlignment="1">
      <alignment horizontal="center"/>
    </xf>
    <xf numFmtId="49" fontId="4" fillId="0" borderId="112" xfId="0" applyNumberFormat="1" applyFont="1" applyFill="1" applyBorder="1" applyAlignment="1">
      <alignment horizontal="center"/>
    </xf>
    <xf numFmtId="49" fontId="4" fillId="0" borderId="76" xfId="0" applyNumberFormat="1" applyFont="1" applyFill="1" applyBorder="1" applyAlignment="1">
      <alignment horizontal="center"/>
    </xf>
    <xf numFmtId="49" fontId="4" fillId="0" borderId="113" xfId="0" applyNumberFormat="1" applyFont="1" applyFill="1" applyBorder="1" applyAlignment="1">
      <alignment horizontal="center"/>
    </xf>
    <xf numFmtId="49" fontId="4" fillId="0" borderId="79" xfId="0" applyNumberFormat="1" applyFont="1" applyFill="1" applyBorder="1" applyAlignment="1">
      <alignment horizontal="center"/>
    </xf>
    <xf numFmtId="3" fontId="4" fillId="0" borderId="114" xfId="0" applyNumberFormat="1" applyFont="1" applyFill="1" applyBorder="1" applyAlignment="1">
      <alignment horizontal="right"/>
    </xf>
    <xf numFmtId="0" fontId="8" fillId="0" borderId="115" xfId="0" applyFont="1" applyFill="1" applyBorder="1" applyAlignment="1">
      <alignment horizontal="center"/>
    </xf>
    <xf numFmtId="172" fontId="8" fillId="0" borderId="116" xfId="0" applyNumberFormat="1" applyFont="1" applyFill="1" applyBorder="1" applyAlignment="1">
      <alignment horizontal="center"/>
    </xf>
    <xf numFmtId="49" fontId="4" fillId="0" borderId="117" xfId="0" applyNumberFormat="1" applyFont="1" applyFill="1" applyBorder="1" applyAlignment="1">
      <alignment horizontal="center"/>
    </xf>
    <xf numFmtId="0" fontId="4" fillId="0" borderId="116" xfId="0" applyFont="1" applyFill="1" applyBorder="1" applyAlignment="1">
      <alignment/>
    </xf>
    <xf numFmtId="49" fontId="4" fillId="0" borderId="118" xfId="0" applyNumberFormat="1" applyFont="1" applyFill="1" applyBorder="1" applyAlignment="1">
      <alignment horizontal="center"/>
    </xf>
    <xf numFmtId="49" fontId="4" fillId="0" borderId="119" xfId="0" applyNumberFormat="1" applyFont="1" applyFill="1" applyBorder="1" applyAlignment="1">
      <alignment horizontal="center"/>
    </xf>
    <xf numFmtId="3" fontId="4" fillId="0" borderId="120" xfId="0" applyNumberFormat="1" applyFont="1" applyFill="1" applyBorder="1" applyAlignment="1">
      <alignment horizontal="right"/>
    </xf>
    <xf numFmtId="49" fontId="4" fillId="0" borderId="121" xfId="0" applyNumberFormat="1" applyFont="1" applyFill="1" applyBorder="1" applyAlignment="1">
      <alignment horizontal="center"/>
    </xf>
    <xf numFmtId="0" fontId="8" fillId="0" borderId="122" xfId="0" applyFont="1" applyFill="1" applyBorder="1" applyAlignment="1">
      <alignment/>
    </xf>
    <xf numFmtId="49" fontId="4" fillId="0" borderId="123" xfId="0" applyNumberFormat="1" applyFont="1" applyFill="1" applyBorder="1" applyAlignment="1">
      <alignment horizontal="center"/>
    </xf>
    <xf numFmtId="49" fontId="4" fillId="0" borderId="124" xfId="0" applyNumberFormat="1" applyFont="1" applyFill="1" applyBorder="1" applyAlignment="1">
      <alignment horizontal="center"/>
    </xf>
    <xf numFmtId="0" fontId="4" fillId="0" borderId="118" xfId="0" applyFont="1" applyFill="1" applyBorder="1" applyAlignment="1">
      <alignment/>
    </xf>
    <xf numFmtId="49" fontId="4" fillId="0" borderId="116" xfId="0" applyNumberFormat="1" applyFont="1" applyFill="1" applyBorder="1" applyAlignment="1">
      <alignment horizontal="center"/>
    </xf>
    <xf numFmtId="0" fontId="20" fillId="0" borderId="118" xfId="0" applyFont="1" applyFill="1" applyBorder="1" applyAlignment="1">
      <alignment horizontal="center"/>
    </xf>
    <xf numFmtId="3" fontId="4" fillId="0" borderId="125" xfId="0" applyNumberFormat="1" applyFont="1" applyFill="1" applyBorder="1" applyAlignment="1">
      <alignment horizontal="right"/>
    </xf>
    <xf numFmtId="2" fontId="20" fillId="0" borderId="14" xfId="0" applyNumberFormat="1" applyFont="1" applyFill="1" applyBorder="1" applyAlignment="1">
      <alignment/>
    </xf>
    <xf numFmtId="49" fontId="4" fillId="0" borderId="70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0" fontId="20" fillId="0" borderId="126" xfId="0" applyFont="1" applyFill="1" applyBorder="1" applyAlignment="1">
      <alignment/>
    </xf>
    <xf numFmtId="172" fontId="8" fillId="0" borderId="127" xfId="0" applyNumberFormat="1" applyFont="1" applyFill="1" applyBorder="1" applyAlignment="1">
      <alignment horizontal="center"/>
    </xf>
    <xf numFmtId="0" fontId="8" fillId="0" borderId="128" xfId="0" applyFont="1" applyFill="1" applyBorder="1" applyAlignment="1">
      <alignment/>
    </xf>
    <xf numFmtId="49" fontId="4" fillId="0" borderId="129" xfId="0" applyNumberFormat="1" applyFont="1" applyFill="1" applyBorder="1" applyAlignment="1">
      <alignment horizontal="center"/>
    </xf>
    <xf numFmtId="2" fontId="20" fillId="0" borderId="130" xfId="0" applyNumberFormat="1" applyFont="1" applyFill="1" applyBorder="1" applyAlignment="1">
      <alignment/>
    </xf>
    <xf numFmtId="49" fontId="9" fillId="0" borderId="116" xfId="0" applyNumberFormat="1" applyFont="1" applyFill="1" applyBorder="1" applyAlignment="1">
      <alignment horizontal="center"/>
    </xf>
    <xf numFmtId="49" fontId="4" fillId="0" borderId="131" xfId="0" applyNumberFormat="1" applyFont="1" applyFill="1" applyBorder="1" applyAlignment="1">
      <alignment horizontal="center"/>
    </xf>
    <xf numFmtId="172" fontId="8" fillId="0" borderId="64" xfId="0" applyNumberFormat="1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/>
    </xf>
    <xf numFmtId="49" fontId="4" fillId="0" borderId="61" xfId="0" applyNumberFormat="1" applyFont="1" applyFill="1" applyBorder="1" applyAlignment="1">
      <alignment horizontal="center"/>
    </xf>
    <xf numFmtId="3" fontId="4" fillId="0" borderId="72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49" fontId="4" fillId="0" borderId="122" xfId="0" applyNumberFormat="1" applyFont="1" applyFill="1" applyBorder="1" applyAlignment="1">
      <alignment horizontal="center"/>
    </xf>
    <xf numFmtId="49" fontId="4" fillId="0" borderId="132" xfId="0" applyNumberFormat="1" applyFont="1" applyFill="1" applyBorder="1" applyAlignment="1">
      <alignment horizontal="center"/>
    </xf>
    <xf numFmtId="49" fontId="4" fillId="0" borderId="133" xfId="0" applyNumberFormat="1" applyFont="1" applyFill="1" applyBorder="1" applyAlignment="1">
      <alignment horizontal="center"/>
    </xf>
    <xf numFmtId="3" fontId="4" fillId="0" borderId="134" xfId="0" applyNumberFormat="1" applyFont="1" applyFill="1" applyBorder="1" applyAlignment="1">
      <alignment horizontal="right"/>
    </xf>
    <xf numFmtId="172" fontId="8" fillId="0" borderId="28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49" fontId="8" fillId="0" borderId="38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8" fillId="0" borderId="0" xfId="0" applyNumberFormat="1" applyFont="1" applyFill="1" applyAlignment="1">
      <alignment horizontal="left"/>
    </xf>
    <xf numFmtId="49" fontId="7" fillId="0" borderId="24" xfId="0" applyNumberFormat="1" applyFont="1" applyFill="1" applyBorder="1" applyAlignment="1">
      <alignment horizontal="right"/>
    </xf>
    <xf numFmtId="49" fontId="8" fillId="0" borderId="45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right"/>
    </xf>
    <xf numFmtId="0" fontId="8" fillId="0" borderId="38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right"/>
    </xf>
    <xf numFmtId="0" fontId="8" fillId="0" borderId="6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right"/>
    </xf>
    <xf numFmtId="49" fontId="4" fillId="0" borderId="55" xfId="0" applyNumberFormat="1" applyFont="1" applyFill="1" applyBorder="1" applyAlignment="1">
      <alignment horizontal="right"/>
    </xf>
    <xf numFmtId="0" fontId="8" fillId="0" borderId="108" xfId="0" applyFont="1" applyFill="1" applyBorder="1" applyAlignment="1">
      <alignment/>
    </xf>
    <xf numFmtId="49" fontId="4" fillId="0" borderId="135" xfId="0" applyNumberFormat="1" applyFont="1" applyFill="1" applyBorder="1" applyAlignment="1">
      <alignment horizontal="right"/>
    </xf>
    <xf numFmtId="0" fontId="4" fillId="0" borderId="110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center"/>
    </xf>
    <xf numFmtId="0" fontId="4" fillId="0" borderId="76" xfId="0" applyFont="1" applyFill="1" applyBorder="1" applyAlignment="1">
      <alignment/>
    </xf>
    <xf numFmtId="0" fontId="4" fillId="0" borderId="113" xfId="0" applyFont="1" applyFill="1" applyBorder="1" applyAlignment="1">
      <alignment/>
    </xf>
    <xf numFmtId="49" fontId="4" fillId="0" borderId="136" xfId="0" applyNumberFormat="1" applyFont="1" applyFill="1" applyBorder="1" applyAlignment="1">
      <alignment horizontal="right"/>
    </xf>
    <xf numFmtId="0" fontId="4" fillId="0" borderId="122" xfId="0" applyFont="1" applyFill="1" applyBorder="1" applyAlignment="1">
      <alignment/>
    </xf>
    <xf numFmtId="0" fontId="4" fillId="0" borderId="132" xfId="0" applyFont="1" applyFill="1" applyBorder="1" applyAlignment="1">
      <alignment/>
    </xf>
    <xf numFmtId="49" fontId="4" fillId="0" borderId="137" xfId="0" applyNumberFormat="1" applyFont="1" applyFill="1" applyBorder="1" applyAlignment="1">
      <alignment horizontal="right"/>
    </xf>
    <xf numFmtId="0" fontId="4" fillId="0" borderId="115" xfId="0" applyFont="1" applyFill="1" applyBorder="1" applyAlignment="1">
      <alignment horizontal="center"/>
    </xf>
    <xf numFmtId="0" fontId="4" fillId="0" borderId="116" xfId="0" applyFont="1" applyFill="1" applyBorder="1" applyAlignment="1">
      <alignment horizontal="center"/>
    </xf>
    <xf numFmtId="0" fontId="4" fillId="0" borderId="119" xfId="0" applyFont="1" applyFill="1" applyBorder="1" applyAlignment="1">
      <alignment/>
    </xf>
    <xf numFmtId="49" fontId="4" fillId="0" borderId="138" xfId="0" applyNumberFormat="1" applyFont="1" applyFill="1" applyBorder="1" applyAlignment="1">
      <alignment horizontal="right"/>
    </xf>
    <xf numFmtId="0" fontId="8" fillId="0" borderId="106" xfId="0" applyFont="1" applyFill="1" applyBorder="1" applyAlignment="1">
      <alignment horizontal="center"/>
    </xf>
    <xf numFmtId="0" fontId="32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0" fontId="32" fillId="0" borderId="3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9" fillId="0" borderId="139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4" fillId="0" borderId="64" xfId="0" applyFont="1" applyFill="1" applyBorder="1" applyAlignment="1">
      <alignment/>
    </xf>
    <xf numFmtId="0" fontId="4" fillId="0" borderId="117" xfId="0" applyFont="1" applyFill="1" applyBorder="1" applyAlignment="1">
      <alignment/>
    </xf>
    <xf numFmtId="49" fontId="4" fillId="0" borderId="12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9" fontId="4" fillId="0" borderId="48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0" fontId="59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59" fillId="0" borderId="0" xfId="0" applyFont="1" applyFill="1" applyAlignment="1">
      <alignment vertical="top"/>
    </xf>
    <xf numFmtId="49" fontId="32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7" fillId="0" borderId="64" xfId="0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0" fontId="8" fillId="0" borderId="57" xfId="0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71" xfId="0" applyNumberFormat="1" applyFont="1" applyFill="1" applyBorder="1" applyAlignment="1">
      <alignment/>
    </xf>
    <xf numFmtId="3" fontId="4" fillId="0" borderId="70" xfId="0" applyNumberFormat="1" applyFont="1" applyFill="1" applyBorder="1" applyAlignment="1">
      <alignment/>
    </xf>
    <xf numFmtId="3" fontId="13" fillId="0" borderId="55" xfId="0" applyNumberFormat="1" applyFont="1" applyFill="1" applyBorder="1" applyAlignment="1">
      <alignment/>
    </xf>
    <xf numFmtId="0" fontId="13" fillId="0" borderId="57" xfId="0" applyFont="1" applyFill="1" applyBorder="1" applyAlignment="1">
      <alignment/>
    </xf>
    <xf numFmtId="3" fontId="13" fillId="0" borderId="47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2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60" fillId="0" borderId="34" xfId="0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99" xfId="0" applyFont="1" applyFill="1" applyBorder="1" applyAlignment="1">
      <alignment/>
    </xf>
    <xf numFmtId="0" fontId="7" fillId="0" borderId="9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wrapText="1"/>
    </xf>
    <xf numFmtId="0" fontId="7" fillId="0" borderId="83" xfId="0" applyFont="1" applyFill="1" applyBorder="1" applyAlignment="1">
      <alignment horizontal="center"/>
    </xf>
    <xf numFmtId="0" fontId="4" fillId="0" borderId="63" xfId="0" applyFont="1" applyFill="1" applyBorder="1" applyAlignment="1">
      <alignment/>
    </xf>
    <xf numFmtId="0" fontId="4" fillId="0" borderId="40" xfId="0" applyFont="1" applyFill="1" applyBorder="1" applyAlignment="1">
      <alignment wrapText="1"/>
    </xf>
    <xf numFmtId="3" fontId="9" fillId="0" borderId="21" xfId="0" applyNumberFormat="1" applyFont="1" applyFill="1" applyBorder="1" applyAlignment="1">
      <alignment/>
    </xf>
    <xf numFmtId="3" fontId="8" fillId="0" borderId="92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/>
    </xf>
    <xf numFmtId="4" fontId="8" fillId="0" borderId="66" xfId="0" applyNumberFormat="1" applyFont="1" applyFill="1" applyBorder="1" applyAlignment="1">
      <alignment/>
    </xf>
    <xf numFmtId="3" fontId="8" fillId="0" borderId="67" xfId="0" applyNumberFormat="1" applyFont="1" applyFill="1" applyBorder="1" applyAlignment="1">
      <alignment/>
    </xf>
    <xf numFmtId="4" fontId="8" fillId="0" borderId="67" xfId="0" applyNumberFormat="1" applyFont="1" applyFill="1" applyBorder="1" applyAlignment="1">
      <alignment/>
    </xf>
    <xf numFmtId="4" fontId="8" fillId="0" borderId="92" xfId="0" applyNumberFormat="1" applyFont="1" applyFill="1" applyBorder="1" applyAlignment="1">
      <alignment/>
    </xf>
    <xf numFmtId="0" fontId="4" fillId="0" borderId="35" xfId="0" applyFont="1" applyFill="1" applyBorder="1" applyAlignment="1">
      <alignment wrapText="1"/>
    </xf>
    <xf numFmtId="3" fontId="8" fillId="0" borderId="93" xfId="0" applyNumberFormat="1" applyFont="1" applyFill="1" applyBorder="1" applyAlignment="1">
      <alignment/>
    </xf>
    <xf numFmtId="4" fontId="8" fillId="0" borderId="93" xfId="0" applyNumberFormat="1" applyFont="1" applyFill="1" applyBorder="1" applyAlignment="1">
      <alignment/>
    </xf>
    <xf numFmtId="4" fontId="8" fillId="0" borderId="73" xfId="0" applyNumberFormat="1" applyFont="1" applyFill="1" applyBorder="1" applyAlignment="1">
      <alignment/>
    </xf>
    <xf numFmtId="0" fontId="4" fillId="0" borderId="53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3" fontId="13" fillId="0" borderId="3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8" fillId="0" borderId="89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82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0" borderId="98" xfId="0" applyNumberFormat="1" applyFont="1" applyFill="1" applyBorder="1" applyAlignment="1">
      <alignment/>
    </xf>
    <xf numFmtId="3" fontId="8" fillId="0" borderId="56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/>
    </xf>
    <xf numFmtId="4" fontId="8" fillId="0" borderId="75" xfId="0" applyNumberFormat="1" applyFont="1" applyFill="1" applyBorder="1" applyAlignment="1">
      <alignment/>
    </xf>
    <xf numFmtId="4" fontId="8" fillId="0" borderId="63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4" fontId="8" fillId="0" borderId="89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4" fontId="8" fillId="0" borderId="82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3" fontId="8" fillId="0" borderId="140" xfId="0" applyNumberFormat="1" applyFont="1" applyFill="1" applyBorder="1" applyAlignment="1">
      <alignment/>
    </xf>
    <xf numFmtId="4" fontId="8" fillId="0" borderId="103" xfId="0" applyNumberFormat="1" applyFont="1" applyFill="1" applyBorder="1" applyAlignment="1">
      <alignment/>
    </xf>
    <xf numFmtId="3" fontId="8" fillId="0" borderId="75" xfId="0" applyNumberFormat="1" applyFont="1" applyFill="1" applyBorder="1" applyAlignment="1">
      <alignment/>
    </xf>
    <xf numFmtId="3" fontId="13" fillId="0" borderId="75" xfId="0" applyNumberFormat="1" applyFont="1" applyFill="1" applyBorder="1" applyAlignment="1">
      <alignment/>
    </xf>
    <xf numFmtId="4" fontId="8" fillId="0" borderId="90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3" fontId="8" fillId="0" borderId="71" xfId="0" applyNumberFormat="1" applyFont="1" applyFill="1" applyBorder="1" applyAlignment="1">
      <alignment/>
    </xf>
    <xf numFmtId="0" fontId="8" fillId="0" borderId="35" xfId="0" applyFon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70" xfId="0" applyNumberFormat="1" applyFont="1" applyFill="1" applyBorder="1" applyAlignment="1">
      <alignment/>
    </xf>
    <xf numFmtId="1" fontId="7" fillId="0" borderId="56" xfId="0" applyNumberFormat="1" applyFont="1" applyFill="1" applyBorder="1" applyAlignment="1">
      <alignment horizontal="center"/>
    </xf>
    <xf numFmtId="3" fontId="4" fillId="0" borderId="71" xfId="0" applyNumberFormat="1" applyFont="1" applyFill="1" applyBorder="1" applyAlignment="1">
      <alignment horizontal="center"/>
    </xf>
    <xf numFmtId="2" fontId="4" fillId="0" borderId="92" xfId="0" applyNumberFormat="1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center"/>
    </xf>
    <xf numFmtId="3" fontId="13" fillId="0" borderId="70" xfId="0" applyNumberFormat="1" applyFont="1" applyFill="1" applyBorder="1" applyAlignment="1">
      <alignment horizontal="center"/>
    </xf>
    <xf numFmtId="2" fontId="13" fillId="0" borderId="75" xfId="0" applyNumberFormat="1" applyFont="1" applyFill="1" applyBorder="1" applyAlignment="1">
      <alignment horizontal="center"/>
    </xf>
    <xf numFmtId="2" fontId="4" fillId="0" borderId="66" xfId="0" applyNumberFormat="1" applyFont="1" applyFill="1" applyBorder="1" applyAlignment="1">
      <alignment horizontal="center"/>
    </xf>
    <xf numFmtId="2" fontId="4" fillId="0" borderId="92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2" fontId="13" fillId="0" borderId="63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" fillId="0" borderId="66" xfId="0" applyNumberFormat="1" applyFont="1" applyFill="1" applyBorder="1" applyAlignment="1">
      <alignment horizontal="center"/>
    </xf>
    <xf numFmtId="2" fontId="4" fillId="0" borderId="67" xfId="0" applyNumberFormat="1" applyFont="1" applyFill="1" applyBorder="1" applyAlignment="1">
      <alignment horizontal="center"/>
    </xf>
    <xf numFmtId="2" fontId="4" fillId="0" borderId="75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/>
    </xf>
    <xf numFmtId="2" fontId="6" fillId="0" borderId="6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14" fontId="7" fillId="0" borderId="28" xfId="0" applyNumberFormat="1" applyFont="1" applyFill="1" applyBorder="1" applyAlignment="1">
      <alignment horizontal="center" wrapText="1"/>
    </xf>
    <xf numFmtId="0" fontId="7" fillId="0" borderId="29" xfId="0" applyNumberFormat="1" applyFont="1" applyFill="1" applyBorder="1" applyAlignment="1">
      <alignment horizontal="center"/>
    </xf>
    <xf numFmtId="3" fontId="32" fillId="0" borderId="99" xfId="0" applyNumberFormat="1" applyFont="1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left"/>
    </xf>
    <xf numFmtId="0" fontId="9" fillId="0" borderId="35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167" fontId="4" fillId="0" borderId="56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left" vertical="top"/>
    </xf>
    <xf numFmtId="0" fontId="4" fillId="0" borderId="35" xfId="0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top"/>
    </xf>
    <xf numFmtId="3" fontId="4" fillId="0" borderId="17" xfId="0" applyNumberFormat="1" applyFont="1" applyFill="1" applyBorder="1" applyAlignment="1">
      <alignment vertical="top"/>
    </xf>
    <xf numFmtId="3" fontId="32" fillId="0" borderId="64" xfId="0" applyNumberFormat="1" applyFont="1" applyFill="1" applyBorder="1" applyAlignment="1">
      <alignment horizontal="left"/>
    </xf>
    <xf numFmtId="14" fontId="7" fillId="0" borderId="52" xfId="0" applyNumberFormat="1" applyFont="1" applyFill="1" applyBorder="1" applyAlignment="1">
      <alignment horizontal="center" wrapText="1"/>
    </xf>
    <xf numFmtId="14" fontId="7" fillId="0" borderId="52" xfId="0" applyNumberFormat="1" applyFont="1" applyFill="1" applyBorder="1" applyAlignment="1">
      <alignment horizontal="center"/>
    </xf>
    <xf numFmtId="0" fontId="8" fillId="0" borderId="73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2" fontId="8" fillId="0" borderId="73" xfId="0" applyNumberFormat="1" applyFont="1" applyFill="1" applyBorder="1" applyAlignment="1">
      <alignment horizontal="right"/>
    </xf>
    <xf numFmtId="4" fontId="4" fillId="0" borderId="66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8" fillId="0" borderId="41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4" fontId="4" fillId="0" borderId="75" xfId="0" applyNumberFormat="1" applyFont="1" applyFill="1" applyBorder="1" applyAlignment="1">
      <alignment/>
    </xf>
    <xf numFmtId="0" fontId="6" fillId="0" borderId="51" xfId="0" applyFont="1" applyFill="1" applyBorder="1" applyAlignment="1">
      <alignment/>
    </xf>
    <xf numFmtId="4" fontId="8" fillId="0" borderId="73" xfId="0" applyNumberFormat="1" applyFont="1" applyFill="1" applyBorder="1" applyAlignment="1">
      <alignment/>
    </xf>
    <xf numFmtId="0" fontId="25" fillId="0" borderId="43" xfId="0" applyFont="1" applyFill="1" applyBorder="1" applyAlignment="1">
      <alignment/>
    </xf>
    <xf numFmtId="3" fontId="20" fillId="0" borderId="14" xfId="48" applyNumberFormat="1" applyFont="1" applyFill="1" applyBorder="1">
      <alignment/>
      <protection/>
    </xf>
    <xf numFmtId="3" fontId="20" fillId="0" borderId="16" xfId="48" applyNumberFormat="1" applyFont="1" applyFill="1" applyBorder="1">
      <alignment/>
      <protection/>
    </xf>
    <xf numFmtId="0" fontId="35" fillId="0" borderId="23" xfId="48" applyFont="1" applyFill="1" applyBorder="1" applyAlignment="1">
      <alignment/>
      <protection/>
    </xf>
    <xf numFmtId="0" fontId="35" fillId="0" borderId="34" xfId="48" applyFont="1" applyFill="1" applyBorder="1" applyAlignment="1">
      <alignment/>
      <protection/>
    </xf>
    <xf numFmtId="0" fontId="0" fillId="0" borderId="26" xfId="48" applyFont="1" applyFill="1" applyBorder="1" applyAlignment="1">
      <alignment/>
      <protection/>
    </xf>
    <xf numFmtId="0" fontId="27" fillId="0" borderId="34" xfId="48" applyFont="1" applyFill="1" applyBorder="1">
      <alignment/>
      <protection/>
    </xf>
    <xf numFmtId="0" fontId="24" fillId="0" borderId="30" xfId="48" applyFont="1" applyFill="1" applyBorder="1">
      <alignment/>
      <protection/>
    </xf>
    <xf numFmtId="0" fontId="24" fillId="0" borderId="41" xfId="48" applyFont="1" applyFill="1" applyBorder="1" applyAlignment="1">
      <alignment horizontal="left" indent="1"/>
      <protection/>
    </xf>
    <xf numFmtId="0" fontId="24" fillId="0" borderId="41" xfId="48" applyFont="1" applyFill="1" applyBorder="1">
      <alignment/>
      <protection/>
    </xf>
    <xf numFmtId="0" fontId="24" fillId="0" borderId="98" xfId="48" applyFont="1" applyFill="1" applyBorder="1">
      <alignment/>
      <protection/>
    </xf>
    <xf numFmtId="0" fontId="24" fillId="0" borderId="26" xfId="48" applyFont="1" applyFill="1" applyBorder="1">
      <alignment/>
      <protection/>
    </xf>
    <xf numFmtId="0" fontId="27" fillId="0" borderId="141" xfId="48" applyFont="1" applyFill="1" applyBorder="1">
      <alignment/>
      <protection/>
    </xf>
    <xf numFmtId="0" fontId="35" fillId="0" borderId="32" xfId="48" applyFont="1" applyFill="1" applyBorder="1">
      <alignment/>
      <protection/>
    </xf>
    <xf numFmtId="0" fontId="20" fillId="0" borderId="41" xfId="48" applyFont="1" applyFill="1" applyBorder="1">
      <alignment/>
      <protection/>
    </xf>
    <xf numFmtId="0" fontId="35" fillId="0" borderId="41" xfId="48" applyFont="1" applyFill="1" applyBorder="1">
      <alignment/>
      <protection/>
    </xf>
    <xf numFmtId="0" fontId="20" fillId="0" borderId="34" xfId="48" applyFont="1" applyFill="1" applyBorder="1">
      <alignment/>
      <protection/>
    </xf>
    <xf numFmtId="0" fontId="27" fillId="0" borderId="26" xfId="48" applyFont="1" applyFill="1" applyBorder="1">
      <alignment/>
      <protection/>
    </xf>
    <xf numFmtId="3" fontId="27" fillId="0" borderId="0" xfId="48" applyNumberFormat="1" applyFont="1" applyFill="1" applyBorder="1">
      <alignment/>
      <protection/>
    </xf>
    <xf numFmtId="0" fontId="49" fillId="0" borderId="81" xfId="48" applyFont="1" applyFill="1" applyBorder="1">
      <alignment/>
      <protection/>
    </xf>
    <xf numFmtId="0" fontId="49" fillId="0" borderId="99" xfId="48" applyFont="1" applyFill="1" applyBorder="1">
      <alignment/>
      <protection/>
    </xf>
    <xf numFmtId="0" fontId="49" fillId="0" borderId="83" xfId="48" applyFont="1" applyFill="1" applyBorder="1">
      <alignment/>
      <protection/>
    </xf>
    <xf numFmtId="3" fontId="27" fillId="0" borderId="99" xfId="48" applyNumberFormat="1" applyFont="1" applyFill="1" applyBorder="1">
      <alignment/>
      <protection/>
    </xf>
    <xf numFmtId="3" fontId="20" fillId="0" borderId="83" xfId="48" applyNumberFormat="1" applyFont="1" applyFill="1" applyBorder="1">
      <alignment/>
      <protection/>
    </xf>
    <xf numFmtId="0" fontId="49" fillId="0" borderId="13" xfId="48" applyFont="1" applyFill="1" applyBorder="1">
      <alignment/>
      <protection/>
    </xf>
    <xf numFmtId="0" fontId="49" fillId="0" borderId="11" xfId="48" applyFont="1" applyFill="1" applyBorder="1">
      <alignment/>
      <protection/>
    </xf>
    <xf numFmtId="0" fontId="49" fillId="0" borderId="28" xfId="48" applyFont="1" applyFill="1" applyBorder="1">
      <alignment/>
      <protection/>
    </xf>
    <xf numFmtId="3" fontId="27" fillId="0" borderId="11" xfId="48" applyNumberFormat="1" applyFont="1" applyFill="1" applyBorder="1">
      <alignment/>
      <protection/>
    </xf>
    <xf numFmtId="3" fontId="20" fillId="0" borderId="12" xfId="48" applyNumberFormat="1" applyFont="1" applyFill="1" applyBorder="1">
      <alignment/>
      <protection/>
    </xf>
    <xf numFmtId="3" fontId="20" fillId="0" borderId="42" xfId="48" applyNumberFormat="1" applyFont="1" applyFill="1" applyBorder="1">
      <alignment/>
      <protection/>
    </xf>
    <xf numFmtId="3" fontId="20" fillId="0" borderId="28" xfId="48" applyNumberFormat="1" applyFont="1" applyFill="1" applyBorder="1">
      <alignment/>
      <protection/>
    </xf>
    <xf numFmtId="3" fontId="25" fillId="0" borderId="49" xfId="48" applyNumberFormat="1" applyFont="1" applyFill="1" applyBorder="1">
      <alignment/>
      <protection/>
    </xf>
    <xf numFmtId="3" fontId="25" fillId="0" borderId="13" xfId="48" applyNumberFormat="1" applyFont="1" applyFill="1" applyBorder="1">
      <alignment/>
      <protection/>
    </xf>
    <xf numFmtId="3" fontId="27" fillId="0" borderId="142" xfId="48" applyNumberFormat="1" applyFont="1" applyFill="1" applyBorder="1">
      <alignment/>
      <protection/>
    </xf>
    <xf numFmtId="3" fontId="20" fillId="0" borderId="21" xfId="48" applyNumberFormat="1" applyFont="1" applyFill="1" applyBorder="1">
      <alignment/>
      <protection/>
    </xf>
    <xf numFmtId="3" fontId="25" fillId="0" borderId="21" xfId="48" applyNumberFormat="1" applyFont="1" applyFill="1" applyBorder="1">
      <alignment/>
      <protection/>
    </xf>
    <xf numFmtId="3" fontId="25" fillId="0" borderId="12" xfId="48" applyNumberFormat="1" applyFont="1" applyFill="1" applyBorder="1">
      <alignment/>
      <protection/>
    </xf>
    <xf numFmtId="3" fontId="20" fillId="0" borderId="11" xfId="48" applyNumberFormat="1" applyFont="1" applyFill="1" applyBorder="1">
      <alignment/>
      <protection/>
    </xf>
    <xf numFmtId="3" fontId="27" fillId="0" borderId="28" xfId="48" applyNumberFormat="1" applyFont="1" applyFill="1" applyBorder="1">
      <alignment/>
      <protection/>
    </xf>
    <xf numFmtId="0" fontId="49" fillId="0" borderId="25" xfId="48" applyFont="1" applyFill="1" applyBorder="1">
      <alignment/>
      <protection/>
    </xf>
    <xf numFmtId="0" fontId="49" fillId="0" borderId="64" xfId="48" applyFont="1" applyFill="1" applyBorder="1">
      <alignment/>
      <protection/>
    </xf>
    <xf numFmtId="0" fontId="49" fillId="0" borderId="38" xfId="48" applyFont="1" applyFill="1" applyBorder="1">
      <alignment/>
      <protection/>
    </xf>
    <xf numFmtId="3" fontId="27" fillId="0" borderId="64" xfId="48" applyNumberFormat="1" applyFont="1" applyFill="1" applyBorder="1">
      <alignment/>
      <protection/>
    </xf>
    <xf numFmtId="3" fontId="20" fillId="0" borderId="19" xfId="48" applyNumberFormat="1" applyFont="1" applyFill="1" applyBorder="1">
      <alignment/>
      <protection/>
    </xf>
    <xf numFmtId="3" fontId="20" fillId="0" borderId="18" xfId="48" applyNumberFormat="1" applyFont="1" applyFill="1" applyBorder="1">
      <alignment/>
      <protection/>
    </xf>
    <xf numFmtId="3" fontId="20" fillId="0" borderId="69" xfId="48" applyNumberFormat="1" applyFont="1" applyFill="1" applyBorder="1">
      <alignment/>
      <protection/>
    </xf>
    <xf numFmtId="3" fontId="20" fillId="0" borderId="38" xfId="48" applyNumberFormat="1" applyFont="1" applyFill="1" applyBorder="1">
      <alignment/>
      <protection/>
    </xf>
    <xf numFmtId="3" fontId="25" fillId="0" borderId="48" xfId="48" applyNumberFormat="1" applyFont="1" applyFill="1" applyBorder="1">
      <alignment/>
      <protection/>
    </xf>
    <xf numFmtId="3" fontId="25" fillId="0" borderId="64" xfId="48" applyNumberFormat="1" applyFont="1" applyFill="1" applyBorder="1">
      <alignment/>
      <protection/>
    </xf>
    <xf numFmtId="3" fontId="27" fillId="0" borderId="143" xfId="48" applyNumberFormat="1" applyFont="1" applyFill="1" applyBorder="1">
      <alignment/>
      <protection/>
    </xf>
    <xf numFmtId="3" fontId="20" fillId="0" borderId="33" xfId="48" applyNumberFormat="1" applyFont="1" applyFill="1" applyBorder="1">
      <alignment/>
      <protection/>
    </xf>
    <xf numFmtId="3" fontId="25" fillId="0" borderId="33" xfId="48" applyNumberFormat="1" applyFont="1" applyFill="1" applyBorder="1">
      <alignment/>
      <protection/>
    </xf>
    <xf numFmtId="3" fontId="25" fillId="0" borderId="18" xfId="48" applyNumberFormat="1" applyFont="1" applyFill="1" applyBorder="1">
      <alignment/>
      <protection/>
    </xf>
    <xf numFmtId="3" fontId="20" fillId="0" borderId="64" xfId="48" applyNumberFormat="1" applyFont="1" applyFill="1" applyBorder="1">
      <alignment/>
      <protection/>
    </xf>
    <xf numFmtId="3" fontId="27" fillId="0" borderId="38" xfId="48" applyNumberFormat="1" applyFont="1" applyFill="1" applyBorder="1">
      <alignment/>
      <protection/>
    </xf>
    <xf numFmtId="0" fontId="49" fillId="0" borderId="15" xfId="48" applyFont="1" applyFill="1" applyBorder="1">
      <alignment/>
      <protection/>
    </xf>
    <xf numFmtId="0" fontId="49" fillId="0" borderId="65" xfId="48" applyFont="1" applyFill="1" applyBorder="1">
      <alignment/>
      <protection/>
    </xf>
    <xf numFmtId="0" fontId="49" fillId="0" borderId="29" xfId="48" applyFont="1" applyFill="1" applyBorder="1">
      <alignment/>
      <protection/>
    </xf>
    <xf numFmtId="3" fontId="27" fillId="0" borderId="65" xfId="48" applyNumberFormat="1" applyFont="1" applyFill="1" applyBorder="1">
      <alignment/>
      <protection/>
    </xf>
    <xf numFmtId="3" fontId="20" fillId="0" borderId="17" xfId="48" applyNumberFormat="1" applyFont="1" applyFill="1" applyBorder="1">
      <alignment/>
      <protection/>
    </xf>
    <xf numFmtId="3" fontId="20" fillId="0" borderId="72" xfId="48" applyNumberFormat="1" applyFont="1" applyFill="1" applyBorder="1">
      <alignment/>
      <protection/>
    </xf>
    <xf numFmtId="3" fontId="20" fillId="0" borderId="29" xfId="48" applyNumberFormat="1" applyFont="1" applyFill="1" applyBorder="1">
      <alignment/>
      <protection/>
    </xf>
    <xf numFmtId="3" fontId="25" fillId="0" borderId="15" xfId="48" applyNumberFormat="1" applyFont="1" applyFill="1" applyBorder="1">
      <alignment/>
      <protection/>
    </xf>
    <xf numFmtId="3" fontId="27" fillId="0" borderId="144" xfId="48" applyNumberFormat="1" applyFont="1" applyFill="1" applyBorder="1">
      <alignment/>
      <protection/>
    </xf>
    <xf numFmtId="3" fontId="20" fillId="0" borderId="22" xfId="48" applyNumberFormat="1" applyFont="1" applyFill="1" applyBorder="1">
      <alignment/>
      <protection/>
    </xf>
    <xf numFmtId="3" fontId="25" fillId="0" borderId="22" xfId="48" applyNumberFormat="1" applyFont="1" applyFill="1" applyBorder="1">
      <alignment/>
      <protection/>
    </xf>
    <xf numFmtId="3" fontId="25" fillId="0" borderId="17" xfId="48" applyNumberFormat="1" applyFont="1" applyFill="1" applyBorder="1">
      <alignment/>
      <protection/>
    </xf>
    <xf numFmtId="3" fontId="20" fillId="0" borderId="65" xfId="48" applyNumberFormat="1" applyFont="1" applyFill="1" applyBorder="1">
      <alignment/>
      <protection/>
    </xf>
    <xf numFmtId="3" fontId="27" fillId="0" borderId="29" xfId="48" applyNumberFormat="1" applyFont="1" applyFill="1" applyBorder="1">
      <alignment/>
      <protection/>
    </xf>
    <xf numFmtId="0" fontId="20" fillId="0" borderId="0" xfId="48" applyFont="1" applyFill="1" applyBorder="1">
      <alignment/>
      <protection/>
    </xf>
    <xf numFmtId="3" fontId="20" fillId="0" borderId="0" xfId="48" applyNumberFormat="1" applyFont="1" applyFill="1" applyBorder="1" applyAlignment="1">
      <alignment horizontal="center"/>
      <protection/>
    </xf>
    <xf numFmtId="3" fontId="0" fillId="0" borderId="0" xfId="48" applyNumberFormat="1" applyFill="1" applyBorder="1" applyAlignment="1">
      <alignment horizontal="center"/>
      <protection/>
    </xf>
    <xf numFmtId="0" fontId="27" fillId="0" borderId="0" xfId="48" applyFont="1" applyFill="1" applyBorder="1">
      <alignment/>
      <protection/>
    </xf>
    <xf numFmtId="0" fontId="0" fillId="0" borderId="0" xfId="48" applyFont="1" applyFill="1">
      <alignment/>
      <protection/>
    </xf>
    <xf numFmtId="0" fontId="13" fillId="0" borderId="0" xfId="0" applyFont="1" applyFill="1" applyAlignment="1">
      <alignment/>
    </xf>
    <xf numFmtId="0" fontId="54" fillId="0" borderId="66" xfId="0" applyFont="1" applyFill="1" applyBorder="1" applyAlignment="1">
      <alignment horizontal="left"/>
    </xf>
    <xf numFmtId="0" fontId="20" fillId="0" borderId="92" xfId="0" applyFont="1" applyFill="1" applyBorder="1" applyAlignment="1">
      <alignment horizontal="left"/>
    </xf>
    <xf numFmtId="0" fontId="20" fillId="0" borderId="75" xfId="0" applyFont="1" applyFill="1" applyBorder="1" applyAlignment="1">
      <alignment horizontal="left"/>
    </xf>
    <xf numFmtId="4" fontId="20" fillId="0" borderId="67" xfId="0" applyNumberFormat="1" applyFont="1" applyFill="1" applyBorder="1" applyAlignment="1">
      <alignment/>
    </xf>
    <xf numFmtId="4" fontId="20" fillId="0" borderId="89" xfId="0" applyNumberFormat="1" applyFont="1" applyFill="1" applyBorder="1" applyAlignment="1">
      <alignment/>
    </xf>
    <xf numFmtId="4" fontId="20" fillId="0" borderId="82" xfId="0" applyNumberFormat="1" applyFont="1" applyFill="1" applyBorder="1" applyAlignment="1">
      <alignment/>
    </xf>
    <xf numFmtId="4" fontId="20" fillId="0" borderId="75" xfId="0" applyNumberFormat="1" applyFont="1" applyFill="1" applyBorder="1" applyAlignment="1">
      <alignment/>
    </xf>
    <xf numFmtId="4" fontId="20" fillId="0" borderId="90" xfId="0" applyNumberFormat="1" applyFont="1" applyFill="1" applyBorder="1" applyAlignment="1">
      <alignment/>
    </xf>
    <xf numFmtId="0" fontId="35" fillId="0" borderId="63" xfId="0" applyFont="1" applyFill="1" applyBorder="1" applyAlignment="1">
      <alignment horizontal="left"/>
    </xf>
    <xf numFmtId="4" fontId="35" fillId="0" borderId="63" xfId="0" applyNumberFormat="1" applyFont="1" applyFill="1" applyBorder="1" applyAlignment="1">
      <alignment/>
    </xf>
    <xf numFmtId="4" fontId="35" fillId="0" borderId="73" xfId="0" applyNumberFormat="1" applyFont="1" applyFill="1" applyBorder="1" applyAlignment="1">
      <alignment/>
    </xf>
    <xf numFmtId="0" fontId="35" fillId="0" borderId="97" xfId="0" applyFont="1" applyFill="1" applyBorder="1" applyAlignment="1">
      <alignment horizontal="center"/>
    </xf>
    <xf numFmtId="0" fontId="42" fillId="0" borderId="67" xfId="0" applyFont="1" applyFill="1" applyBorder="1" applyAlignment="1">
      <alignment horizontal="left"/>
    </xf>
    <xf numFmtId="0" fontId="20" fillId="0" borderId="66" xfId="0" applyFont="1" applyFill="1" applyBorder="1" applyAlignment="1">
      <alignment/>
    </xf>
    <xf numFmtId="0" fontId="20" fillId="0" borderId="89" xfId="0" applyFont="1" applyFill="1" applyBorder="1" applyAlignment="1">
      <alignment/>
    </xf>
    <xf numFmtId="0" fontId="20" fillId="0" borderId="89" xfId="0" applyFont="1" applyFill="1" applyBorder="1" applyAlignment="1">
      <alignment horizontal="right"/>
    </xf>
    <xf numFmtId="4" fontId="35" fillId="0" borderId="29" xfId="0" applyNumberFormat="1" applyFont="1" applyFill="1" applyBorder="1" applyAlignment="1">
      <alignment/>
    </xf>
    <xf numFmtId="0" fontId="20" fillId="0" borderId="66" xfId="0" applyFont="1" applyFill="1" applyBorder="1" applyAlignment="1">
      <alignment horizontal="left"/>
    </xf>
    <xf numFmtId="4" fontId="20" fillId="0" borderId="74" xfId="0" applyNumberFormat="1" applyFont="1" applyFill="1" applyBorder="1" applyAlignment="1">
      <alignment/>
    </xf>
    <xf numFmtId="4" fontId="20" fillId="0" borderId="99" xfId="0" applyNumberFormat="1" applyFont="1" applyFill="1" applyBorder="1" applyAlignment="1">
      <alignment/>
    </xf>
    <xf numFmtId="0" fontId="35" fillId="0" borderId="75" xfId="0" applyFont="1" applyFill="1" applyBorder="1" applyAlignment="1">
      <alignment horizontal="left"/>
    </xf>
    <xf numFmtId="4" fontId="35" fillId="0" borderId="75" xfId="0" applyNumberFormat="1" applyFont="1" applyFill="1" applyBorder="1" applyAlignment="1">
      <alignment/>
    </xf>
    <xf numFmtId="4" fontId="25" fillId="0" borderId="63" xfId="0" applyNumberFormat="1" applyFont="1" applyFill="1" applyBorder="1" applyAlignment="1">
      <alignment/>
    </xf>
    <xf numFmtId="4" fontId="25" fillId="0" borderId="73" xfId="0" applyNumberFormat="1" applyFont="1" applyFill="1" applyBorder="1" applyAlignment="1">
      <alignment/>
    </xf>
    <xf numFmtId="0" fontId="49" fillId="0" borderId="23" xfId="0" applyFont="1" applyBorder="1" applyAlignment="1">
      <alignment horizontal="left"/>
    </xf>
    <xf numFmtId="0" fontId="49" fillId="0" borderId="62" xfId="0" applyFont="1" applyBorder="1" applyAlignment="1">
      <alignment horizontal="center"/>
    </xf>
    <xf numFmtId="3" fontId="49" fillId="0" borderId="62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62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7" fontId="3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3" xfId="0" applyFont="1" applyFill="1" applyBorder="1" applyAlignment="1">
      <alignment horizontal="centerContinuous"/>
    </xf>
    <xf numFmtId="0" fontId="7" fillId="0" borderId="24" xfId="0" applyFont="1" applyFill="1" applyBorder="1" applyAlignment="1">
      <alignment horizontal="centerContinuous"/>
    </xf>
    <xf numFmtId="0" fontId="7" fillId="0" borderId="62" xfId="0" applyFont="1" applyFill="1" applyBorder="1" applyAlignment="1">
      <alignment horizontal="centerContinuous"/>
    </xf>
    <xf numFmtId="49" fontId="7" fillId="0" borderId="63" xfId="0" applyNumberFormat="1" applyFont="1" applyFill="1" applyBorder="1" applyAlignment="1">
      <alignment horizontal="centerContinuous"/>
    </xf>
    <xf numFmtId="49" fontId="7" fillId="0" borderId="74" xfId="0" applyNumberFormat="1" applyFont="1" applyFill="1" applyBorder="1" applyAlignment="1">
      <alignment horizontal="centerContinuous"/>
    </xf>
    <xf numFmtId="49" fontId="20" fillId="0" borderId="0" xfId="0" applyNumberFormat="1" applyFont="1" applyFill="1" applyAlignment="1">
      <alignment horizontal="right"/>
    </xf>
    <xf numFmtId="0" fontId="47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/>
    </xf>
    <xf numFmtId="165" fontId="6" fillId="0" borderId="0" xfId="34" applyNumberFormat="1" applyFont="1" applyFill="1" applyAlignment="1">
      <alignment/>
    </xf>
    <xf numFmtId="0" fontId="0" fillId="0" borderId="0" xfId="0" applyFill="1" applyAlignment="1">
      <alignment/>
    </xf>
    <xf numFmtId="165" fontId="6" fillId="0" borderId="0" xfId="34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/>
    </xf>
    <xf numFmtId="3" fontId="20" fillId="0" borderId="70" xfId="48" applyNumberFormat="1" applyFont="1" applyFill="1" applyBorder="1" applyAlignment="1">
      <alignment horizontal="center"/>
      <protection/>
    </xf>
    <xf numFmtId="3" fontId="0" fillId="0" borderId="39" xfId="48" applyNumberFormat="1" applyFill="1" applyBorder="1" applyAlignment="1">
      <alignment horizontal="center"/>
      <protection/>
    </xf>
    <xf numFmtId="3" fontId="20" fillId="0" borderId="46" xfId="48" applyNumberFormat="1" applyFont="1" applyFill="1" applyBorder="1" applyAlignment="1">
      <alignment horizontal="center"/>
      <protection/>
    </xf>
    <xf numFmtId="3" fontId="0" fillId="0" borderId="90" xfId="48" applyNumberFormat="1" applyFill="1" applyBorder="1" applyAlignment="1">
      <alignment horizontal="center"/>
      <protection/>
    </xf>
    <xf numFmtId="0" fontId="23" fillId="0" borderId="0" xfId="48" applyFont="1" applyFill="1" applyAlignment="1">
      <alignment/>
      <protection/>
    </xf>
    <xf numFmtId="0" fontId="33" fillId="0" borderId="0" xfId="0" applyFont="1" applyFill="1" applyAlignment="1">
      <alignment/>
    </xf>
    <xf numFmtId="0" fontId="35" fillId="0" borderId="47" xfId="48" applyFont="1" applyFill="1" applyBorder="1" applyAlignment="1">
      <alignment horizontal="center"/>
      <protection/>
    </xf>
    <xf numFmtId="0" fontId="0" fillId="0" borderId="48" xfId="48" applyFill="1" applyBorder="1" applyAlignment="1">
      <alignment horizontal="center"/>
      <protection/>
    </xf>
    <xf numFmtId="0" fontId="35" fillId="0" borderId="52" xfId="48" applyFont="1" applyFill="1" applyBorder="1" applyAlignment="1">
      <alignment horizontal="center"/>
      <protection/>
    </xf>
    <xf numFmtId="0" fontId="0" fillId="0" borderId="97" xfId="48" applyFill="1" applyBorder="1" applyAlignment="1">
      <alignment horizontal="center"/>
      <protection/>
    </xf>
    <xf numFmtId="3" fontId="20" fillId="0" borderId="71" xfId="48" applyNumberFormat="1" applyFont="1" applyFill="1" applyBorder="1" applyAlignment="1">
      <alignment horizontal="center"/>
      <protection/>
    </xf>
    <xf numFmtId="3" fontId="0" fillId="0" borderId="19" xfId="48" applyNumberFormat="1" applyFill="1" applyBorder="1" applyAlignment="1">
      <alignment horizontal="center"/>
      <protection/>
    </xf>
    <xf numFmtId="3" fontId="20" fillId="0" borderId="31" xfId="48" applyNumberFormat="1" applyFont="1" applyFill="1" applyBorder="1" applyAlignment="1">
      <alignment horizontal="center"/>
      <protection/>
    </xf>
    <xf numFmtId="3" fontId="0" fillId="0" borderId="91" xfId="48" applyNumberFormat="1" applyFill="1" applyBorder="1" applyAlignment="1">
      <alignment horizontal="center"/>
      <protection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20" fillId="0" borderId="14" xfId="48" applyNumberFormat="1" applyFont="1" applyFill="1" applyBorder="1" applyAlignment="1">
      <alignment horizontal="center"/>
      <protection/>
    </xf>
    <xf numFmtId="3" fontId="20" fillId="0" borderId="16" xfId="48" applyNumberFormat="1" applyFont="1" applyFill="1" applyBorder="1" applyAlignment="1">
      <alignment horizontal="center"/>
      <protection/>
    </xf>
    <xf numFmtId="3" fontId="20" fillId="0" borderId="12" xfId="48" applyNumberFormat="1" applyFont="1" applyFill="1" applyBorder="1" applyAlignment="1">
      <alignment horizontal="center"/>
      <protection/>
    </xf>
    <xf numFmtId="3" fontId="20" fillId="0" borderId="17" xfId="48" applyNumberFormat="1" applyFont="1" applyFill="1" applyBorder="1" applyAlignment="1">
      <alignment horizontal="center"/>
      <protection/>
    </xf>
    <xf numFmtId="3" fontId="25" fillId="0" borderId="31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71" xfId="0" applyFont="1" applyBorder="1" applyAlignment="1">
      <alignment horizontal="left"/>
    </xf>
    <xf numFmtId="0" fontId="25" fillId="0" borderId="91" xfId="0" applyFont="1" applyBorder="1" applyAlignment="1">
      <alignment horizontal="left"/>
    </xf>
    <xf numFmtId="0" fontId="25" fillId="0" borderId="3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20" fillId="0" borderId="140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6" xfId="0" applyFont="1" applyBorder="1" applyAlignment="1">
      <alignment/>
    </xf>
    <xf numFmtId="0" fontId="20" fillId="0" borderId="18" xfId="0" applyFont="1" applyBorder="1" applyAlignment="1">
      <alignment/>
    </xf>
    <xf numFmtId="0" fontId="25" fillId="0" borderId="98" xfId="0" applyFont="1" applyBorder="1" applyAlignment="1">
      <alignment horizontal="center"/>
    </xf>
    <xf numFmtId="0" fontId="25" fillId="0" borderId="140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46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35" fillId="0" borderId="36" xfId="0" applyFont="1" applyBorder="1" applyAlignment="1">
      <alignment/>
    </xf>
    <xf numFmtId="0" fontId="25" fillId="0" borderId="46" xfId="0" applyFont="1" applyBorder="1" applyAlignment="1">
      <alignment/>
    </xf>
    <xf numFmtId="0" fontId="20" fillId="0" borderId="41" xfId="0" applyFont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51 59" xfId="47"/>
    <cellStyle name="normální_List1" xfId="48"/>
    <cellStyle name="normální_List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85725</xdr:rowOff>
    </xdr:from>
    <xdr:ext cx="219075" cy="257175"/>
    <xdr:sp fLocksText="0">
      <xdr:nvSpPr>
        <xdr:cNvPr id="1" name="TextovéPole 1"/>
        <xdr:cNvSpPr txBox="1">
          <a:spLocks noChangeArrowheads="1"/>
        </xdr:cNvSpPr>
      </xdr:nvSpPr>
      <xdr:spPr>
        <a:xfrm>
          <a:off x="2286000" y="17049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457200</xdr:colOff>
      <xdr:row>53</xdr:row>
      <xdr:rowOff>209550</xdr:rowOff>
    </xdr:from>
    <xdr:ext cx="219075" cy="257175"/>
    <xdr:sp fLocksText="0">
      <xdr:nvSpPr>
        <xdr:cNvPr id="2" name="TextovéPole 1"/>
        <xdr:cNvSpPr txBox="1">
          <a:spLocks noChangeArrowheads="1"/>
        </xdr:cNvSpPr>
      </xdr:nvSpPr>
      <xdr:spPr>
        <a:xfrm>
          <a:off x="457200" y="9067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25">
      <selection activeCell="O37" sqref="O37"/>
    </sheetView>
  </sheetViews>
  <sheetFormatPr defaultColWidth="5.125" defaultRowHeight="12.75"/>
  <cols>
    <col min="1" max="1" width="5.875" style="266" customWidth="1"/>
    <col min="2" max="2" width="36.75390625" style="217" customWidth="1"/>
    <col min="3" max="4" width="8.875" style="27" customWidth="1"/>
    <col min="5" max="5" width="10.125" style="27" customWidth="1"/>
    <col min="6" max="6" width="8.625" style="27" customWidth="1"/>
    <col min="7" max="7" width="10.125" style="27" customWidth="1"/>
    <col min="8" max="8" width="6.625" style="27" bestFit="1" customWidth="1"/>
    <col min="9" max="10" width="6.625" style="27" customWidth="1"/>
    <col min="11" max="16384" width="5.125" style="27" customWidth="1"/>
  </cols>
  <sheetData>
    <row r="1" ht="18.75">
      <c r="A1" s="172" t="s">
        <v>379</v>
      </c>
    </row>
    <row r="2" spans="1:7" ht="13.5" thickBot="1">
      <c r="A2" s="27"/>
      <c r="B2" s="27"/>
      <c r="E2" s="33"/>
      <c r="F2" s="34"/>
      <c r="G2" s="32" t="s">
        <v>19</v>
      </c>
    </row>
    <row r="3" spans="1:7" ht="13.5">
      <c r="A3" s="218"/>
      <c r="B3" s="219"/>
      <c r="C3" s="38" t="s">
        <v>1438</v>
      </c>
      <c r="D3" s="38" t="s">
        <v>781</v>
      </c>
      <c r="E3" s="38" t="s">
        <v>380</v>
      </c>
      <c r="F3" s="38" t="s">
        <v>381</v>
      </c>
      <c r="G3" s="39" t="s">
        <v>380</v>
      </c>
    </row>
    <row r="4" spans="1:7" ht="14.25" thickBot="1">
      <c r="A4" s="220"/>
      <c r="B4" s="221"/>
      <c r="C4" s="374">
        <v>2011</v>
      </c>
      <c r="D4" s="374">
        <v>2011</v>
      </c>
      <c r="E4" s="374" t="s">
        <v>837</v>
      </c>
      <c r="F4" s="43" t="s">
        <v>382</v>
      </c>
      <c r="G4" s="44" t="s">
        <v>838</v>
      </c>
    </row>
    <row r="5" spans="1:7" ht="12.75">
      <c r="A5" s="74"/>
      <c r="B5" s="222" t="s">
        <v>383</v>
      </c>
      <c r="C5" s="1">
        <f>SUM(C6,C7,C14,C15,C16,C17)</f>
        <v>115340</v>
      </c>
      <c r="D5" s="1">
        <f>SUM(D6,D7,D14,D15,D16,D17)</f>
        <v>115340</v>
      </c>
      <c r="E5" s="1">
        <f>SUM(E6,E7,E14,E15,E16,E17)</f>
        <v>119286</v>
      </c>
      <c r="F5" s="53">
        <f aca="true" t="shared" si="0" ref="F5:F20">E5/D5*100</f>
        <v>103.42118952661696</v>
      </c>
      <c r="G5" s="1002">
        <f>SUM(G6,G7,G14,G15,G16,G17)</f>
        <v>114106</v>
      </c>
    </row>
    <row r="6" spans="1:7" ht="12.75">
      <c r="A6" s="223">
        <v>1332</v>
      </c>
      <c r="B6" s="224" t="s">
        <v>2273</v>
      </c>
      <c r="C6" s="79">
        <v>0</v>
      </c>
      <c r="D6" s="79">
        <v>0</v>
      </c>
      <c r="E6" s="79">
        <v>19</v>
      </c>
      <c r="F6" s="20"/>
      <c r="G6" s="1003">
        <v>20</v>
      </c>
    </row>
    <row r="7" spans="1:7" ht="12.75">
      <c r="A7" s="223" t="s">
        <v>2274</v>
      </c>
      <c r="B7" s="224" t="s">
        <v>2275</v>
      </c>
      <c r="C7" s="79">
        <f>SUM(C8:C13)</f>
        <v>36140</v>
      </c>
      <c r="D7" s="79">
        <f>SUM(D8:D13)</f>
        <v>36140</v>
      </c>
      <c r="E7" s="79">
        <f>SUM(E8:E13)</f>
        <v>37195</v>
      </c>
      <c r="F7" s="20">
        <f t="shared" si="0"/>
        <v>102.91920309905922</v>
      </c>
      <c r="G7" s="1003">
        <f>SUM(G8:G13)</f>
        <v>31541</v>
      </c>
    </row>
    <row r="8" spans="1:7" ht="12.75">
      <c r="A8" s="225" t="s">
        <v>2276</v>
      </c>
      <c r="B8" s="226" t="s">
        <v>2277</v>
      </c>
      <c r="C8" s="227">
        <v>3000</v>
      </c>
      <c r="D8" s="227">
        <v>3000</v>
      </c>
      <c r="E8" s="227">
        <v>3035</v>
      </c>
      <c r="F8" s="228">
        <f t="shared" si="0"/>
        <v>101.16666666666667</v>
      </c>
      <c r="G8" s="1004">
        <v>3185</v>
      </c>
    </row>
    <row r="9" spans="1:7" ht="12.75">
      <c r="A9" s="225"/>
      <c r="B9" s="229" t="s">
        <v>2278</v>
      </c>
      <c r="C9" s="227">
        <v>240</v>
      </c>
      <c r="D9" s="227">
        <v>240</v>
      </c>
      <c r="E9" s="227">
        <v>258</v>
      </c>
      <c r="F9" s="228">
        <f t="shared" si="0"/>
        <v>107.5</v>
      </c>
      <c r="G9" s="1004">
        <v>258</v>
      </c>
    </row>
    <row r="10" spans="1:7" ht="12.75">
      <c r="A10" s="225"/>
      <c r="B10" s="229" t="s">
        <v>2279</v>
      </c>
      <c r="C10" s="230">
        <v>10000</v>
      </c>
      <c r="D10" s="230">
        <v>10000</v>
      </c>
      <c r="E10" s="227">
        <v>13933</v>
      </c>
      <c r="F10" s="228">
        <f t="shared" si="0"/>
        <v>139.32999999999998</v>
      </c>
      <c r="G10" s="1004">
        <v>11225</v>
      </c>
    </row>
    <row r="11" spans="1:7" ht="12.75">
      <c r="A11" s="225"/>
      <c r="B11" s="229" t="s">
        <v>2280</v>
      </c>
      <c r="C11" s="227">
        <v>2800</v>
      </c>
      <c r="D11" s="227">
        <v>2800</v>
      </c>
      <c r="E11" s="227">
        <v>4542</v>
      </c>
      <c r="F11" s="228">
        <f t="shared" si="0"/>
        <v>162.21428571428572</v>
      </c>
      <c r="G11" s="1004">
        <v>3306</v>
      </c>
    </row>
    <row r="12" spans="1:7" ht="12.75">
      <c r="A12" s="225"/>
      <c r="B12" s="229" t="s">
        <v>764</v>
      </c>
      <c r="C12" s="227">
        <v>1100</v>
      </c>
      <c r="D12" s="227">
        <v>1100</v>
      </c>
      <c r="E12" s="227">
        <v>1056</v>
      </c>
      <c r="F12" s="228">
        <f t="shared" si="0"/>
        <v>96</v>
      </c>
      <c r="G12" s="1004">
        <v>1233</v>
      </c>
    </row>
    <row r="13" spans="1:7" ht="12.75">
      <c r="A13" s="225"/>
      <c r="B13" s="231" t="s">
        <v>2285</v>
      </c>
      <c r="C13" s="227">
        <v>19000</v>
      </c>
      <c r="D13" s="227">
        <v>19000</v>
      </c>
      <c r="E13" s="227">
        <v>14371</v>
      </c>
      <c r="F13" s="228">
        <f t="shared" si="0"/>
        <v>75.63684210526316</v>
      </c>
      <c r="G13" s="1004">
        <v>12334</v>
      </c>
    </row>
    <row r="14" spans="1:7" ht="12.75">
      <c r="A14" s="232">
        <v>1351</v>
      </c>
      <c r="B14" s="224" t="s">
        <v>2315</v>
      </c>
      <c r="C14" s="79">
        <v>5700</v>
      </c>
      <c r="D14" s="79">
        <v>5700</v>
      </c>
      <c r="E14" s="79">
        <v>5175</v>
      </c>
      <c r="F14" s="142">
        <f t="shared" si="0"/>
        <v>90.78947368421053</v>
      </c>
      <c r="G14" s="1003">
        <v>7391</v>
      </c>
    </row>
    <row r="15" spans="1:7" ht="12.75">
      <c r="A15" s="232">
        <v>1359</v>
      </c>
      <c r="B15" s="224" t="s">
        <v>990</v>
      </c>
      <c r="C15" s="79">
        <v>0</v>
      </c>
      <c r="D15" s="79">
        <v>0</v>
      </c>
      <c r="E15" s="79">
        <v>1108</v>
      </c>
      <c r="F15" s="142"/>
      <c r="G15" s="1003">
        <v>1254</v>
      </c>
    </row>
    <row r="16" spans="1:7" ht="12.75">
      <c r="A16" s="232">
        <v>1361</v>
      </c>
      <c r="B16" s="224" t="s">
        <v>2286</v>
      </c>
      <c r="C16" s="79">
        <v>11000</v>
      </c>
      <c r="D16" s="79">
        <v>11000</v>
      </c>
      <c r="E16" s="79">
        <v>16988</v>
      </c>
      <c r="F16" s="142">
        <f t="shared" si="0"/>
        <v>154.43636363636364</v>
      </c>
      <c r="G16" s="1003">
        <v>14202</v>
      </c>
    </row>
    <row r="17" spans="1:7" ht="13.5" thickBot="1">
      <c r="A17" s="233">
        <v>1511</v>
      </c>
      <c r="B17" s="234" t="s">
        <v>2287</v>
      </c>
      <c r="C17" s="235">
        <v>62500</v>
      </c>
      <c r="D17" s="235">
        <v>62500</v>
      </c>
      <c r="E17" s="238">
        <v>58801</v>
      </c>
      <c r="F17" s="236">
        <f t="shared" si="0"/>
        <v>94.0816</v>
      </c>
      <c r="G17" s="1005">
        <v>59698</v>
      </c>
    </row>
    <row r="18" spans="1:7" ht="12.75">
      <c r="A18" s="176"/>
      <c r="B18" s="222" t="s">
        <v>2288</v>
      </c>
      <c r="C18" s="1">
        <f>SUM(C19:C29)</f>
        <v>6689</v>
      </c>
      <c r="D18" s="1">
        <f>SUM(D19:D29)</f>
        <v>-6157</v>
      </c>
      <c r="E18" s="1">
        <f>SUM(E19:E29)</f>
        <v>-3721</v>
      </c>
      <c r="F18" s="237">
        <f t="shared" si="0"/>
        <v>60.435276920578204</v>
      </c>
      <c r="G18" s="1002">
        <f>SUM(G19,G21:G29)</f>
        <v>9398</v>
      </c>
    </row>
    <row r="19" spans="1:7" ht="12.75">
      <c r="A19" s="223">
        <v>2111</v>
      </c>
      <c r="B19" s="224" t="s">
        <v>2294</v>
      </c>
      <c r="C19" s="91">
        <v>90</v>
      </c>
      <c r="D19" s="91">
        <v>90</v>
      </c>
      <c r="E19" s="91">
        <v>107</v>
      </c>
      <c r="F19" s="20">
        <f t="shared" si="0"/>
        <v>118.88888888888889</v>
      </c>
      <c r="G19" s="1006">
        <v>127</v>
      </c>
    </row>
    <row r="20" spans="1:7" ht="12.75">
      <c r="A20" s="223">
        <v>2112</v>
      </c>
      <c r="B20" s="224" t="s">
        <v>1106</v>
      </c>
      <c r="C20" s="79">
        <v>0</v>
      </c>
      <c r="D20" s="79">
        <v>125</v>
      </c>
      <c r="E20" s="91">
        <v>21</v>
      </c>
      <c r="F20" s="20">
        <f t="shared" si="0"/>
        <v>16.8</v>
      </c>
      <c r="G20" s="1006">
        <v>0</v>
      </c>
    </row>
    <row r="21" spans="1:7" ht="12.75">
      <c r="A21" s="232">
        <v>2141</v>
      </c>
      <c r="B21" s="224" t="s">
        <v>2316</v>
      </c>
      <c r="C21" s="79">
        <v>5000</v>
      </c>
      <c r="D21" s="79">
        <v>5000</v>
      </c>
      <c r="E21" s="79">
        <v>6885</v>
      </c>
      <c r="F21" s="20">
        <f>E21/D21*100</f>
        <v>137.7</v>
      </c>
      <c r="G21" s="1003">
        <v>5516</v>
      </c>
    </row>
    <row r="22" spans="1:7" ht="12.75">
      <c r="A22" s="223">
        <v>2211</v>
      </c>
      <c r="B22" s="224" t="s">
        <v>2289</v>
      </c>
      <c r="C22" s="79">
        <v>0</v>
      </c>
      <c r="D22" s="79">
        <v>0</v>
      </c>
      <c r="E22" s="79">
        <v>0</v>
      </c>
      <c r="F22" s="20"/>
      <c r="G22" s="1003">
        <v>-849</v>
      </c>
    </row>
    <row r="23" spans="1:7" ht="12.75">
      <c r="A23" s="223">
        <v>2212</v>
      </c>
      <c r="B23" s="224" t="s">
        <v>748</v>
      </c>
      <c r="C23" s="79">
        <v>3000</v>
      </c>
      <c r="D23" s="79">
        <v>3000</v>
      </c>
      <c r="E23" s="79">
        <v>2867</v>
      </c>
      <c r="F23" s="20">
        <f>E23/D23*100</f>
        <v>95.56666666666666</v>
      </c>
      <c r="G23" s="1003">
        <v>2599</v>
      </c>
    </row>
    <row r="24" spans="1:7" ht="12.75">
      <c r="A24" s="223">
        <v>2221</v>
      </c>
      <c r="B24" s="224" t="s">
        <v>2318</v>
      </c>
      <c r="C24" s="79">
        <v>-4900</v>
      </c>
      <c r="D24" s="79">
        <v>-18166</v>
      </c>
      <c r="E24" s="79">
        <v>-19213</v>
      </c>
      <c r="F24" s="20">
        <f>E24/D24*100</f>
        <v>105.76351425740394</v>
      </c>
      <c r="G24" s="1003">
        <v>-4452</v>
      </c>
    </row>
    <row r="25" spans="1:7" ht="12.75">
      <c r="A25" s="223">
        <v>2229</v>
      </c>
      <c r="B25" s="224" t="s">
        <v>2317</v>
      </c>
      <c r="C25" s="79">
        <v>335</v>
      </c>
      <c r="D25" s="79">
        <v>513</v>
      </c>
      <c r="E25" s="79">
        <v>2033</v>
      </c>
      <c r="F25" s="20">
        <f>E25/D25*100</f>
        <v>396.2962962962963</v>
      </c>
      <c r="G25" s="1003">
        <v>416</v>
      </c>
    </row>
    <row r="26" spans="1:7" ht="12.75">
      <c r="A26" s="223">
        <v>2322</v>
      </c>
      <c r="B26" s="224" t="s">
        <v>1432</v>
      </c>
      <c r="C26" s="209">
        <v>50</v>
      </c>
      <c r="D26" s="209">
        <v>138</v>
      </c>
      <c r="E26" s="79">
        <v>184</v>
      </c>
      <c r="F26" s="20">
        <f>E26/D26*100</f>
        <v>133.33333333333331</v>
      </c>
      <c r="G26" s="1007">
        <v>95</v>
      </c>
    </row>
    <row r="27" spans="1:7" ht="12.75">
      <c r="A27" s="223">
        <v>2324</v>
      </c>
      <c r="B27" s="17" t="s">
        <v>334</v>
      </c>
      <c r="C27" s="79">
        <v>3040</v>
      </c>
      <c r="D27" s="79">
        <v>3040</v>
      </c>
      <c r="E27" s="648">
        <v>2724</v>
      </c>
      <c r="F27" s="20">
        <f>E27/D27*100</f>
        <v>89.60526315789473</v>
      </c>
      <c r="G27" s="1007">
        <v>5019</v>
      </c>
    </row>
    <row r="28" spans="1:7" ht="12.75">
      <c r="A28" s="223">
        <v>2328</v>
      </c>
      <c r="B28" s="17" t="s">
        <v>491</v>
      </c>
      <c r="C28" s="79">
        <v>0</v>
      </c>
      <c r="D28" s="79">
        <v>0</v>
      </c>
      <c r="E28" s="648">
        <v>618</v>
      </c>
      <c r="F28" s="20"/>
      <c r="G28" s="1007">
        <v>884</v>
      </c>
    </row>
    <row r="29" spans="1:7" ht="13.5" thickBot="1">
      <c r="A29" s="233">
        <v>2329</v>
      </c>
      <c r="B29" s="234" t="s">
        <v>1800</v>
      </c>
      <c r="C29" s="238">
        <v>74</v>
      </c>
      <c r="D29" s="238">
        <v>103</v>
      </c>
      <c r="E29" s="238">
        <v>53</v>
      </c>
      <c r="F29" s="236"/>
      <c r="G29" s="1005">
        <v>43</v>
      </c>
    </row>
    <row r="30" spans="1:7" ht="12.75">
      <c r="A30" s="50"/>
      <c r="B30" s="222" t="s">
        <v>2290</v>
      </c>
      <c r="C30" s="241">
        <f>SUM(C31)</f>
        <v>0</v>
      </c>
      <c r="D30" s="241">
        <f>SUM(D31)</f>
        <v>0</v>
      </c>
      <c r="E30" s="241">
        <f>SUM(E31)</f>
        <v>612</v>
      </c>
      <c r="F30" s="237"/>
      <c r="G30" s="242">
        <f>SUM(G31)</f>
        <v>5950</v>
      </c>
    </row>
    <row r="31" spans="1:7" ht="13.5" thickBot="1">
      <c r="A31" s="223">
        <v>3129</v>
      </c>
      <c r="B31" s="224" t="s">
        <v>2291</v>
      </c>
      <c r="C31" s="91">
        <v>0</v>
      </c>
      <c r="D31" s="91">
        <v>0</v>
      </c>
      <c r="E31" s="91">
        <v>612</v>
      </c>
      <c r="F31" s="20"/>
      <c r="G31" s="92">
        <v>5950</v>
      </c>
    </row>
    <row r="32" spans="1:7" ht="13.5" thickBot="1">
      <c r="A32" s="243"/>
      <c r="B32" s="182" t="s">
        <v>2295</v>
      </c>
      <c r="C32" s="244">
        <f>SUM(C30,C18,C5)</f>
        <v>122029</v>
      </c>
      <c r="D32" s="244">
        <f>SUM(D30,D18,D5)</f>
        <v>109183</v>
      </c>
      <c r="E32" s="244">
        <f>SUM(E30,E18,E5)</f>
        <v>116177</v>
      </c>
      <c r="F32" s="245">
        <f>E32/D32*100</f>
        <v>106.4057591383274</v>
      </c>
      <c r="G32" s="246">
        <f>SUM(G30,G18,G5)</f>
        <v>129454</v>
      </c>
    </row>
    <row r="33" spans="1:10" ht="12.75">
      <c r="A33" s="176"/>
      <c r="B33" s="178" t="s">
        <v>2296</v>
      </c>
      <c r="C33" s="1">
        <f>SUM(C34:C44)</f>
        <v>342038</v>
      </c>
      <c r="D33" s="1">
        <f>SUM(D34:D44)</f>
        <v>594202</v>
      </c>
      <c r="E33" s="1">
        <f>SUM(E34:E44)</f>
        <v>591877</v>
      </c>
      <c r="F33" s="237">
        <f>E33/D33*100</f>
        <v>99.60871892050179</v>
      </c>
      <c r="G33" s="1002">
        <f>SUM(G34:G44)</f>
        <v>850900</v>
      </c>
      <c r="J33" s="33"/>
    </row>
    <row r="34" spans="1:10" ht="12.75">
      <c r="A34" s="223">
        <v>4111</v>
      </c>
      <c r="B34" s="224" t="s">
        <v>2319</v>
      </c>
      <c r="C34" s="79">
        <v>0</v>
      </c>
      <c r="D34" s="79">
        <v>9717</v>
      </c>
      <c r="E34" s="79">
        <v>9717</v>
      </c>
      <c r="F34" s="20">
        <f aca="true" t="shared" si="1" ref="F34:F44">E34/D34*100</f>
        <v>100</v>
      </c>
      <c r="G34" s="1003">
        <v>15695</v>
      </c>
      <c r="I34" s="33"/>
      <c r="J34" s="33"/>
    </row>
    <row r="35" spans="1:10" ht="12.75">
      <c r="A35" s="223">
        <v>4112</v>
      </c>
      <c r="B35" s="224" t="s">
        <v>956</v>
      </c>
      <c r="C35" s="247">
        <v>67584</v>
      </c>
      <c r="D35" s="247">
        <v>67584</v>
      </c>
      <c r="E35" s="247">
        <v>67584</v>
      </c>
      <c r="F35" s="20">
        <f t="shared" si="1"/>
        <v>100</v>
      </c>
      <c r="G35" s="1008">
        <v>80089</v>
      </c>
      <c r="I35" s="33"/>
      <c r="J35" s="33"/>
    </row>
    <row r="36" spans="1:10" ht="12.75">
      <c r="A36" s="223">
        <v>4116</v>
      </c>
      <c r="B36" s="224" t="s">
        <v>957</v>
      </c>
      <c r="C36" s="91">
        <v>0</v>
      </c>
      <c r="D36" s="91">
        <v>191765</v>
      </c>
      <c r="E36" s="91">
        <v>191765</v>
      </c>
      <c r="F36" s="20">
        <f t="shared" si="1"/>
        <v>100</v>
      </c>
      <c r="G36" s="1006">
        <v>192556</v>
      </c>
      <c r="I36" s="33"/>
      <c r="J36" s="33"/>
    </row>
    <row r="37" spans="1:10" ht="12.75">
      <c r="A37" s="223">
        <v>4121</v>
      </c>
      <c r="B37" s="224" t="s">
        <v>958</v>
      </c>
      <c r="C37" s="247">
        <v>274454</v>
      </c>
      <c r="D37" s="247">
        <v>329479</v>
      </c>
      <c r="E37" s="247">
        <v>329479</v>
      </c>
      <c r="F37" s="20">
        <f t="shared" si="1"/>
        <v>100</v>
      </c>
      <c r="G37" s="1006">
        <v>387812</v>
      </c>
      <c r="I37" s="33"/>
      <c r="J37" s="33"/>
    </row>
    <row r="38" spans="1:10" ht="12.75">
      <c r="A38" s="223">
        <v>4122</v>
      </c>
      <c r="B38" s="224" t="s">
        <v>492</v>
      </c>
      <c r="C38" s="91">
        <v>0</v>
      </c>
      <c r="D38" s="91">
        <v>3330</v>
      </c>
      <c r="E38" s="91">
        <v>3251</v>
      </c>
      <c r="F38" s="20">
        <f t="shared" si="1"/>
        <v>97.62762762762762</v>
      </c>
      <c r="G38" s="1006">
        <v>8927</v>
      </c>
      <c r="I38" s="33"/>
      <c r="J38" s="33"/>
    </row>
    <row r="39" spans="1:10" ht="12.75">
      <c r="A39" s="223">
        <v>4129</v>
      </c>
      <c r="B39" s="224" t="s">
        <v>991</v>
      </c>
      <c r="C39" s="91">
        <v>0</v>
      </c>
      <c r="D39" s="91">
        <v>-2000</v>
      </c>
      <c r="E39" s="91">
        <v>-2000</v>
      </c>
      <c r="F39" s="20">
        <f t="shared" si="1"/>
        <v>100</v>
      </c>
      <c r="G39" s="1006">
        <v>-1500</v>
      </c>
      <c r="J39" s="33"/>
    </row>
    <row r="40" spans="1:10" ht="12.75">
      <c r="A40" s="223">
        <v>4211</v>
      </c>
      <c r="B40" s="224" t="s">
        <v>959</v>
      </c>
      <c r="C40" s="91">
        <v>0</v>
      </c>
      <c r="D40" s="91">
        <v>0</v>
      </c>
      <c r="E40" s="91">
        <v>0</v>
      </c>
      <c r="F40" s="20"/>
      <c r="G40" s="1006">
        <v>0</v>
      </c>
      <c r="J40" s="33"/>
    </row>
    <row r="41" spans="1:10" ht="12.75">
      <c r="A41" s="223">
        <v>4213</v>
      </c>
      <c r="B41" s="224" t="s">
        <v>892</v>
      </c>
      <c r="C41" s="91">
        <v>0</v>
      </c>
      <c r="D41" s="91">
        <v>119</v>
      </c>
      <c r="E41" s="91">
        <v>119</v>
      </c>
      <c r="F41" s="20">
        <f t="shared" si="1"/>
        <v>100</v>
      </c>
      <c r="G41" s="1003">
        <v>327</v>
      </c>
      <c r="J41" s="33"/>
    </row>
    <row r="42" spans="1:10" ht="12.75">
      <c r="A42" s="223">
        <v>4221</v>
      </c>
      <c r="B42" s="224" t="s">
        <v>960</v>
      </c>
      <c r="C42" s="79">
        <v>0</v>
      </c>
      <c r="D42" s="79">
        <v>20800</v>
      </c>
      <c r="E42" s="79">
        <v>20800</v>
      </c>
      <c r="F42" s="20">
        <f t="shared" si="1"/>
        <v>100</v>
      </c>
      <c r="G42" s="1003">
        <v>72424</v>
      </c>
      <c r="J42" s="33"/>
    </row>
    <row r="43" spans="1:7" ht="12.75">
      <c r="A43" s="223">
        <v>4222</v>
      </c>
      <c r="B43" s="224" t="s">
        <v>493</v>
      </c>
      <c r="C43" s="79">
        <v>0</v>
      </c>
      <c r="D43" s="79">
        <v>21408</v>
      </c>
      <c r="E43" s="79">
        <v>19162</v>
      </c>
      <c r="F43" s="20">
        <f t="shared" si="1"/>
        <v>89.50859491778775</v>
      </c>
      <c r="G43" s="1003">
        <v>103982</v>
      </c>
    </row>
    <row r="44" spans="1:7" ht="13.5" thickBot="1">
      <c r="A44" s="223">
        <v>4229</v>
      </c>
      <c r="B44" s="224" t="s">
        <v>1801</v>
      </c>
      <c r="C44" s="248">
        <v>0</v>
      </c>
      <c r="D44" s="248">
        <v>-48000</v>
      </c>
      <c r="E44" s="248">
        <v>-48000</v>
      </c>
      <c r="F44" s="239">
        <f t="shared" si="1"/>
        <v>100</v>
      </c>
      <c r="G44" s="1009">
        <v>-9412</v>
      </c>
    </row>
    <row r="45" spans="1:7" ht="12.75">
      <c r="A45" s="176"/>
      <c r="B45" s="178" t="s">
        <v>2297</v>
      </c>
      <c r="C45" s="1">
        <f>SUM(C46:C46)</f>
        <v>650000</v>
      </c>
      <c r="D45" s="1">
        <f>SUM(D46:D46)</f>
        <v>650000</v>
      </c>
      <c r="E45" s="1">
        <f>SUM(E46:E46)</f>
        <v>354187</v>
      </c>
      <c r="F45" s="237">
        <f aca="true" t="shared" si="2" ref="F45:F52">E45/D45*100</f>
        <v>54.490307692307695</v>
      </c>
      <c r="G45" s="13">
        <f>SUM(G46:G46)</f>
        <v>500000</v>
      </c>
    </row>
    <row r="46" spans="1:7" ht="13.5" thickBot="1">
      <c r="A46" s="223">
        <v>4131</v>
      </c>
      <c r="B46" s="224" t="s">
        <v>495</v>
      </c>
      <c r="C46" s="9">
        <v>650000</v>
      </c>
      <c r="D46" s="9">
        <v>650000</v>
      </c>
      <c r="E46" s="79">
        <v>354187</v>
      </c>
      <c r="F46" s="20">
        <f t="shared" si="2"/>
        <v>54.490307692307695</v>
      </c>
      <c r="G46" s="26">
        <v>500000</v>
      </c>
    </row>
    <row r="47" spans="1:7" ht="13.5" thickBot="1">
      <c r="A47" s="243"/>
      <c r="B47" s="250" t="s">
        <v>2298</v>
      </c>
      <c r="C47" s="5">
        <f>SUM(C45,C33)</f>
        <v>992038</v>
      </c>
      <c r="D47" s="5">
        <f>SUM(D45,D33)</f>
        <v>1244202</v>
      </c>
      <c r="E47" s="5">
        <f>SUM(E45,E33)</f>
        <v>946064</v>
      </c>
      <c r="F47" s="245">
        <f t="shared" si="2"/>
        <v>76.0378137955091</v>
      </c>
      <c r="G47" s="7">
        <f>SUM(G45,G33)</f>
        <v>1350900</v>
      </c>
    </row>
    <row r="48" spans="1:7" ht="13.5" thickBot="1">
      <c r="A48" s="243"/>
      <c r="B48" s="251" t="s">
        <v>2299</v>
      </c>
      <c r="C48" s="244">
        <f>SUM(C47,C32)</f>
        <v>1114067</v>
      </c>
      <c r="D48" s="244">
        <f>SUM(D47,D32)</f>
        <v>1353385</v>
      </c>
      <c r="E48" s="244">
        <f>SUM(E47,E32)</f>
        <v>1062241</v>
      </c>
      <c r="F48" s="245">
        <f t="shared" si="2"/>
        <v>78.48771783343247</v>
      </c>
      <c r="G48" s="246">
        <f>SUM(G47,G32)</f>
        <v>1480354</v>
      </c>
    </row>
    <row r="49" spans="1:10" ht="13.5">
      <c r="A49" s="252">
        <v>5410</v>
      </c>
      <c r="B49" s="115" t="s">
        <v>2300</v>
      </c>
      <c r="C49" s="9">
        <f>'Výdaje 7-8'!B92</f>
        <v>0</v>
      </c>
      <c r="D49" s="9">
        <f>'Výdaje 7-8'!C92</f>
        <v>191765</v>
      </c>
      <c r="E49" s="712">
        <f>'Výdaje 7-8'!D92</f>
        <v>188514</v>
      </c>
      <c r="F49" s="191">
        <f t="shared" si="2"/>
        <v>98.30469585169348</v>
      </c>
      <c r="G49" s="714">
        <f>'Výdaje 7-8'!F92</f>
        <v>187933</v>
      </c>
      <c r="H49" s="253"/>
      <c r="I49" s="33"/>
      <c r="J49" s="33"/>
    </row>
    <row r="50" spans="1:8" ht="13.5">
      <c r="A50" s="223" t="s">
        <v>21</v>
      </c>
      <c r="B50" s="224" t="s">
        <v>2301</v>
      </c>
      <c r="C50" s="9">
        <f>'Výdaje 7-8'!B93</f>
        <v>623536</v>
      </c>
      <c r="D50" s="9">
        <f>'Výdaje 7-8'!C93</f>
        <v>598224</v>
      </c>
      <c r="E50" s="9">
        <f>'Výdaje 7-8'!D93</f>
        <v>530961</v>
      </c>
      <c r="F50" s="191">
        <f t="shared" si="2"/>
        <v>88.75621840648319</v>
      </c>
      <c r="G50" s="10">
        <f>'Výdaje 7-8'!F93</f>
        <v>558258</v>
      </c>
      <c r="H50" s="253"/>
    </row>
    <row r="51" spans="1:7" ht="13.5" thickBot="1">
      <c r="A51" s="254" t="s">
        <v>2302</v>
      </c>
      <c r="B51" s="224" t="s">
        <v>2303</v>
      </c>
      <c r="C51" s="9">
        <f>'Výdaje 7-8'!B94</f>
        <v>786077</v>
      </c>
      <c r="D51" s="9">
        <f>'Výdaje 7-8'!C94</f>
        <v>855543</v>
      </c>
      <c r="E51" s="9">
        <f>'Výdaje 7-8'!D94</f>
        <v>504943</v>
      </c>
      <c r="F51" s="239">
        <f t="shared" si="2"/>
        <v>59.02017782858372</v>
      </c>
      <c r="G51" s="10">
        <f>'Výdaje 7-8'!F94</f>
        <v>446860</v>
      </c>
    </row>
    <row r="52" spans="1:7" ht="13.5" thickBot="1">
      <c r="A52" s="255"/>
      <c r="B52" s="256" t="s">
        <v>2304</v>
      </c>
      <c r="C52" s="244">
        <f>SUM(C49:C51)</f>
        <v>1409613</v>
      </c>
      <c r="D52" s="244">
        <f>SUM(D49:D51)</f>
        <v>1645532</v>
      </c>
      <c r="E52" s="244">
        <f>SUM(E49:E51)</f>
        <v>1224418</v>
      </c>
      <c r="F52" s="245">
        <f t="shared" si="2"/>
        <v>74.40864109601029</v>
      </c>
      <c r="G52" s="246">
        <f>SUM(G49:G51)</f>
        <v>1193051</v>
      </c>
    </row>
    <row r="53" spans="1:7" ht="13.5" thickBot="1">
      <c r="A53" s="243"/>
      <c r="B53" s="256" t="s">
        <v>1417</v>
      </c>
      <c r="C53" s="244">
        <f>SUM(C48,-C52)</f>
        <v>-295546</v>
      </c>
      <c r="D53" s="244">
        <f>SUM(D48,-D52)</f>
        <v>-292147</v>
      </c>
      <c r="E53" s="244">
        <f>SUM(E48,-E52)</f>
        <v>-162177</v>
      </c>
      <c r="F53" s="257"/>
      <c r="G53" s="246">
        <f>SUM(G48,-G52)</f>
        <v>287303</v>
      </c>
    </row>
    <row r="54" spans="1:7" ht="12.75">
      <c r="A54" s="258">
        <v>8115</v>
      </c>
      <c r="B54" s="259" t="s">
        <v>1422</v>
      </c>
      <c r="C54" s="260">
        <v>251611</v>
      </c>
      <c r="D54" s="260"/>
      <c r="E54" s="116"/>
      <c r="F54" s="118"/>
      <c r="G54" s="119"/>
    </row>
    <row r="55" spans="1:7" ht="12.75">
      <c r="A55" s="59">
        <v>8115</v>
      </c>
      <c r="B55" s="262" t="s">
        <v>1433</v>
      </c>
      <c r="C55" s="79">
        <v>6920</v>
      </c>
      <c r="D55" s="79"/>
      <c r="E55" s="79"/>
      <c r="F55" s="20"/>
      <c r="G55" s="26"/>
    </row>
    <row r="56" spans="1:8" ht="13.5" thickBot="1">
      <c r="A56" s="263">
        <v>8115</v>
      </c>
      <c r="B56" s="264" t="s">
        <v>477</v>
      </c>
      <c r="C56" s="248">
        <v>37015</v>
      </c>
      <c r="D56" s="248"/>
      <c r="E56" s="248"/>
      <c r="F56" s="265"/>
      <c r="G56" s="249"/>
      <c r="H56" s="33"/>
    </row>
    <row r="57" spans="1:7" ht="13.5" thickBot="1">
      <c r="A57" s="243"/>
      <c r="B57" s="256" t="s">
        <v>1426</v>
      </c>
      <c r="C57" s="244">
        <f>SUM(C53:C56)</f>
        <v>0</v>
      </c>
      <c r="D57" s="244"/>
      <c r="E57" s="244"/>
      <c r="F57" s="257"/>
      <c r="G57" s="246"/>
    </row>
    <row r="58" spans="1:2" ht="12.75">
      <c r="A58" s="27"/>
      <c r="B58" s="27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5" r:id="rId1"/>
  <headerFooter alignWithMargins="0">
    <oddHeader>&amp;RPříloha III/1/1</oddHeader>
    <oddFooter>&amp;L
&amp;C- 1 -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N32" sqref="N32"/>
    </sheetView>
  </sheetViews>
  <sheetFormatPr defaultColWidth="9.00390625" defaultRowHeight="12.75"/>
  <cols>
    <col min="1" max="1" width="4.75390625" style="27" customWidth="1"/>
    <col min="2" max="2" width="5.125" style="661" customWidth="1"/>
    <col min="3" max="3" width="30.375" style="27" customWidth="1"/>
    <col min="4" max="5" width="8.375" style="27" bestFit="1" customWidth="1"/>
    <col min="6" max="6" width="10.125" style="27" customWidth="1"/>
    <col min="7" max="7" width="8.625" style="27" customWidth="1"/>
    <col min="8" max="8" width="10.125" style="27" customWidth="1"/>
    <col min="9" max="16384" width="9.125" style="27" customWidth="1"/>
  </cols>
  <sheetData>
    <row r="2" spans="1:8" ht="15">
      <c r="A2" s="525"/>
      <c r="B2" s="659"/>
      <c r="C2" s="660"/>
      <c r="D2" s="274"/>
      <c r="E2" s="274"/>
      <c r="F2" s="274"/>
      <c r="G2" s="487"/>
      <c r="H2" s="274"/>
    </row>
    <row r="4" spans="1:8" ht="15" thickBot="1">
      <c r="A4" s="399" t="s">
        <v>2381</v>
      </c>
      <c r="F4" s="33"/>
      <c r="G4" s="34"/>
      <c r="H4" s="32" t="s">
        <v>19</v>
      </c>
    </row>
    <row r="5" spans="1:8" ht="13.5">
      <c r="A5" s="400" t="s">
        <v>2382</v>
      </c>
      <c r="B5" s="662"/>
      <c r="C5" s="154" t="s">
        <v>2383</v>
      </c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</row>
    <row r="6" spans="1:8" ht="14.25" thickBot="1">
      <c r="A6" s="155"/>
      <c r="B6" s="663" t="s">
        <v>2384</v>
      </c>
      <c r="C6" s="157"/>
      <c r="D6" s="43">
        <v>2011</v>
      </c>
      <c r="E6" s="43">
        <v>2011</v>
      </c>
      <c r="F6" s="43" t="s">
        <v>837</v>
      </c>
      <c r="G6" s="43" t="s">
        <v>382</v>
      </c>
      <c r="H6" s="44" t="s">
        <v>838</v>
      </c>
    </row>
    <row r="7" spans="1:8" ht="12.75">
      <c r="A7" s="158">
        <v>21</v>
      </c>
      <c r="B7" s="159" t="s">
        <v>1857</v>
      </c>
      <c r="C7" s="160" t="s">
        <v>1025</v>
      </c>
      <c r="D7" s="247">
        <v>200</v>
      </c>
      <c r="E7" s="247">
        <v>200</v>
      </c>
      <c r="F7" s="247">
        <v>125</v>
      </c>
      <c r="G7" s="20">
        <f>F7/E7*100</f>
        <v>62.5</v>
      </c>
      <c r="H7" s="10"/>
    </row>
    <row r="8" spans="1:8" s="71" customFormat="1" ht="15">
      <c r="A8" s="401"/>
      <c r="B8" s="402"/>
      <c r="C8" s="403" t="s">
        <v>2271</v>
      </c>
      <c r="D8" s="453">
        <f>SUM(D7:D7)</f>
        <v>200</v>
      </c>
      <c r="E8" s="453">
        <f>SUM(E7:E7)</f>
        <v>200</v>
      </c>
      <c r="F8" s="453">
        <f>SUM(F7:F7)</f>
        <v>125</v>
      </c>
      <c r="G8" s="391">
        <f>F8/E8*100</f>
        <v>62.5</v>
      </c>
      <c r="H8" s="454"/>
    </row>
    <row r="9" spans="1:8" ht="12.75">
      <c r="A9" s="158">
        <v>21</v>
      </c>
      <c r="B9" s="159" t="s">
        <v>766</v>
      </c>
      <c r="C9" s="42" t="s">
        <v>737</v>
      </c>
      <c r="D9" s="665">
        <v>7000</v>
      </c>
      <c r="E9" s="665">
        <v>7321</v>
      </c>
      <c r="F9" s="79">
        <v>7319</v>
      </c>
      <c r="G9" s="20">
        <f>F9/E9*100</f>
        <v>99.97268132768747</v>
      </c>
      <c r="H9" s="26"/>
    </row>
    <row r="10" spans="1:8" ht="12.75">
      <c r="A10" s="158">
        <v>21</v>
      </c>
      <c r="B10" s="159" t="s">
        <v>1858</v>
      </c>
      <c r="C10" s="42" t="s">
        <v>2507</v>
      </c>
      <c r="D10" s="665">
        <v>2000</v>
      </c>
      <c r="E10" s="665">
        <v>448</v>
      </c>
      <c r="F10" s="665">
        <v>373</v>
      </c>
      <c r="G10" s="20">
        <f aca="true" t="shared" si="0" ref="G10:G16">F10/E10*100</f>
        <v>83.25892857142857</v>
      </c>
      <c r="H10" s="666"/>
    </row>
    <row r="11" spans="1:8" ht="12.75">
      <c r="A11" s="158">
        <v>21</v>
      </c>
      <c r="B11" s="159" t="s">
        <v>1859</v>
      </c>
      <c r="C11" s="42" t="s">
        <v>2509</v>
      </c>
      <c r="D11" s="665">
        <v>10000</v>
      </c>
      <c r="E11" s="665">
        <v>8141</v>
      </c>
      <c r="F11" s="665">
        <v>822</v>
      </c>
      <c r="G11" s="20">
        <f t="shared" si="0"/>
        <v>10.097039675715514</v>
      </c>
      <c r="H11" s="666"/>
    </row>
    <row r="12" spans="1:8" ht="12.75">
      <c r="A12" s="158">
        <v>21</v>
      </c>
      <c r="B12" s="159" t="s">
        <v>1860</v>
      </c>
      <c r="C12" s="42" t="s">
        <v>2508</v>
      </c>
      <c r="D12" s="665">
        <v>500</v>
      </c>
      <c r="E12" s="665">
        <v>696</v>
      </c>
      <c r="F12" s="665">
        <v>689</v>
      </c>
      <c r="G12" s="20">
        <f t="shared" si="0"/>
        <v>98.99425287356321</v>
      </c>
      <c r="H12" s="666"/>
    </row>
    <row r="13" spans="1:8" ht="12.75">
      <c r="A13" s="158">
        <v>21</v>
      </c>
      <c r="B13" s="159" t="s">
        <v>1861</v>
      </c>
      <c r="C13" s="42" t="s">
        <v>2510</v>
      </c>
      <c r="D13" s="665">
        <v>500</v>
      </c>
      <c r="E13" s="665">
        <v>500</v>
      </c>
      <c r="F13" s="665">
        <v>498</v>
      </c>
      <c r="G13" s="20">
        <f t="shared" si="0"/>
        <v>99.6</v>
      </c>
      <c r="H13" s="666"/>
    </row>
    <row r="14" spans="1:8" ht="12.75">
      <c r="A14" s="158">
        <v>21</v>
      </c>
      <c r="B14" s="159" t="s">
        <v>1862</v>
      </c>
      <c r="C14" s="42" t="s">
        <v>1023</v>
      </c>
      <c r="D14" s="665">
        <v>300</v>
      </c>
      <c r="E14" s="665">
        <v>104</v>
      </c>
      <c r="F14" s="665">
        <v>68</v>
      </c>
      <c r="G14" s="20">
        <f t="shared" si="0"/>
        <v>65.38461538461539</v>
      </c>
      <c r="H14" s="666"/>
    </row>
    <row r="15" spans="1:8" ht="12.75">
      <c r="A15" s="158">
        <v>21</v>
      </c>
      <c r="B15" s="159" t="s">
        <v>1863</v>
      </c>
      <c r="C15" s="42" t="s">
        <v>1024</v>
      </c>
      <c r="D15" s="768">
        <v>400</v>
      </c>
      <c r="E15" s="768">
        <v>100</v>
      </c>
      <c r="F15" s="665">
        <v>68</v>
      </c>
      <c r="G15" s="20">
        <f t="shared" si="0"/>
        <v>68</v>
      </c>
      <c r="H15" s="666"/>
    </row>
    <row r="16" spans="1:8" ht="12.75">
      <c r="A16" s="158">
        <v>21</v>
      </c>
      <c r="B16" s="159" t="s">
        <v>1864</v>
      </c>
      <c r="C16" s="42" t="s">
        <v>1026</v>
      </c>
      <c r="D16" s="665">
        <v>500</v>
      </c>
      <c r="E16" s="665">
        <v>300</v>
      </c>
      <c r="F16" s="665">
        <v>169</v>
      </c>
      <c r="G16" s="20">
        <f t="shared" si="0"/>
        <v>56.333333333333336</v>
      </c>
      <c r="H16" s="666"/>
    </row>
    <row r="17" spans="1:8" s="71" customFormat="1" ht="15">
      <c r="A17" s="401"/>
      <c r="B17" s="402"/>
      <c r="C17" s="403" t="s">
        <v>2272</v>
      </c>
      <c r="D17" s="453">
        <f>SUM(D9:D16)</f>
        <v>21200</v>
      </c>
      <c r="E17" s="453">
        <f>SUM(E9:E16)</f>
        <v>17610</v>
      </c>
      <c r="F17" s="453">
        <f>SUM(F9:F16)</f>
        <v>10006</v>
      </c>
      <c r="G17" s="391">
        <f aca="true" t="shared" si="1" ref="G17:G28">F17/E17*100</f>
        <v>56.819988642816575</v>
      </c>
      <c r="H17" s="454"/>
    </row>
    <row r="18" spans="1:8" ht="12.75">
      <c r="A18" s="158">
        <v>21</v>
      </c>
      <c r="B18" s="159" t="s">
        <v>1865</v>
      </c>
      <c r="C18" s="42" t="s">
        <v>1852</v>
      </c>
      <c r="D18" s="665">
        <v>100</v>
      </c>
      <c r="E18" s="665">
        <v>0</v>
      </c>
      <c r="F18" s="665">
        <v>0</v>
      </c>
      <c r="G18" s="20"/>
      <c r="H18" s="666"/>
    </row>
    <row r="19" spans="1:8" s="71" customFormat="1" ht="15">
      <c r="A19" s="401"/>
      <c r="B19" s="402"/>
      <c r="C19" s="403" t="s">
        <v>1853</v>
      </c>
      <c r="D19" s="453">
        <f>SUM(D18)</f>
        <v>100</v>
      </c>
      <c r="E19" s="453">
        <f>SUM(E18)</f>
        <v>0</v>
      </c>
      <c r="F19" s="453">
        <f>SUM(F18)</f>
        <v>0</v>
      </c>
      <c r="G19" s="391"/>
      <c r="H19" s="454"/>
    </row>
    <row r="20" spans="1:8" ht="12.75">
      <c r="A20" s="158">
        <v>21</v>
      </c>
      <c r="B20" s="159" t="s">
        <v>767</v>
      </c>
      <c r="C20" s="42" t="s">
        <v>520</v>
      </c>
      <c r="D20" s="665">
        <v>250</v>
      </c>
      <c r="E20" s="665">
        <v>250</v>
      </c>
      <c r="F20" s="79">
        <v>143</v>
      </c>
      <c r="G20" s="20">
        <f t="shared" si="1"/>
        <v>57.199999999999996</v>
      </c>
      <c r="H20" s="26"/>
    </row>
    <row r="21" spans="1:8" ht="12.75">
      <c r="A21" s="158">
        <v>21</v>
      </c>
      <c r="B21" s="159" t="s">
        <v>1866</v>
      </c>
      <c r="C21" s="160" t="s">
        <v>1027</v>
      </c>
      <c r="D21" s="665">
        <v>3000</v>
      </c>
      <c r="E21" s="665">
        <v>3000</v>
      </c>
      <c r="F21" s="665">
        <v>334</v>
      </c>
      <c r="G21" s="20">
        <f t="shared" si="1"/>
        <v>11.133333333333335</v>
      </c>
      <c r="H21" s="666"/>
    </row>
    <row r="22" spans="1:8" s="71" customFormat="1" ht="15">
      <c r="A22" s="667"/>
      <c r="B22" s="668"/>
      <c r="C22" s="669" t="s">
        <v>1795</v>
      </c>
      <c r="D22" s="453">
        <f>SUM(D20:D21)</f>
        <v>3250</v>
      </c>
      <c r="E22" s="453">
        <f>SUM(E20:E21)</f>
        <v>3250</v>
      </c>
      <c r="F22" s="453">
        <f>SUM(F20:F21)</f>
        <v>477</v>
      </c>
      <c r="G22" s="391">
        <f t="shared" si="1"/>
        <v>14.676923076923076</v>
      </c>
      <c r="H22" s="454"/>
    </row>
    <row r="23" spans="1:8" ht="12.75">
      <c r="A23" s="158">
        <v>21</v>
      </c>
      <c r="B23" s="159" t="s">
        <v>1867</v>
      </c>
      <c r="C23" s="42" t="s">
        <v>1028</v>
      </c>
      <c r="D23" s="650">
        <v>2000</v>
      </c>
      <c r="E23" s="650">
        <v>2000</v>
      </c>
      <c r="F23" s="665">
        <v>1988</v>
      </c>
      <c r="G23" s="20">
        <f t="shared" si="1"/>
        <v>99.4</v>
      </c>
      <c r="H23" s="666"/>
    </row>
    <row r="24" spans="1:8" s="71" customFormat="1" ht="15">
      <c r="A24" s="667"/>
      <c r="B24" s="668"/>
      <c r="C24" s="669" t="s">
        <v>2255</v>
      </c>
      <c r="D24" s="453">
        <f>SUM(D23:D23)</f>
        <v>2000</v>
      </c>
      <c r="E24" s="453">
        <f>SUM(E23:E23)</f>
        <v>2000</v>
      </c>
      <c r="F24" s="453">
        <f>SUM(F23:F23)</f>
        <v>1988</v>
      </c>
      <c r="G24" s="391">
        <f>F24/E24*100</f>
        <v>99.4</v>
      </c>
      <c r="H24" s="454"/>
    </row>
    <row r="25" spans="1:8" ht="12.75">
      <c r="A25" s="158">
        <v>21</v>
      </c>
      <c r="B25" s="159" t="s">
        <v>1868</v>
      </c>
      <c r="C25" s="42" t="s">
        <v>2528</v>
      </c>
      <c r="D25" s="650">
        <v>500</v>
      </c>
      <c r="E25" s="650">
        <v>500</v>
      </c>
      <c r="F25" s="650">
        <v>152</v>
      </c>
      <c r="G25" s="20">
        <f t="shared" si="1"/>
        <v>30.4</v>
      </c>
      <c r="H25" s="651"/>
    </row>
    <row r="26" spans="1:8" ht="12.75">
      <c r="A26" s="158">
        <v>21</v>
      </c>
      <c r="B26" s="159" t="s">
        <v>1869</v>
      </c>
      <c r="C26" s="42" t="s">
        <v>2544</v>
      </c>
      <c r="D26" s="650">
        <v>1000</v>
      </c>
      <c r="E26" s="650">
        <v>630</v>
      </c>
      <c r="F26" s="650">
        <v>630</v>
      </c>
      <c r="G26" s="20">
        <f t="shared" si="1"/>
        <v>100</v>
      </c>
      <c r="H26" s="651"/>
    </row>
    <row r="27" spans="1:8" s="71" customFormat="1" ht="15.75" thickBot="1">
      <c r="A27" s="667"/>
      <c r="B27" s="668"/>
      <c r="C27" s="669" t="s">
        <v>2292</v>
      </c>
      <c r="D27" s="453">
        <f>SUM(D25:D26)</f>
        <v>1500</v>
      </c>
      <c r="E27" s="453">
        <f>SUM(E25:E26)</f>
        <v>1130</v>
      </c>
      <c r="F27" s="453">
        <f>SUM(F25:F26)</f>
        <v>782</v>
      </c>
      <c r="G27" s="391">
        <f t="shared" si="1"/>
        <v>69.20353982300885</v>
      </c>
      <c r="H27" s="454"/>
    </row>
    <row r="28" spans="1:8" s="78" customFormat="1" ht="16.5" thickBot="1">
      <c r="A28" s="405"/>
      <c r="B28" s="670"/>
      <c r="C28" s="407" t="s">
        <v>2366</v>
      </c>
      <c r="D28" s="125">
        <f>SUM(D27,D24,D22,D19,D17,D8)</f>
        <v>28250</v>
      </c>
      <c r="E28" s="125">
        <f>SUM(E27,E24,E22,E19,E17,E8)</f>
        <v>24190</v>
      </c>
      <c r="F28" s="125">
        <f>SUM(F27,F24,F22,F19,F17,F8)</f>
        <v>13378</v>
      </c>
      <c r="G28" s="183">
        <f t="shared" si="1"/>
        <v>55.30384456386936</v>
      </c>
      <c r="H28" s="127">
        <v>24310</v>
      </c>
    </row>
    <row r="29" spans="1:8" s="78" customFormat="1" ht="15.75">
      <c r="A29" s="532"/>
      <c r="B29" s="671"/>
      <c r="C29" s="478"/>
      <c r="D29" s="422"/>
      <c r="E29" s="422"/>
      <c r="F29" s="422"/>
      <c r="G29" s="450"/>
      <c r="H29" s="422"/>
    </row>
    <row r="30" spans="1:8" s="78" customFormat="1" ht="15.75">
      <c r="A30" s="532"/>
      <c r="B30" s="671"/>
      <c r="C30" s="478"/>
      <c r="D30" s="422"/>
      <c r="E30" s="422"/>
      <c r="F30" s="422"/>
      <c r="G30" s="450"/>
      <c r="H30" s="422"/>
    </row>
    <row r="31" spans="1:8" ht="12.75">
      <c r="A31" s="171"/>
      <c r="B31" s="672"/>
      <c r="C31" s="131"/>
      <c r="D31" s="132"/>
      <c r="E31" s="132"/>
      <c r="F31" s="132"/>
      <c r="G31" s="133"/>
      <c r="H31" s="132"/>
    </row>
    <row r="32" spans="1:8" ht="19.5" thickBot="1">
      <c r="A32" s="172" t="s">
        <v>413</v>
      </c>
      <c r="B32" s="673"/>
      <c r="C32" s="31"/>
      <c r="D32" s="33"/>
      <c r="E32" s="33"/>
      <c r="F32" s="33"/>
      <c r="G32" s="34"/>
      <c r="H32" s="33"/>
    </row>
    <row r="33" spans="1:8" ht="13.5">
      <c r="A33" s="218"/>
      <c r="B33" s="662"/>
      <c r="C33" s="394"/>
      <c r="D33" s="38" t="s">
        <v>1438</v>
      </c>
      <c r="E33" s="38" t="s">
        <v>781</v>
      </c>
      <c r="F33" s="38" t="s">
        <v>380</v>
      </c>
      <c r="G33" s="38" t="s">
        <v>381</v>
      </c>
      <c r="H33" s="39" t="s">
        <v>380</v>
      </c>
    </row>
    <row r="34" spans="1:8" ht="14.25" thickBot="1">
      <c r="A34" s="57"/>
      <c r="B34" s="674"/>
      <c r="C34" s="171"/>
      <c r="D34" s="374">
        <v>2011</v>
      </c>
      <c r="E34" s="374">
        <v>2011</v>
      </c>
      <c r="F34" s="374" t="s">
        <v>837</v>
      </c>
      <c r="G34" s="374" t="s">
        <v>382</v>
      </c>
      <c r="H34" s="375" t="s">
        <v>838</v>
      </c>
    </row>
    <row r="35" spans="1:8" ht="12.75">
      <c r="A35" s="176" t="s">
        <v>1346</v>
      </c>
      <c r="B35" s="675"/>
      <c r="C35" s="47"/>
      <c r="D35" s="1">
        <f>'21 11'!D43</f>
        <v>93721</v>
      </c>
      <c r="E35" s="1">
        <f>'21 11'!E43</f>
        <v>96003</v>
      </c>
      <c r="F35" s="1">
        <f>'21 11'!F43</f>
        <v>94181</v>
      </c>
      <c r="G35" s="179">
        <f>F35/E35*100</f>
        <v>98.10214264137579</v>
      </c>
      <c r="H35" s="13">
        <f>'21 11'!H43</f>
        <v>107077</v>
      </c>
    </row>
    <row r="36" spans="1:8" ht="13.5" thickBot="1">
      <c r="A36" s="40" t="s">
        <v>2365</v>
      </c>
      <c r="B36" s="663"/>
      <c r="C36" s="98"/>
      <c r="D36" s="100">
        <f>'21 12'!D28</f>
        <v>28250</v>
      </c>
      <c r="E36" s="100">
        <f>'21 12'!E28</f>
        <v>24190</v>
      </c>
      <c r="F36" s="100">
        <f>'21 12'!F28</f>
        <v>13378</v>
      </c>
      <c r="G36" s="237">
        <f>F36/E36*100</f>
        <v>55.30384456386936</v>
      </c>
      <c r="H36" s="102">
        <f>'21 12'!H28</f>
        <v>24310</v>
      </c>
    </row>
    <row r="37" spans="1:8" ht="16.5" thickBot="1">
      <c r="A37" s="144" t="s">
        <v>2386</v>
      </c>
      <c r="B37" s="676"/>
      <c r="C37" s="410"/>
      <c r="D37" s="125">
        <f>SUM(D35:D36)</f>
        <v>121971</v>
      </c>
      <c r="E37" s="125">
        <f>SUM(E35:E36)</f>
        <v>120193</v>
      </c>
      <c r="F37" s="125">
        <f>SUM(F35:F36)</f>
        <v>107559</v>
      </c>
      <c r="G37" s="183">
        <f>F37/E37*100</f>
        <v>89.48857254582214</v>
      </c>
      <c r="H37" s="127">
        <f>SUM(H35:H36)</f>
        <v>131387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III/7/2</oddHeader>
    <oddFooter>&amp;C- 12 -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7"/>
  <sheetViews>
    <sheetView zoomScalePageLayoutView="0" workbookViewId="0" topLeftCell="A13">
      <selection activeCell="L32" sqref="L32"/>
    </sheetView>
  </sheetViews>
  <sheetFormatPr defaultColWidth="9.00390625" defaultRowHeight="12.75"/>
  <cols>
    <col min="1" max="1" width="5.125" style="27" customWidth="1"/>
    <col min="2" max="2" width="5.125" style="173" customWidth="1"/>
    <col min="3" max="3" width="31.625" style="27" customWidth="1"/>
    <col min="4" max="5" width="8.00390625" style="27" customWidth="1"/>
    <col min="6" max="6" width="10.125" style="27" customWidth="1"/>
    <col min="7" max="7" width="8.625" style="27" customWidth="1"/>
    <col min="8" max="8" width="10.25390625" style="27" bestFit="1" customWidth="1"/>
    <col min="9" max="9" width="6.875" style="27" customWidth="1"/>
    <col min="10" max="16384" width="9.125" style="27" customWidth="1"/>
  </cols>
  <sheetData>
    <row r="1" spans="2:8" ht="18.75">
      <c r="B1" s="366"/>
      <c r="C1" s="367"/>
      <c r="D1" s="367"/>
      <c r="E1" s="367"/>
      <c r="F1" s="367"/>
      <c r="G1" s="367"/>
      <c r="H1" s="367"/>
    </row>
    <row r="2" ht="18.75">
      <c r="A2" s="172" t="s">
        <v>786</v>
      </c>
    </row>
    <row r="3" ht="12.75">
      <c r="A3" s="173"/>
    </row>
    <row r="4" spans="1:8" ht="15" thickBot="1">
      <c r="A4" s="369" t="s">
        <v>2368</v>
      </c>
      <c r="F4" s="33"/>
      <c r="G4" s="34"/>
      <c r="H4" s="32" t="s">
        <v>19</v>
      </c>
    </row>
    <row r="5" spans="1:8" ht="13.5">
      <c r="A5" s="372" t="s">
        <v>965</v>
      </c>
      <c r="B5" s="46"/>
      <c r="C5" s="175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</row>
    <row r="6" spans="1:8" ht="14.25" thickBot="1">
      <c r="A6" s="50">
        <v>3745</v>
      </c>
      <c r="B6" s="494" t="s">
        <v>1343</v>
      </c>
      <c r="C6" s="63"/>
      <c r="D6" s="374">
        <v>2011</v>
      </c>
      <c r="E6" s="374">
        <v>2011</v>
      </c>
      <c r="F6" s="374" t="s">
        <v>837</v>
      </c>
      <c r="G6" s="43" t="s">
        <v>382</v>
      </c>
      <c r="H6" s="44" t="s">
        <v>838</v>
      </c>
    </row>
    <row r="7" spans="1:8" ht="13.5">
      <c r="A7" s="411"/>
      <c r="B7" s="380" t="s">
        <v>966</v>
      </c>
      <c r="C7" s="175"/>
      <c r="D7" s="116"/>
      <c r="E7" s="116"/>
      <c r="F7" s="116"/>
      <c r="G7" s="116"/>
      <c r="H7" s="119"/>
    </row>
    <row r="8" spans="1:8" ht="12.75">
      <c r="A8" s="58">
        <v>3745</v>
      </c>
      <c r="B8" s="60">
        <v>5021</v>
      </c>
      <c r="C8" s="63" t="s">
        <v>1353</v>
      </c>
      <c r="D8" s="79">
        <v>0</v>
      </c>
      <c r="E8" s="79">
        <v>0</v>
      </c>
      <c r="F8" s="79">
        <v>0</v>
      </c>
      <c r="G8" s="20"/>
      <c r="H8" s="26">
        <v>293</v>
      </c>
    </row>
    <row r="9" spans="1:8" ht="12.75">
      <c r="A9" s="93"/>
      <c r="B9" s="474">
        <v>5031</v>
      </c>
      <c r="C9" s="42" t="s">
        <v>1355</v>
      </c>
      <c r="D9" s="79">
        <v>0</v>
      </c>
      <c r="E9" s="79">
        <v>0</v>
      </c>
      <c r="F9" s="79">
        <v>0</v>
      </c>
      <c r="G9" s="20"/>
      <c r="H9" s="92">
        <v>73</v>
      </c>
    </row>
    <row r="10" spans="1:8" ht="12.75">
      <c r="A10" s="93"/>
      <c r="B10" s="474">
        <v>5032</v>
      </c>
      <c r="C10" s="42" t="s">
        <v>0</v>
      </c>
      <c r="D10" s="79">
        <v>0</v>
      </c>
      <c r="E10" s="79">
        <v>0</v>
      </c>
      <c r="F10" s="79">
        <v>0</v>
      </c>
      <c r="G10" s="20"/>
      <c r="H10" s="92">
        <v>25</v>
      </c>
    </row>
    <row r="11" spans="1:8" ht="12.75">
      <c r="A11" s="93"/>
      <c r="B11" s="60">
        <v>5139</v>
      </c>
      <c r="C11" s="160" t="s">
        <v>2393</v>
      </c>
      <c r="D11" s="79">
        <v>14</v>
      </c>
      <c r="E11" s="79">
        <v>14</v>
      </c>
      <c r="F11" s="79">
        <v>0</v>
      </c>
      <c r="G11" s="20">
        <f>F11/E11*100</f>
        <v>0</v>
      </c>
      <c r="H11" s="92">
        <v>5</v>
      </c>
    </row>
    <row r="12" spans="1:8" ht="12.75">
      <c r="A12" s="383"/>
      <c r="B12" s="60">
        <v>5166</v>
      </c>
      <c r="C12" s="42" t="s">
        <v>2454</v>
      </c>
      <c r="D12" s="79">
        <v>0</v>
      </c>
      <c r="E12" s="79">
        <v>0</v>
      </c>
      <c r="F12" s="79">
        <v>0</v>
      </c>
      <c r="G12" s="20"/>
      <c r="H12" s="26">
        <v>54</v>
      </c>
    </row>
    <row r="13" spans="1:8" ht="13.5" thickBot="1">
      <c r="A13" s="109"/>
      <c r="B13" s="475">
        <v>5169</v>
      </c>
      <c r="C13" s="99" t="s">
        <v>2444</v>
      </c>
      <c r="D13" s="238">
        <v>41</v>
      </c>
      <c r="E13" s="238">
        <v>41</v>
      </c>
      <c r="F13" s="238">
        <v>22</v>
      </c>
      <c r="G13" s="239">
        <f>F13/E13*100</f>
        <v>53.65853658536586</v>
      </c>
      <c r="H13" s="240">
        <v>79</v>
      </c>
    </row>
    <row r="14" spans="1:8" ht="16.5" thickBot="1">
      <c r="A14" s="180" t="s">
        <v>2377</v>
      </c>
      <c r="B14" s="476"/>
      <c r="C14" s="414"/>
      <c r="D14" s="415">
        <f>SUM(D8:D13)</f>
        <v>55</v>
      </c>
      <c r="E14" s="415">
        <f>SUM(E8:E13)</f>
        <v>55</v>
      </c>
      <c r="F14" s="415">
        <f>SUM(F8:F13)</f>
        <v>22</v>
      </c>
      <c r="G14" s="126">
        <f>F14/E14*100</f>
        <v>40</v>
      </c>
      <c r="H14" s="416">
        <f>SUM(H8:H13)</f>
        <v>529</v>
      </c>
    </row>
    <row r="15" ht="12.75">
      <c r="B15" s="217"/>
    </row>
    <row r="16" ht="13.5" thickBot="1">
      <c r="B16" s="217"/>
    </row>
    <row r="17" spans="1:8" ht="15">
      <c r="A17" s="134" t="s">
        <v>2365</v>
      </c>
      <c r="B17" s="479"/>
      <c r="C17" s="136"/>
      <c r="D17" s="38" t="s">
        <v>1438</v>
      </c>
      <c r="E17" s="38" t="s">
        <v>781</v>
      </c>
      <c r="F17" s="38" t="s">
        <v>380</v>
      </c>
      <c r="G17" s="38" t="s">
        <v>381</v>
      </c>
      <c r="H17" s="39" t="s">
        <v>380</v>
      </c>
    </row>
    <row r="18" spans="1:8" ht="14.25" thickBot="1">
      <c r="A18" s="137"/>
      <c r="B18" s="480"/>
      <c r="C18" s="139"/>
      <c r="D18" s="43">
        <v>2011</v>
      </c>
      <c r="E18" s="43">
        <v>2011</v>
      </c>
      <c r="F18" s="43" t="s">
        <v>837</v>
      </c>
      <c r="G18" s="43" t="s">
        <v>382</v>
      </c>
      <c r="H18" s="44" t="s">
        <v>838</v>
      </c>
    </row>
    <row r="19" spans="1:8" ht="12.75">
      <c r="A19" s="481">
        <v>3745</v>
      </c>
      <c r="B19" s="482">
        <v>6121</v>
      </c>
      <c r="C19" s="42" t="s">
        <v>2388</v>
      </c>
      <c r="D19" s="91">
        <v>17110</v>
      </c>
      <c r="E19" s="91">
        <v>17110</v>
      </c>
      <c r="F19" s="91">
        <v>1883</v>
      </c>
      <c r="G19" s="142">
        <f>F19/E19*100</f>
        <v>11.005260081823495</v>
      </c>
      <c r="H19" s="26">
        <v>35661</v>
      </c>
    </row>
    <row r="20" spans="1:8" ht="13.5" thickBot="1">
      <c r="A20" s="418"/>
      <c r="B20" s="653">
        <v>6122</v>
      </c>
      <c r="C20" s="42" t="s">
        <v>2436</v>
      </c>
      <c r="D20" s="79">
        <v>2077</v>
      </c>
      <c r="E20" s="79">
        <v>2077</v>
      </c>
      <c r="F20" s="79">
        <v>20</v>
      </c>
      <c r="G20" s="142">
        <f>F20/E20*100</f>
        <v>0.9629272989889264</v>
      </c>
      <c r="H20" s="26">
        <v>6557</v>
      </c>
    </row>
    <row r="21" spans="1:11" ht="16.5" thickBot="1">
      <c r="A21" s="144" t="s">
        <v>2380</v>
      </c>
      <c r="B21" s="145"/>
      <c r="C21" s="146"/>
      <c r="D21" s="125">
        <f>SUM(D19:D20)</f>
        <v>19187</v>
      </c>
      <c r="E21" s="125">
        <f>SUM(E19:E20)</f>
        <v>19187</v>
      </c>
      <c r="F21" s="125">
        <f>SUM(F19:F20)</f>
        <v>1903</v>
      </c>
      <c r="G21" s="148">
        <f>F21/E21*100</f>
        <v>9.918173763485694</v>
      </c>
      <c r="H21" s="127">
        <f>SUM(H19:H20)</f>
        <v>42218</v>
      </c>
      <c r="K21" s="33"/>
    </row>
    <row r="22" spans="1:8" ht="12.75">
      <c r="A22" s="129"/>
      <c r="B22" s="130"/>
      <c r="C22" s="131"/>
      <c r="D22" s="132"/>
      <c r="E22" s="132"/>
      <c r="F22" s="132"/>
      <c r="G22" s="133"/>
      <c r="H22" s="132"/>
    </row>
    <row r="23" spans="1:8" ht="12.75">
      <c r="A23" s="129"/>
      <c r="B23" s="130"/>
      <c r="C23" s="131"/>
      <c r="D23" s="132"/>
      <c r="E23" s="132"/>
      <c r="F23" s="132"/>
      <c r="G23" s="133"/>
      <c r="H23" s="132"/>
    </row>
    <row r="24" spans="1:8" ht="12.75">
      <c r="A24" s="129"/>
      <c r="B24" s="130"/>
      <c r="C24" s="131"/>
      <c r="D24" s="132"/>
      <c r="E24" s="132"/>
      <c r="F24" s="132"/>
      <c r="G24" s="133"/>
      <c r="H24" s="132"/>
    </row>
    <row r="25" spans="1:8" ht="16.5" thickBot="1">
      <c r="A25" s="149" t="s">
        <v>2381</v>
      </c>
      <c r="B25" s="150"/>
      <c r="C25" s="78"/>
      <c r="D25" s="32"/>
      <c r="E25" s="32"/>
      <c r="F25" s="151"/>
      <c r="G25" s="78"/>
      <c r="H25" s="151"/>
    </row>
    <row r="26" spans="1:8" ht="13.5">
      <c r="A26" s="152" t="s">
        <v>2382</v>
      </c>
      <c r="B26" s="153"/>
      <c r="C26" s="154" t="s">
        <v>2383</v>
      </c>
      <c r="D26" s="38" t="s">
        <v>1438</v>
      </c>
      <c r="E26" s="38" t="s">
        <v>781</v>
      </c>
      <c r="F26" s="38" t="s">
        <v>380</v>
      </c>
      <c r="G26" s="38" t="s">
        <v>381</v>
      </c>
      <c r="H26" s="39" t="s">
        <v>380</v>
      </c>
    </row>
    <row r="27" spans="1:8" ht="14.25" thickBot="1">
      <c r="A27" s="155"/>
      <c r="B27" s="156" t="s">
        <v>2384</v>
      </c>
      <c r="C27" s="157"/>
      <c r="D27" s="43">
        <v>2011</v>
      </c>
      <c r="E27" s="43">
        <v>2011</v>
      </c>
      <c r="F27" s="43" t="s">
        <v>837</v>
      </c>
      <c r="G27" s="43" t="s">
        <v>382</v>
      </c>
      <c r="H27" s="44" t="s">
        <v>838</v>
      </c>
    </row>
    <row r="28" spans="1:8" ht="12.75">
      <c r="A28" s="363">
        <v>31</v>
      </c>
      <c r="B28" s="161" t="s">
        <v>791</v>
      </c>
      <c r="C28" s="17" t="s">
        <v>793</v>
      </c>
      <c r="D28" s="23">
        <v>17110</v>
      </c>
      <c r="E28" s="23">
        <v>17110</v>
      </c>
      <c r="F28" s="23">
        <v>1883</v>
      </c>
      <c r="G28" s="142">
        <f>F28/E28*100</f>
        <v>11.005260081823495</v>
      </c>
      <c r="H28" s="22"/>
    </row>
    <row r="29" spans="1:8" ht="15">
      <c r="A29" s="483"/>
      <c r="B29" s="163"/>
      <c r="C29" s="164" t="s">
        <v>2272</v>
      </c>
      <c r="D29" s="165">
        <f>SUM(D28)</f>
        <v>17110</v>
      </c>
      <c r="E29" s="165">
        <f>SUM(E28)</f>
        <v>17110</v>
      </c>
      <c r="F29" s="165">
        <f>SUM(F28)</f>
        <v>1883</v>
      </c>
      <c r="G29" s="391">
        <f>F29/E29*100</f>
        <v>11.005260081823495</v>
      </c>
      <c r="H29" s="167"/>
    </row>
    <row r="30" spans="1:8" ht="12.75">
      <c r="A30" s="363">
        <v>31</v>
      </c>
      <c r="B30" s="161" t="s">
        <v>792</v>
      </c>
      <c r="C30" s="17" t="s">
        <v>794</v>
      </c>
      <c r="D30" s="23">
        <v>2077</v>
      </c>
      <c r="E30" s="23">
        <v>2077</v>
      </c>
      <c r="F30" s="23">
        <v>20</v>
      </c>
      <c r="G30" s="390">
        <f>F30/E30*100</f>
        <v>0.9629272989889264</v>
      </c>
      <c r="H30" s="22"/>
    </row>
    <row r="31" spans="1:8" ht="15.75" thickBot="1">
      <c r="A31" s="483"/>
      <c r="B31" s="163"/>
      <c r="C31" s="164" t="s">
        <v>790</v>
      </c>
      <c r="D31" s="656">
        <f>SUM(D30)</f>
        <v>2077</v>
      </c>
      <c r="E31" s="656">
        <f>SUM(E30)</f>
        <v>2077</v>
      </c>
      <c r="F31" s="656">
        <f>SUM(F30)</f>
        <v>20</v>
      </c>
      <c r="G31" s="657">
        <f>F31/E31*100</f>
        <v>0.9629272989889264</v>
      </c>
      <c r="H31" s="658"/>
    </row>
    <row r="32" spans="1:8" ht="16.5" thickBot="1">
      <c r="A32" s="421"/>
      <c r="B32" s="406"/>
      <c r="C32" s="410" t="s">
        <v>2366</v>
      </c>
      <c r="D32" s="169">
        <f>SUM(D29,D31)</f>
        <v>19187</v>
      </c>
      <c r="E32" s="169">
        <f>SUM(E29,E31)</f>
        <v>19187</v>
      </c>
      <c r="F32" s="169">
        <f>SUM(F29,F31)</f>
        <v>1903</v>
      </c>
      <c r="G32" s="148">
        <f>F32/E32*100</f>
        <v>9.918173763485694</v>
      </c>
      <c r="H32" s="170">
        <v>42218</v>
      </c>
    </row>
    <row r="33" spans="1:8" ht="15.75">
      <c r="A33" s="484"/>
      <c r="B33" s="485"/>
      <c r="C33" s="478"/>
      <c r="D33" s="486"/>
      <c r="E33" s="486"/>
      <c r="F33" s="486"/>
      <c r="G33" s="487"/>
      <c r="H33" s="486"/>
    </row>
    <row r="34" spans="1:8" ht="15.75">
      <c r="A34" s="484"/>
      <c r="B34" s="485"/>
      <c r="C34" s="478"/>
      <c r="D34" s="486"/>
      <c r="E34" s="486"/>
      <c r="F34" s="486"/>
      <c r="G34" s="487"/>
      <c r="H34" s="486"/>
    </row>
    <row r="35" spans="1:8" ht="15.75">
      <c r="A35" s="484"/>
      <c r="B35" s="485"/>
      <c r="C35" s="478"/>
      <c r="D35" s="486"/>
      <c r="E35" s="486"/>
      <c r="F35" s="486"/>
      <c r="G35" s="487"/>
      <c r="H35" s="486"/>
    </row>
    <row r="36" spans="1:8" ht="12.75">
      <c r="A36" s="129"/>
      <c r="B36" s="130"/>
      <c r="C36" s="171"/>
      <c r="D36" s="132"/>
      <c r="E36" s="132"/>
      <c r="F36" s="132"/>
      <c r="G36" s="133"/>
      <c r="H36" s="132"/>
    </row>
    <row r="37" spans="1:8" ht="19.5" thickBot="1">
      <c r="A37" s="172" t="s">
        <v>789</v>
      </c>
      <c r="D37" s="33"/>
      <c r="E37" s="33"/>
      <c r="F37" s="33"/>
      <c r="G37" s="34"/>
      <c r="H37" s="33"/>
    </row>
    <row r="38" spans="1:8" ht="13.5">
      <c r="A38" s="174"/>
      <c r="B38" s="36"/>
      <c r="C38" s="175"/>
      <c r="D38" s="38" t="s">
        <v>1438</v>
      </c>
      <c r="E38" s="38" t="s">
        <v>781</v>
      </c>
      <c r="F38" s="38" t="s">
        <v>380</v>
      </c>
      <c r="G38" s="38" t="s">
        <v>381</v>
      </c>
      <c r="H38" s="39" t="s">
        <v>380</v>
      </c>
    </row>
    <row r="39" spans="1:8" ht="14.25" thickBot="1">
      <c r="A39" s="57"/>
      <c r="B39" s="130"/>
      <c r="C39" s="171"/>
      <c r="D39" s="43">
        <v>2011</v>
      </c>
      <c r="E39" s="43">
        <v>2011</v>
      </c>
      <c r="F39" s="43" t="s">
        <v>837</v>
      </c>
      <c r="G39" s="43" t="s">
        <v>382</v>
      </c>
      <c r="H39" s="44" t="s">
        <v>838</v>
      </c>
    </row>
    <row r="40" spans="1:8" ht="12.75">
      <c r="A40" s="176" t="s">
        <v>2364</v>
      </c>
      <c r="B40" s="177"/>
      <c r="C40" s="178"/>
      <c r="D40" s="5">
        <f>'22 13'!D14</f>
        <v>55</v>
      </c>
      <c r="E40" s="5">
        <f>'22 13'!E14</f>
        <v>55</v>
      </c>
      <c r="F40" s="5">
        <f>'22 13'!F14</f>
        <v>22</v>
      </c>
      <c r="G40" s="408">
        <f>F40/E40*100</f>
        <v>40</v>
      </c>
      <c r="H40" s="7">
        <f>'22 13'!H14</f>
        <v>529</v>
      </c>
    </row>
    <row r="41" spans="1:8" ht="13.5" thickBot="1">
      <c r="A41" s="112" t="s">
        <v>2360</v>
      </c>
      <c r="B41" s="88"/>
      <c r="C41" s="17"/>
      <c r="D41" s="6">
        <f>'22 13'!D32</f>
        <v>19187</v>
      </c>
      <c r="E41" s="6">
        <f>'22 13'!E32</f>
        <v>19187</v>
      </c>
      <c r="F41" s="6">
        <f>'22 13'!F32</f>
        <v>1903</v>
      </c>
      <c r="G41" s="120">
        <f>F41/E41*100</f>
        <v>9.918173763485694</v>
      </c>
      <c r="H41" s="8">
        <f>'22 13'!H32</f>
        <v>42218</v>
      </c>
    </row>
    <row r="42" spans="1:8" ht="16.5" thickBot="1">
      <c r="A42" s="180" t="s">
        <v>2437</v>
      </c>
      <c r="B42" s="181"/>
      <c r="C42" s="182"/>
      <c r="D42" s="169">
        <f>SUM(D40:D41)</f>
        <v>19242</v>
      </c>
      <c r="E42" s="169">
        <f>SUM(E40:E41)</f>
        <v>19242</v>
      </c>
      <c r="F42" s="169">
        <f>SUM(F40:F41)</f>
        <v>1925</v>
      </c>
      <c r="G42" s="183">
        <f>F42/E42*100</f>
        <v>10.004157571977965</v>
      </c>
      <c r="H42" s="170">
        <f>SUM(H40:H41)</f>
        <v>42747</v>
      </c>
    </row>
    <row r="43" ht="12.75">
      <c r="B43" s="27"/>
    </row>
    <row r="44" ht="12.75">
      <c r="B44" s="27"/>
    </row>
    <row r="45" ht="12.75">
      <c r="B45" s="27"/>
    </row>
    <row r="46" ht="12.75">
      <c r="A46" s="173"/>
    </row>
    <row r="47" ht="12.75">
      <c r="A47" s="173"/>
    </row>
    <row r="48" ht="12.75">
      <c r="A48" s="173"/>
    </row>
    <row r="49" ht="12.75">
      <c r="A49" s="173"/>
    </row>
    <row r="50" ht="12.75">
      <c r="A50" s="173"/>
    </row>
    <row r="51" ht="12.75">
      <c r="A51" s="173"/>
    </row>
    <row r="52" ht="12.75">
      <c r="A52" s="173"/>
    </row>
    <row r="53" ht="12.75">
      <c r="A53" s="173"/>
    </row>
    <row r="54" ht="12.75">
      <c r="A54" s="173"/>
    </row>
    <row r="55" ht="12.75">
      <c r="A55" s="173"/>
    </row>
    <row r="56" ht="12.75">
      <c r="A56" s="173"/>
    </row>
    <row r="57" ht="12.75">
      <c r="A57" s="173"/>
    </row>
    <row r="58" ht="12.75">
      <c r="A58" s="173"/>
    </row>
    <row r="59" ht="12.75">
      <c r="A59" s="173"/>
    </row>
    <row r="60" ht="12.75">
      <c r="A60" s="173"/>
    </row>
    <row r="61" ht="12.75">
      <c r="A61" s="173"/>
    </row>
    <row r="62" ht="12.75">
      <c r="A62" s="173"/>
    </row>
    <row r="63" ht="12.75">
      <c r="A63" s="173"/>
    </row>
    <row r="64" ht="12.75">
      <c r="A64" s="173"/>
    </row>
    <row r="65" ht="12.75">
      <c r="A65" s="173"/>
    </row>
    <row r="66" ht="12.75">
      <c r="A66" s="173"/>
    </row>
    <row r="67" ht="12.75">
      <c r="A67" s="173"/>
    </row>
    <row r="68" ht="12.75">
      <c r="A68" s="173"/>
    </row>
    <row r="69" ht="12.75">
      <c r="A69" s="173"/>
    </row>
    <row r="70" ht="12.75">
      <c r="A70" s="173"/>
    </row>
    <row r="71" ht="12.75">
      <c r="A71" s="173"/>
    </row>
    <row r="72" ht="12.75">
      <c r="A72" s="173"/>
    </row>
    <row r="73" ht="12.75">
      <c r="A73" s="173"/>
    </row>
    <row r="74" ht="12.75">
      <c r="A74" s="173"/>
    </row>
    <row r="75" ht="12.75">
      <c r="A75" s="173"/>
    </row>
    <row r="76" ht="12.75">
      <c r="A76" s="173"/>
    </row>
    <row r="77" ht="12.75">
      <c r="A77" s="173"/>
    </row>
    <row r="78" ht="12.75">
      <c r="A78" s="173"/>
    </row>
    <row r="79" ht="12.75">
      <c r="A79" s="173"/>
    </row>
    <row r="80" ht="12.75">
      <c r="A80" s="173"/>
    </row>
    <row r="81" ht="12.75">
      <c r="A81" s="173"/>
    </row>
    <row r="82" ht="12.75">
      <c r="A82" s="173"/>
    </row>
    <row r="83" ht="12.75">
      <c r="A83" s="173"/>
    </row>
    <row r="84" ht="12.75">
      <c r="A84" s="173"/>
    </row>
    <row r="85" ht="12.75">
      <c r="A85" s="173"/>
    </row>
    <row r="86" ht="12.75">
      <c r="A86" s="173"/>
    </row>
    <row r="87" ht="12.75">
      <c r="A87" s="173"/>
    </row>
    <row r="88" ht="12.75">
      <c r="A88" s="173"/>
    </row>
    <row r="89" ht="12.75">
      <c r="A89" s="173"/>
    </row>
    <row r="90" ht="12.75">
      <c r="A90" s="173"/>
    </row>
    <row r="91" ht="12.75">
      <c r="A91" s="173"/>
    </row>
    <row r="92" ht="12.75">
      <c r="A92" s="173"/>
    </row>
    <row r="93" ht="12.75">
      <c r="A93" s="173"/>
    </row>
    <row r="94" ht="12.75">
      <c r="A94" s="173"/>
    </row>
    <row r="95" ht="12.75">
      <c r="A95" s="173"/>
    </row>
    <row r="96" ht="12.75">
      <c r="A96" s="173"/>
    </row>
    <row r="97" ht="12.75">
      <c r="A97" s="173"/>
    </row>
    <row r="98" ht="12.75">
      <c r="A98" s="173"/>
    </row>
    <row r="99" ht="12.75">
      <c r="A99" s="173"/>
    </row>
    <row r="100" ht="12.75">
      <c r="A100" s="173"/>
    </row>
    <row r="101" ht="12.75">
      <c r="A101" s="173"/>
    </row>
    <row r="102" ht="12.75">
      <c r="A102" s="173"/>
    </row>
    <row r="103" ht="12.75">
      <c r="A103" s="173"/>
    </row>
    <row r="104" ht="12.75">
      <c r="A104" s="173"/>
    </row>
    <row r="105" ht="12.75">
      <c r="A105" s="173"/>
    </row>
    <row r="106" ht="12.75">
      <c r="A106" s="173"/>
    </row>
    <row r="107" ht="12.75">
      <c r="A107" s="173"/>
    </row>
    <row r="108" ht="12.75">
      <c r="A108" s="173"/>
    </row>
    <row r="109" ht="12.75">
      <c r="A109" s="173"/>
    </row>
    <row r="110" ht="12.75">
      <c r="A110" s="173"/>
    </row>
    <row r="111" ht="12.75">
      <c r="A111" s="173"/>
    </row>
    <row r="112" ht="12.75">
      <c r="A112" s="173"/>
    </row>
    <row r="113" ht="12.75">
      <c r="A113" s="173"/>
    </row>
    <row r="114" ht="12.75">
      <c r="A114" s="173"/>
    </row>
    <row r="115" ht="12.75">
      <c r="A115" s="173"/>
    </row>
    <row r="116" ht="12.75">
      <c r="A116" s="173"/>
    </row>
    <row r="117" ht="12.75">
      <c r="A117" s="173"/>
    </row>
    <row r="118" ht="12.75">
      <c r="A118" s="173"/>
    </row>
    <row r="119" ht="12.75">
      <c r="A119" s="173"/>
    </row>
    <row r="120" ht="12.75">
      <c r="A120" s="173"/>
    </row>
    <row r="121" ht="12.75">
      <c r="A121" s="173"/>
    </row>
    <row r="122" ht="12.75">
      <c r="A122" s="173"/>
    </row>
    <row r="123" ht="12.75">
      <c r="A123" s="173"/>
    </row>
    <row r="124" ht="12.75">
      <c r="A124" s="173"/>
    </row>
    <row r="125" ht="12.75">
      <c r="A125" s="173"/>
    </row>
    <row r="126" ht="12.75">
      <c r="A126" s="173"/>
    </row>
    <row r="127" ht="12.75">
      <c r="A127" s="173"/>
    </row>
    <row r="128" ht="12.75">
      <c r="A128" s="173"/>
    </row>
    <row r="129" ht="12.75">
      <c r="A129" s="173"/>
    </row>
    <row r="130" ht="12.75">
      <c r="A130" s="173"/>
    </row>
    <row r="131" ht="12.75">
      <c r="A131" s="173"/>
    </row>
    <row r="132" ht="12.75">
      <c r="A132" s="173"/>
    </row>
    <row r="133" ht="12.75">
      <c r="A133" s="173"/>
    </row>
    <row r="134" ht="12.75">
      <c r="A134" s="173"/>
    </row>
    <row r="135" ht="12.75">
      <c r="A135" s="173"/>
    </row>
    <row r="136" ht="12.75">
      <c r="A136" s="173"/>
    </row>
    <row r="137" ht="12.75">
      <c r="A137" s="173"/>
    </row>
    <row r="138" ht="12.75">
      <c r="A138" s="173"/>
    </row>
    <row r="139" ht="12.75">
      <c r="A139" s="173"/>
    </row>
    <row r="140" ht="12.75">
      <c r="A140" s="173"/>
    </row>
    <row r="141" ht="12.75">
      <c r="A141" s="173"/>
    </row>
    <row r="142" ht="12.75">
      <c r="A142" s="173"/>
    </row>
    <row r="143" ht="12.75">
      <c r="A143" s="173"/>
    </row>
    <row r="144" ht="12.75">
      <c r="A144" s="173"/>
    </row>
    <row r="145" ht="12.75">
      <c r="A145" s="173"/>
    </row>
    <row r="146" ht="12.75">
      <c r="A146" s="173"/>
    </row>
    <row r="147" ht="12.75">
      <c r="A147" s="173"/>
    </row>
    <row r="148" ht="12.75">
      <c r="A148" s="173"/>
    </row>
    <row r="149" ht="12.75">
      <c r="A149" s="173"/>
    </row>
    <row r="150" ht="12.75">
      <c r="A150" s="173"/>
    </row>
    <row r="151" ht="12.75">
      <c r="A151" s="173"/>
    </row>
    <row r="152" ht="12.75">
      <c r="A152" s="173"/>
    </row>
    <row r="153" ht="12.75">
      <c r="A153" s="173"/>
    </row>
    <row r="154" ht="12.75">
      <c r="A154" s="173"/>
    </row>
    <row r="155" ht="12.75">
      <c r="A155" s="173"/>
    </row>
    <row r="156" ht="12.75">
      <c r="A156" s="173"/>
    </row>
    <row r="157" ht="12.75">
      <c r="A157" s="173"/>
    </row>
    <row r="158" ht="12.75">
      <c r="A158" s="173"/>
    </row>
    <row r="159" ht="12.75">
      <c r="A159" s="173"/>
    </row>
    <row r="160" ht="12.75">
      <c r="A160" s="173"/>
    </row>
    <row r="161" ht="12.75">
      <c r="A161" s="173"/>
    </row>
    <row r="162" ht="12.75">
      <c r="A162" s="173"/>
    </row>
    <row r="163" ht="12.75">
      <c r="A163" s="173"/>
    </row>
    <row r="164" ht="12.75">
      <c r="A164" s="173"/>
    </row>
    <row r="165" ht="12.75">
      <c r="A165" s="173"/>
    </row>
    <row r="166" ht="12.75">
      <c r="A166" s="173"/>
    </row>
    <row r="167" ht="12.75">
      <c r="A167" s="173"/>
    </row>
    <row r="168" ht="12.75">
      <c r="A168" s="173"/>
    </row>
    <row r="169" ht="12.75">
      <c r="A169" s="173"/>
    </row>
    <row r="170" ht="12.75">
      <c r="A170" s="173"/>
    </row>
    <row r="171" ht="12.75">
      <c r="A171" s="173"/>
    </row>
    <row r="172" ht="12.75">
      <c r="A172" s="173"/>
    </row>
    <row r="173" ht="12.75">
      <c r="A173" s="173"/>
    </row>
    <row r="174" ht="12.75">
      <c r="A174" s="173"/>
    </row>
    <row r="175" ht="12.75">
      <c r="A175" s="173"/>
    </row>
    <row r="176" ht="12.75">
      <c r="A176" s="173"/>
    </row>
    <row r="177" ht="12.75">
      <c r="A177" s="173"/>
    </row>
    <row r="178" ht="12.75">
      <c r="A178" s="173"/>
    </row>
    <row r="179" ht="12.75">
      <c r="A179" s="173"/>
    </row>
    <row r="180" ht="12.75">
      <c r="A180" s="173"/>
    </row>
    <row r="181" ht="12.75">
      <c r="A181" s="173"/>
    </row>
    <row r="182" ht="12.75">
      <c r="A182" s="173"/>
    </row>
    <row r="183" ht="12.75">
      <c r="A183" s="173"/>
    </row>
    <row r="184" ht="12.75">
      <c r="A184" s="173"/>
    </row>
    <row r="185" ht="12.75">
      <c r="A185" s="173"/>
    </row>
    <row r="186" ht="12.75">
      <c r="A186" s="173"/>
    </row>
    <row r="187" ht="12.75">
      <c r="A187" s="173"/>
    </row>
    <row r="188" ht="12.75">
      <c r="A188" s="173"/>
    </row>
    <row r="189" ht="12.75">
      <c r="A189" s="173"/>
    </row>
    <row r="190" ht="12.75">
      <c r="A190" s="173"/>
    </row>
    <row r="191" ht="12.75">
      <c r="A191" s="173"/>
    </row>
    <row r="192" ht="12.75">
      <c r="A192" s="173"/>
    </row>
    <row r="193" ht="12.75">
      <c r="A193" s="173"/>
    </row>
    <row r="194" ht="12.75">
      <c r="A194" s="173"/>
    </row>
    <row r="195" ht="12.75">
      <c r="A195" s="173"/>
    </row>
    <row r="196" ht="12.75">
      <c r="A196" s="173"/>
    </row>
    <row r="197" ht="12.75">
      <c r="A197" s="173"/>
    </row>
    <row r="198" ht="12.75">
      <c r="A198" s="173"/>
    </row>
    <row r="199" ht="12.75">
      <c r="A199" s="173"/>
    </row>
    <row r="200" ht="12.75">
      <c r="A200" s="173"/>
    </row>
    <row r="201" ht="12.75">
      <c r="A201" s="173"/>
    </row>
    <row r="202" ht="12.75">
      <c r="A202" s="173"/>
    </row>
    <row r="203" ht="12.75">
      <c r="A203" s="173"/>
    </row>
    <row r="204" ht="12.75">
      <c r="A204" s="173"/>
    </row>
    <row r="205" ht="12.75">
      <c r="A205" s="173"/>
    </row>
    <row r="206" ht="12.75">
      <c r="A206" s="173"/>
    </row>
    <row r="207" ht="12.75">
      <c r="A207" s="173"/>
    </row>
    <row r="208" ht="12.75">
      <c r="A208" s="173"/>
    </row>
    <row r="209" ht="12.75">
      <c r="A209" s="173"/>
    </row>
    <row r="210" ht="12.75">
      <c r="A210" s="173"/>
    </row>
    <row r="211" ht="12.75">
      <c r="A211" s="173"/>
    </row>
    <row r="212" ht="12.75">
      <c r="A212" s="173"/>
    </row>
    <row r="213" ht="12.75">
      <c r="A213" s="173"/>
    </row>
    <row r="214" ht="12.75">
      <c r="A214" s="173"/>
    </row>
    <row r="215" ht="12.75">
      <c r="A215" s="173"/>
    </row>
    <row r="216" ht="12.75">
      <c r="A216" s="173"/>
    </row>
    <row r="217" ht="12.75">
      <c r="A217" s="1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III/8</oddHeader>
    <oddFooter>&amp;C- 13 -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8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5.125" style="27" customWidth="1"/>
    <col min="2" max="2" width="5.125" style="173" customWidth="1"/>
    <col min="3" max="3" width="31.625" style="27" customWidth="1"/>
    <col min="4" max="5" width="8.00390625" style="27" customWidth="1"/>
    <col min="6" max="6" width="10.125" style="27" customWidth="1"/>
    <col min="7" max="7" width="8.625" style="27" customWidth="1"/>
    <col min="8" max="8" width="10.25390625" style="27" bestFit="1" customWidth="1"/>
    <col min="9" max="9" width="6.875" style="27" customWidth="1"/>
    <col min="10" max="16384" width="9.125" style="27" customWidth="1"/>
  </cols>
  <sheetData>
    <row r="1" spans="2:8" ht="18.75">
      <c r="B1" s="366"/>
      <c r="C1" s="367"/>
      <c r="D1" s="367"/>
      <c r="E1" s="367"/>
      <c r="F1" s="367"/>
      <c r="G1" s="367"/>
      <c r="H1" s="367"/>
    </row>
    <row r="2" ht="18.75">
      <c r="A2" s="172" t="s">
        <v>1070</v>
      </c>
    </row>
    <row r="3" ht="12.75">
      <c r="A3" s="173"/>
    </row>
    <row r="4" spans="1:8" ht="15" thickBot="1">
      <c r="A4" s="369" t="s">
        <v>2368</v>
      </c>
      <c r="F4" s="33"/>
      <c r="G4" s="34"/>
      <c r="H4" s="32" t="s">
        <v>19</v>
      </c>
    </row>
    <row r="5" spans="1:8" ht="13.5">
      <c r="A5" s="372" t="s">
        <v>965</v>
      </c>
      <c r="B5" s="46"/>
      <c r="C5" s="175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</row>
    <row r="6" spans="1:8" ht="14.25" thickBot="1">
      <c r="A6" s="50">
        <v>3745</v>
      </c>
      <c r="B6" s="494" t="s">
        <v>1343</v>
      </c>
      <c r="C6" s="63"/>
      <c r="D6" s="374">
        <v>2011</v>
      </c>
      <c r="E6" s="374">
        <v>2011</v>
      </c>
      <c r="F6" s="374" t="s">
        <v>837</v>
      </c>
      <c r="G6" s="43" t="s">
        <v>382</v>
      </c>
      <c r="H6" s="44" t="s">
        <v>838</v>
      </c>
    </row>
    <row r="7" spans="1:8" ht="13.5">
      <c r="A7" s="411"/>
      <c r="B7" s="380" t="s">
        <v>966</v>
      </c>
      <c r="C7" s="175"/>
      <c r="D7" s="116"/>
      <c r="E7" s="116"/>
      <c r="F7" s="116"/>
      <c r="G7" s="116"/>
      <c r="H7" s="119"/>
    </row>
    <row r="8" spans="1:8" ht="12.75">
      <c r="A8" s="58">
        <v>3745</v>
      </c>
      <c r="B8" s="60">
        <v>5021</v>
      </c>
      <c r="C8" s="63" t="s">
        <v>1353</v>
      </c>
      <c r="D8" s="79">
        <v>0</v>
      </c>
      <c r="E8" s="79">
        <v>191</v>
      </c>
      <c r="F8" s="79">
        <v>106</v>
      </c>
      <c r="G8" s="20">
        <f aca="true" t="shared" si="0" ref="G8:G14">F8/E8*100</f>
        <v>55.497382198952884</v>
      </c>
      <c r="H8" s="26">
        <v>0</v>
      </c>
    </row>
    <row r="9" spans="1:8" ht="12.75">
      <c r="A9" s="93"/>
      <c r="B9" s="474">
        <v>5031</v>
      </c>
      <c r="C9" s="42" t="s">
        <v>1355</v>
      </c>
      <c r="D9" s="79">
        <v>0</v>
      </c>
      <c r="E9" s="79">
        <v>36</v>
      </c>
      <c r="F9" s="79">
        <v>26</v>
      </c>
      <c r="G9" s="20">
        <f t="shared" si="0"/>
        <v>72.22222222222221</v>
      </c>
      <c r="H9" s="26">
        <v>0</v>
      </c>
    </row>
    <row r="10" spans="1:8" ht="12.75">
      <c r="A10" s="93"/>
      <c r="B10" s="474">
        <v>5032</v>
      </c>
      <c r="C10" s="42" t="s">
        <v>0</v>
      </c>
      <c r="D10" s="79">
        <v>0</v>
      </c>
      <c r="E10" s="79">
        <v>29</v>
      </c>
      <c r="F10" s="79">
        <v>9</v>
      </c>
      <c r="G10" s="20">
        <f t="shared" si="0"/>
        <v>31.03448275862069</v>
      </c>
      <c r="H10" s="26">
        <v>0</v>
      </c>
    </row>
    <row r="11" spans="1:8" ht="12.75">
      <c r="A11" s="93"/>
      <c r="B11" s="60">
        <v>5139</v>
      </c>
      <c r="C11" s="160" t="s">
        <v>2393</v>
      </c>
      <c r="D11" s="79">
        <v>0</v>
      </c>
      <c r="E11" s="79">
        <v>10</v>
      </c>
      <c r="F11" s="79">
        <v>4</v>
      </c>
      <c r="G11" s="20">
        <f t="shared" si="0"/>
        <v>40</v>
      </c>
      <c r="H11" s="26">
        <v>0</v>
      </c>
    </row>
    <row r="12" spans="1:8" ht="12.75">
      <c r="A12" s="383"/>
      <c r="B12" s="60">
        <v>5166</v>
      </c>
      <c r="C12" s="42" t="s">
        <v>2454</v>
      </c>
      <c r="D12" s="79">
        <v>0</v>
      </c>
      <c r="E12" s="79">
        <v>264</v>
      </c>
      <c r="F12" s="79">
        <v>156</v>
      </c>
      <c r="G12" s="20">
        <f t="shared" si="0"/>
        <v>59.09090909090909</v>
      </c>
      <c r="H12" s="26">
        <v>0</v>
      </c>
    </row>
    <row r="13" spans="1:8" ht="13.5" thickBot="1">
      <c r="A13" s="109"/>
      <c r="B13" s="475">
        <v>5169</v>
      </c>
      <c r="C13" s="99" t="s">
        <v>2444</v>
      </c>
      <c r="D13" s="238">
        <v>0</v>
      </c>
      <c r="E13" s="238">
        <v>30</v>
      </c>
      <c r="F13" s="238">
        <v>30</v>
      </c>
      <c r="G13" s="239">
        <f t="shared" si="0"/>
        <v>100</v>
      </c>
      <c r="H13" s="240">
        <v>0</v>
      </c>
    </row>
    <row r="14" spans="1:8" ht="16.5" thickBot="1">
      <c r="A14" s="180" t="s">
        <v>2377</v>
      </c>
      <c r="B14" s="476"/>
      <c r="C14" s="414"/>
      <c r="D14" s="415">
        <f>SUM(D8:D13)</f>
        <v>0</v>
      </c>
      <c r="E14" s="415">
        <f>SUM(E8:E13)</f>
        <v>560</v>
      </c>
      <c r="F14" s="415">
        <f>SUM(F8:F13)</f>
        <v>331</v>
      </c>
      <c r="G14" s="126">
        <f t="shared" si="0"/>
        <v>59.10714285714286</v>
      </c>
      <c r="H14" s="416">
        <f>SUM(H8:H13)</f>
        <v>0</v>
      </c>
    </row>
    <row r="15" ht="12.75">
      <c r="B15" s="217"/>
    </row>
    <row r="16" ht="13.5" thickBot="1">
      <c r="B16" s="217"/>
    </row>
    <row r="17" spans="1:8" ht="15">
      <c r="A17" s="134" t="s">
        <v>2365</v>
      </c>
      <c r="B17" s="479"/>
      <c r="C17" s="136"/>
      <c r="D17" s="38" t="s">
        <v>1438</v>
      </c>
      <c r="E17" s="38" t="s">
        <v>781</v>
      </c>
      <c r="F17" s="38" t="s">
        <v>380</v>
      </c>
      <c r="G17" s="38" t="s">
        <v>381</v>
      </c>
      <c r="H17" s="39" t="s">
        <v>380</v>
      </c>
    </row>
    <row r="18" spans="1:8" ht="14.25" thickBot="1">
      <c r="A18" s="137"/>
      <c r="B18" s="480"/>
      <c r="C18" s="139"/>
      <c r="D18" s="43">
        <v>2011</v>
      </c>
      <c r="E18" s="43">
        <v>2011</v>
      </c>
      <c r="F18" s="43" t="s">
        <v>837</v>
      </c>
      <c r="G18" s="43" t="s">
        <v>382</v>
      </c>
      <c r="H18" s="44" t="s">
        <v>838</v>
      </c>
    </row>
    <row r="19" spans="1:8" ht="12.75">
      <c r="A19" s="481">
        <v>3745</v>
      </c>
      <c r="B19" s="482">
        <v>6121</v>
      </c>
      <c r="C19" s="42" t="s">
        <v>2388</v>
      </c>
      <c r="D19" s="91">
        <v>0</v>
      </c>
      <c r="E19" s="91">
        <v>23144</v>
      </c>
      <c r="F19" s="91">
        <v>2756</v>
      </c>
      <c r="G19" s="142">
        <f>F19/E19*100</f>
        <v>11.908053923263049</v>
      </c>
      <c r="H19" s="26">
        <v>0</v>
      </c>
    </row>
    <row r="20" spans="1:8" ht="12.75">
      <c r="A20" s="418"/>
      <c r="B20" s="653">
        <v>6122</v>
      </c>
      <c r="C20" s="42" t="s">
        <v>2436</v>
      </c>
      <c r="D20" s="79">
        <v>0</v>
      </c>
      <c r="E20" s="79">
        <v>0</v>
      </c>
      <c r="F20" s="79">
        <v>0</v>
      </c>
      <c r="G20" s="142"/>
      <c r="H20" s="26">
        <v>0</v>
      </c>
    </row>
    <row r="21" spans="1:8" ht="13.5" thickBot="1">
      <c r="A21" s="654"/>
      <c r="B21" s="655">
        <v>6130</v>
      </c>
      <c r="C21" s="111" t="s">
        <v>1412</v>
      </c>
      <c r="D21" s="238">
        <v>0</v>
      </c>
      <c r="E21" s="238">
        <v>0</v>
      </c>
      <c r="F21" s="238">
        <v>0</v>
      </c>
      <c r="G21" s="236"/>
      <c r="H21" s="240">
        <v>0</v>
      </c>
    </row>
    <row r="22" spans="1:11" ht="16.5" thickBot="1">
      <c r="A22" s="144" t="s">
        <v>2380</v>
      </c>
      <c r="B22" s="145"/>
      <c r="C22" s="146"/>
      <c r="D22" s="125">
        <f>SUM(D19:D21)</f>
        <v>0</v>
      </c>
      <c r="E22" s="125">
        <f>SUM(E19:E21)</f>
        <v>23144</v>
      </c>
      <c r="F22" s="125">
        <f>SUM(F19:F21)</f>
        <v>2756</v>
      </c>
      <c r="G22" s="148">
        <f>F22/E22*100</f>
        <v>11.908053923263049</v>
      </c>
      <c r="H22" s="127">
        <f>SUM(H19:H21)</f>
        <v>0</v>
      </c>
      <c r="K22" s="33"/>
    </row>
    <row r="23" spans="1:8" ht="12.75">
      <c r="A23" s="129"/>
      <c r="B23" s="130"/>
      <c r="C23" s="131"/>
      <c r="D23" s="132"/>
      <c r="E23" s="132"/>
      <c r="F23" s="132"/>
      <c r="G23" s="133"/>
      <c r="H23" s="132"/>
    </row>
    <row r="24" spans="1:8" ht="12.75">
      <c r="A24" s="129"/>
      <c r="B24" s="130"/>
      <c r="C24" s="131"/>
      <c r="D24" s="132"/>
      <c r="E24" s="132"/>
      <c r="F24" s="132"/>
      <c r="G24" s="133"/>
      <c r="H24" s="132"/>
    </row>
    <row r="25" spans="1:8" ht="12.75">
      <c r="A25" s="129"/>
      <c r="B25" s="130"/>
      <c r="C25" s="131"/>
      <c r="D25" s="132"/>
      <c r="E25" s="132"/>
      <c r="F25" s="132"/>
      <c r="G25" s="133"/>
      <c r="H25" s="132"/>
    </row>
    <row r="26" spans="1:8" ht="16.5" thickBot="1">
      <c r="A26" s="149" t="s">
        <v>2381</v>
      </c>
      <c r="B26" s="150"/>
      <c r="C26" s="78"/>
      <c r="D26" s="32"/>
      <c r="E26" s="32"/>
      <c r="F26" s="151"/>
      <c r="G26" s="78"/>
      <c r="H26" s="151"/>
    </row>
    <row r="27" spans="1:8" ht="13.5">
      <c r="A27" s="152" t="s">
        <v>2382</v>
      </c>
      <c r="B27" s="153"/>
      <c r="C27" s="154" t="s">
        <v>2383</v>
      </c>
      <c r="D27" s="38" t="s">
        <v>1438</v>
      </c>
      <c r="E27" s="38" t="s">
        <v>781</v>
      </c>
      <c r="F27" s="38" t="s">
        <v>380</v>
      </c>
      <c r="G27" s="38" t="s">
        <v>381</v>
      </c>
      <c r="H27" s="39" t="s">
        <v>380</v>
      </c>
    </row>
    <row r="28" spans="1:8" ht="14.25" thickBot="1">
      <c r="A28" s="155"/>
      <c r="B28" s="156" t="s">
        <v>2384</v>
      </c>
      <c r="C28" s="157"/>
      <c r="D28" s="43">
        <v>2011</v>
      </c>
      <c r="E28" s="43">
        <v>2011</v>
      </c>
      <c r="F28" s="43" t="s">
        <v>837</v>
      </c>
      <c r="G28" s="43" t="s">
        <v>382</v>
      </c>
      <c r="H28" s="44" t="s">
        <v>838</v>
      </c>
    </row>
    <row r="29" spans="1:8" ht="12.75">
      <c r="A29" s="363">
        <v>31</v>
      </c>
      <c r="B29" s="161" t="s">
        <v>1073</v>
      </c>
      <c r="C29" s="17" t="s">
        <v>793</v>
      </c>
      <c r="D29" s="23">
        <v>0</v>
      </c>
      <c r="E29" s="23">
        <v>23144</v>
      </c>
      <c r="F29" s="23">
        <v>2756</v>
      </c>
      <c r="G29" s="142">
        <f>F29/E29*100</f>
        <v>11.908053923263049</v>
      </c>
      <c r="H29" s="22"/>
    </row>
    <row r="30" spans="1:8" ht="15">
      <c r="A30" s="483"/>
      <c r="B30" s="163"/>
      <c r="C30" s="164" t="s">
        <v>2272</v>
      </c>
      <c r="D30" s="165">
        <f>SUM(D29)</f>
        <v>0</v>
      </c>
      <c r="E30" s="165">
        <f>SUM(E29)</f>
        <v>23144</v>
      </c>
      <c r="F30" s="165">
        <f>SUM(F29)</f>
        <v>2756</v>
      </c>
      <c r="G30" s="391">
        <f>F30/E30*100</f>
        <v>11.908053923263049</v>
      </c>
      <c r="H30" s="167"/>
    </row>
    <row r="31" spans="1:8" ht="12.75">
      <c r="A31" s="363">
        <v>31</v>
      </c>
      <c r="B31" s="161" t="s">
        <v>1074</v>
      </c>
      <c r="C31" s="17" t="s">
        <v>794</v>
      </c>
      <c r="D31" s="23">
        <v>0</v>
      </c>
      <c r="E31" s="23">
        <v>0</v>
      </c>
      <c r="F31" s="23">
        <v>0</v>
      </c>
      <c r="G31" s="390"/>
      <c r="H31" s="22"/>
    </row>
    <row r="32" spans="1:8" ht="15.75" thickBot="1">
      <c r="A32" s="483"/>
      <c r="B32" s="163"/>
      <c r="C32" s="164" t="s">
        <v>790</v>
      </c>
      <c r="D32" s="656">
        <f>SUM(D31)</f>
        <v>0</v>
      </c>
      <c r="E32" s="656">
        <f>SUM(E31)</f>
        <v>0</v>
      </c>
      <c r="F32" s="656">
        <f>SUM(F31)</f>
        <v>0</v>
      </c>
      <c r="G32" s="657"/>
      <c r="H32" s="658"/>
    </row>
    <row r="33" spans="1:8" ht="16.5" thickBot="1">
      <c r="A33" s="421"/>
      <c r="B33" s="406"/>
      <c r="C33" s="410" t="s">
        <v>2366</v>
      </c>
      <c r="D33" s="169">
        <f>SUM(D30,D32)</f>
        <v>0</v>
      </c>
      <c r="E33" s="169">
        <f>SUM(E30,E32)</f>
        <v>23144</v>
      </c>
      <c r="F33" s="169">
        <f>SUM(F30,F32)</f>
        <v>2756</v>
      </c>
      <c r="G33" s="148">
        <f>F33/E33*100</f>
        <v>11.908053923263049</v>
      </c>
      <c r="H33" s="170">
        <v>0</v>
      </c>
    </row>
    <row r="34" spans="1:8" ht="15.75">
      <c r="A34" s="484"/>
      <c r="B34" s="485"/>
      <c r="C34" s="478"/>
      <c r="D34" s="486"/>
      <c r="E34" s="486"/>
      <c r="F34" s="486"/>
      <c r="G34" s="487"/>
      <c r="H34" s="486"/>
    </row>
    <row r="35" spans="1:8" ht="15.75">
      <c r="A35" s="484"/>
      <c r="B35" s="485"/>
      <c r="C35" s="478"/>
      <c r="D35" s="486"/>
      <c r="E35" s="486"/>
      <c r="F35" s="486"/>
      <c r="G35" s="487"/>
      <c r="H35" s="486"/>
    </row>
    <row r="36" spans="1:8" ht="15.75">
      <c r="A36" s="484"/>
      <c r="B36" s="485"/>
      <c r="C36" s="478"/>
      <c r="D36" s="486"/>
      <c r="E36" s="486"/>
      <c r="F36" s="486"/>
      <c r="G36" s="487"/>
      <c r="H36" s="486"/>
    </row>
    <row r="37" spans="1:8" ht="12.75">
      <c r="A37" s="129"/>
      <c r="B37" s="130"/>
      <c r="C37" s="171"/>
      <c r="D37" s="132"/>
      <c r="E37" s="132"/>
      <c r="F37" s="132"/>
      <c r="G37" s="133"/>
      <c r="H37" s="132"/>
    </row>
    <row r="38" spans="1:8" ht="19.5" thickBot="1">
      <c r="A38" s="172" t="s">
        <v>1071</v>
      </c>
      <c r="D38" s="33"/>
      <c r="E38" s="33"/>
      <c r="F38" s="33"/>
      <c r="G38" s="34"/>
      <c r="H38" s="33"/>
    </row>
    <row r="39" spans="1:8" ht="13.5">
      <c r="A39" s="174"/>
      <c r="B39" s="36"/>
      <c r="C39" s="175"/>
      <c r="D39" s="38" t="s">
        <v>1438</v>
      </c>
      <c r="E39" s="38" t="s">
        <v>781</v>
      </c>
      <c r="F39" s="38" t="s">
        <v>380</v>
      </c>
      <c r="G39" s="38" t="s">
        <v>381</v>
      </c>
      <c r="H39" s="39" t="s">
        <v>380</v>
      </c>
    </row>
    <row r="40" spans="1:8" ht="14.25" thickBot="1">
      <c r="A40" s="57"/>
      <c r="B40" s="130"/>
      <c r="C40" s="171"/>
      <c r="D40" s="43">
        <v>2011</v>
      </c>
      <c r="E40" s="43">
        <v>2011</v>
      </c>
      <c r="F40" s="43" t="s">
        <v>837</v>
      </c>
      <c r="G40" s="43" t="s">
        <v>382</v>
      </c>
      <c r="H40" s="44" t="s">
        <v>838</v>
      </c>
    </row>
    <row r="41" spans="1:8" ht="12.75">
      <c r="A41" s="176" t="s">
        <v>2364</v>
      </c>
      <c r="B41" s="177"/>
      <c r="C41" s="178"/>
      <c r="D41" s="5">
        <f>'23 14'!D14</f>
        <v>0</v>
      </c>
      <c r="E41" s="5">
        <f>'23 14'!E14</f>
        <v>560</v>
      </c>
      <c r="F41" s="5">
        <f>'23 14'!F14</f>
        <v>331</v>
      </c>
      <c r="G41" s="408">
        <f>F41/E41*100</f>
        <v>59.10714285714286</v>
      </c>
      <c r="H41" s="7">
        <f>'23 14'!H14</f>
        <v>0</v>
      </c>
    </row>
    <row r="42" spans="1:8" ht="13.5" thickBot="1">
      <c r="A42" s="112" t="s">
        <v>2360</v>
      </c>
      <c r="B42" s="88"/>
      <c r="C42" s="17"/>
      <c r="D42" s="6">
        <f>'23 14'!D33</f>
        <v>0</v>
      </c>
      <c r="E42" s="6">
        <f>'23 14'!E33</f>
        <v>23144</v>
      </c>
      <c r="F42" s="6">
        <f>'23 14'!F33</f>
        <v>2756</v>
      </c>
      <c r="G42" s="120">
        <f>F42/E42*100</f>
        <v>11.908053923263049</v>
      </c>
      <c r="H42" s="8">
        <f>'23 14'!H33</f>
        <v>0</v>
      </c>
    </row>
    <row r="43" spans="1:8" ht="16.5" thickBot="1">
      <c r="A43" s="180" t="s">
        <v>2437</v>
      </c>
      <c r="B43" s="181"/>
      <c r="C43" s="182"/>
      <c r="D43" s="169">
        <f>SUM(D41:D42)</f>
        <v>0</v>
      </c>
      <c r="E43" s="169">
        <f>SUM(E41:E42)</f>
        <v>23704</v>
      </c>
      <c r="F43" s="169">
        <f>SUM(F41:F42)</f>
        <v>3087</v>
      </c>
      <c r="G43" s="183">
        <f>F43/E43*100</f>
        <v>13.023118461019237</v>
      </c>
      <c r="H43" s="170">
        <f>SUM(H41:H42)</f>
        <v>0</v>
      </c>
    </row>
    <row r="44" ht="12.75">
      <c r="B44" s="27"/>
    </row>
    <row r="45" ht="12.75">
      <c r="B45" s="27"/>
    </row>
    <row r="46" ht="12.75">
      <c r="B46" s="27"/>
    </row>
    <row r="47" ht="12.75">
      <c r="A47" s="173"/>
    </row>
    <row r="48" ht="12.75">
      <c r="A48" s="173"/>
    </row>
    <row r="49" ht="12.75">
      <c r="A49" s="173"/>
    </row>
    <row r="50" ht="12.75">
      <c r="A50" s="173"/>
    </row>
    <row r="51" ht="12.75">
      <c r="A51" s="173"/>
    </row>
    <row r="52" ht="12.75">
      <c r="A52" s="173"/>
    </row>
    <row r="53" ht="12.75">
      <c r="A53" s="173"/>
    </row>
    <row r="54" ht="12.75">
      <c r="A54" s="173"/>
    </row>
    <row r="55" ht="12.75">
      <c r="A55" s="173"/>
    </row>
    <row r="56" ht="12.75">
      <c r="A56" s="173"/>
    </row>
    <row r="57" ht="12.75">
      <c r="A57" s="173"/>
    </row>
    <row r="58" ht="12.75">
      <c r="A58" s="173"/>
    </row>
    <row r="59" ht="12.75">
      <c r="A59" s="173"/>
    </row>
    <row r="60" ht="12.75">
      <c r="A60" s="173"/>
    </row>
    <row r="61" ht="12.75">
      <c r="A61" s="173"/>
    </row>
    <row r="62" ht="12.75">
      <c r="A62" s="173"/>
    </row>
    <row r="63" ht="12.75">
      <c r="A63" s="173"/>
    </row>
    <row r="64" ht="12.75">
      <c r="A64" s="173"/>
    </row>
    <row r="65" ht="12.75">
      <c r="A65" s="173"/>
    </row>
    <row r="66" ht="12.75">
      <c r="A66" s="173"/>
    </row>
    <row r="67" ht="12.75">
      <c r="A67" s="173"/>
    </row>
    <row r="68" ht="12.75">
      <c r="A68" s="173"/>
    </row>
    <row r="69" ht="12.75">
      <c r="A69" s="173"/>
    </row>
    <row r="70" ht="12.75">
      <c r="A70" s="173"/>
    </row>
    <row r="71" ht="12.75">
      <c r="A71" s="173"/>
    </row>
    <row r="72" ht="12.75">
      <c r="A72" s="173"/>
    </row>
    <row r="73" ht="12.75">
      <c r="A73" s="173"/>
    </row>
    <row r="74" ht="12.75">
      <c r="A74" s="173"/>
    </row>
    <row r="75" ht="12.75">
      <c r="A75" s="173"/>
    </row>
    <row r="76" ht="12.75">
      <c r="A76" s="173"/>
    </row>
    <row r="77" ht="12.75">
      <c r="A77" s="173"/>
    </row>
    <row r="78" ht="12.75">
      <c r="A78" s="173"/>
    </row>
    <row r="79" ht="12.75">
      <c r="A79" s="173"/>
    </row>
    <row r="80" ht="12.75">
      <c r="A80" s="173"/>
    </row>
    <row r="81" ht="12.75">
      <c r="A81" s="173"/>
    </row>
    <row r="82" ht="12.75">
      <c r="A82" s="173"/>
    </row>
    <row r="83" ht="12.75">
      <c r="A83" s="173"/>
    </row>
    <row r="84" ht="12.75">
      <c r="A84" s="173"/>
    </row>
    <row r="85" ht="12.75">
      <c r="A85" s="173"/>
    </row>
    <row r="86" ht="12.75">
      <c r="A86" s="173"/>
    </row>
    <row r="87" ht="12.75">
      <c r="A87" s="173"/>
    </row>
    <row r="88" ht="12.75">
      <c r="A88" s="173"/>
    </row>
    <row r="89" ht="12.75">
      <c r="A89" s="173"/>
    </row>
    <row r="90" ht="12.75">
      <c r="A90" s="173"/>
    </row>
    <row r="91" ht="12.75">
      <c r="A91" s="173"/>
    </row>
    <row r="92" ht="12.75">
      <c r="A92" s="173"/>
    </row>
    <row r="93" ht="12.75">
      <c r="A93" s="173"/>
    </row>
    <row r="94" ht="12.75">
      <c r="A94" s="173"/>
    </row>
    <row r="95" ht="12.75">
      <c r="A95" s="173"/>
    </row>
    <row r="96" ht="12.75">
      <c r="A96" s="173"/>
    </row>
    <row r="97" ht="12.75">
      <c r="A97" s="173"/>
    </row>
    <row r="98" ht="12.75">
      <c r="A98" s="173"/>
    </row>
    <row r="99" ht="12.75">
      <c r="A99" s="173"/>
    </row>
    <row r="100" ht="12.75">
      <c r="A100" s="173"/>
    </row>
    <row r="101" ht="12.75">
      <c r="A101" s="173"/>
    </row>
    <row r="102" ht="12.75">
      <c r="A102" s="173"/>
    </row>
    <row r="103" ht="12.75">
      <c r="A103" s="173"/>
    </row>
    <row r="104" ht="12.75">
      <c r="A104" s="173"/>
    </row>
    <row r="105" ht="12.75">
      <c r="A105" s="173"/>
    </row>
    <row r="106" ht="12.75">
      <c r="A106" s="173"/>
    </row>
    <row r="107" ht="12.75">
      <c r="A107" s="173"/>
    </row>
    <row r="108" ht="12.75">
      <c r="A108" s="173"/>
    </row>
    <row r="109" ht="12.75">
      <c r="A109" s="173"/>
    </row>
    <row r="110" ht="12.75">
      <c r="A110" s="173"/>
    </row>
    <row r="111" ht="12.75">
      <c r="A111" s="173"/>
    </row>
    <row r="112" ht="12.75">
      <c r="A112" s="173"/>
    </row>
    <row r="113" ht="12.75">
      <c r="A113" s="173"/>
    </row>
    <row r="114" ht="12.75">
      <c r="A114" s="173"/>
    </row>
    <row r="115" ht="12.75">
      <c r="A115" s="173"/>
    </row>
    <row r="116" ht="12.75">
      <c r="A116" s="173"/>
    </row>
    <row r="117" ht="12.75">
      <c r="A117" s="173"/>
    </row>
    <row r="118" ht="12.75">
      <c r="A118" s="173"/>
    </row>
    <row r="119" ht="12.75">
      <c r="A119" s="173"/>
    </row>
    <row r="120" ht="12.75">
      <c r="A120" s="173"/>
    </row>
    <row r="121" ht="12.75">
      <c r="A121" s="173"/>
    </row>
    <row r="122" ht="12.75">
      <c r="A122" s="173"/>
    </row>
    <row r="123" ht="12.75">
      <c r="A123" s="173"/>
    </row>
    <row r="124" ht="12.75">
      <c r="A124" s="173"/>
    </row>
    <row r="125" ht="12.75">
      <c r="A125" s="173"/>
    </row>
    <row r="126" ht="12.75">
      <c r="A126" s="173"/>
    </row>
    <row r="127" ht="12.75">
      <c r="A127" s="173"/>
    </row>
    <row r="128" ht="12.75">
      <c r="A128" s="173"/>
    </row>
    <row r="129" ht="12.75">
      <c r="A129" s="173"/>
    </row>
    <row r="130" ht="12.75">
      <c r="A130" s="173"/>
    </row>
    <row r="131" ht="12.75">
      <c r="A131" s="173"/>
    </row>
    <row r="132" ht="12.75">
      <c r="A132" s="173"/>
    </row>
    <row r="133" ht="12.75">
      <c r="A133" s="173"/>
    </row>
    <row r="134" ht="12.75">
      <c r="A134" s="173"/>
    </row>
    <row r="135" ht="12.75">
      <c r="A135" s="173"/>
    </row>
    <row r="136" ht="12.75">
      <c r="A136" s="173"/>
    </row>
    <row r="137" ht="12.75">
      <c r="A137" s="173"/>
    </row>
    <row r="138" ht="12.75">
      <c r="A138" s="173"/>
    </row>
    <row r="139" ht="12.75">
      <c r="A139" s="173"/>
    </row>
    <row r="140" ht="12.75">
      <c r="A140" s="173"/>
    </row>
    <row r="141" ht="12.75">
      <c r="A141" s="173"/>
    </row>
    <row r="142" ht="12.75">
      <c r="A142" s="173"/>
    </row>
    <row r="143" ht="12.75">
      <c r="A143" s="173"/>
    </row>
    <row r="144" ht="12.75">
      <c r="A144" s="173"/>
    </row>
    <row r="145" ht="12.75">
      <c r="A145" s="173"/>
    </row>
    <row r="146" ht="12.75">
      <c r="A146" s="173"/>
    </row>
    <row r="147" ht="12.75">
      <c r="A147" s="173"/>
    </row>
    <row r="148" ht="12.75">
      <c r="A148" s="173"/>
    </row>
    <row r="149" ht="12.75">
      <c r="A149" s="173"/>
    </row>
    <row r="150" ht="12.75">
      <c r="A150" s="173"/>
    </row>
    <row r="151" ht="12.75">
      <c r="A151" s="173"/>
    </row>
    <row r="152" ht="12.75">
      <c r="A152" s="173"/>
    </row>
    <row r="153" ht="12.75">
      <c r="A153" s="173"/>
    </row>
    <row r="154" ht="12.75">
      <c r="A154" s="173"/>
    </row>
    <row r="155" ht="12.75">
      <c r="A155" s="173"/>
    </row>
    <row r="156" ht="12.75">
      <c r="A156" s="173"/>
    </row>
    <row r="157" ht="12.75">
      <c r="A157" s="173"/>
    </row>
    <row r="158" ht="12.75">
      <c r="A158" s="173"/>
    </row>
    <row r="159" ht="12.75">
      <c r="A159" s="173"/>
    </row>
    <row r="160" ht="12.75">
      <c r="A160" s="173"/>
    </row>
    <row r="161" ht="12.75">
      <c r="A161" s="173"/>
    </row>
    <row r="162" ht="12.75">
      <c r="A162" s="173"/>
    </row>
    <row r="163" ht="12.75">
      <c r="A163" s="173"/>
    </row>
    <row r="164" ht="12.75">
      <c r="A164" s="173"/>
    </row>
    <row r="165" ht="12.75">
      <c r="A165" s="173"/>
    </row>
    <row r="166" ht="12.75">
      <c r="A166" s="173"/>
    </row>
    <row r="167" ht="12.75">
      <c r="A167" s="173"/>
    </row>
    <row r="168" ht="12.75">
      <c r="A168" s="173"/>
    </row>
    <row r="169" ht="12.75">
      <c r="A169" s="173"/>
    </row>
    <row r="170" ht="12.75">
      <c r="A170" s="173"/>
    </row>
    <row r="171" ht="12.75">
      <c r="A171" s="173"/>
    </row>
    <row r="172" ht="12.75">
      <c r="A172" s="173"/>
    </row>
    <row r="173" ht="12.75">
      <c r="A173" s="173"/>
    </row>
    <row r="174" ht="12.75">
      <c r="A174" s="173"/>
    </row>
    <row r="175" ht="12.75">
      <c r="A175" s="173"/>
    </row>
    <row r="176" ht="12.75">
      <c r="A176" s="173"/>
    </row>
    <row r="177" ht="12.75">
      <c r="A177" s="173"/>
    </row>
    <row r="178" ht="12.75">
      <c r="A178" s="173"/>
    </row>
    <row r="179" ht="12.75">
      <c r="A179" s="173"/>
    </row>
    <row r="180" ht="12.75">
      <c r="A180" s="173"/>
    </row>
    <row r="181" ht="12.75">
      <c r="A181" s="173"/>
    </row>
    <row r="182" ht="12.75">
      <c r="A182" s="173"/>
    </row>
    <row r="183" ht="12.75">
      <c r="A183" s="173"/>
    </row>
    <row r="184" ht="12.75">
      <c r="A184" s="173"/>
    </row>
    <row r="185" ht="12.75">
      <c r="A185" s="173"/>
    </row>
    <row r="186" ht="12.75">
      <c r="A186" s="173"/>
    </row>
    <row r="187" ht="12.75">
      <c r="A187" s="173"/>
    </row>
    <row r="188" ht="12.75">
      <c r="A188" s="173"/>
    </row>
    <row r="189" ht="12.75">
      <c r="A189" s="173"/>
    </row>
    <row r="190" ht="12.75">
      <c r="A190" s="173"/>
    </row>
    <row r="191" ht="12.75">
      <c r="A191" s="173"/>
    </row>
    <row r="192" ht="12.75">
      <c r="A192" s="173"/>
    </row>
    <row r="193" ht="12.75">
      <c r="A193" s="173"/>
    </row>
    <row r="194" ht="12.75">
      <c r="A194" s="173"/>
    </row>
    <row r="195" ht="12.75">
      <c r="A195" s="173"/>
    </row>
    <row r="196" ht="12.75">
      <c r="A196" s="173"/>
    </row>
    <row r="197" ht="12.75">
      <c r="A197" s="173"/>
    </row>
    <row r="198" ht="12.75">
      <c r="A198" s="173"/>
    </row>
    <row r="199" ht="12.75">
      <c r="A199" s="173"/>
    </row>
    <row r="200" ht="12.75">
      <c r="A200" s="173"/>
    </row>
    <row r="201" ht="12.75">
      <c r="A201" s="173"/>
    </row>
    <row r="202" ht="12.75">
      <c r="A202" s="173"/>
    </row>
    <row r="203" ht="12.75">
      <c r="A203" s="173"/>
    </row>
    <row r="204" ht="12.75">
      <c r="A204" s="173"/>
    </row>
    <row r="205" ht="12.75">
      <c r="A205" s="173"/>
    </row>
    <row r="206" ht="12.75">
      <c r="A206" s="173"/>
    </row>
    <row r="207" ht="12.75">
      <c r="A207" s="173"/>
    </row>
    <row r="208" ht="12.75">
      <c r="A208" s="173"/>
    </row>
    <row r="209" ht="12.75">
      <c r="A209" s="173"/>
    </row>
    <row r="210" ht="12.75">
      <c r="A210" s="173"/>
    </row>
    <row r="211" ht="12.75">
      <c r="A211" s="173"/>
    </row>
    <row r="212" ht="12.75">
      <c r="A212" s="173"/>
    </row>
    <row r="213" ht="12.75">
      <c r="A213" s="173"/>
    </row>
    <row r="214" ht="12.75">
      <c r="A214" s="173"/>
    </row>
    <row r="215" ht="12.75">
      <c r="A215" s="173"/>
    </row>
    <row r="216" ht="12.75">
      <c r="A216" s="173"/>
    </row>
    <row r="217" ht="12.75">
      <c r="A217" s="173"/>
    </row>
    <row r="218" ht="12.75">
      <c r="A218" s="1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III/9</oddHeader>
    <oddFooter>&amp;C- 14 -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1"/>
  <sheetViews>
    <sheetView zoomScalePageLayoutView="0" workbookViewId="0" topLeftCell="A4">
      <selection activeCell="L24" sqref="L24"/>
    </sheetView>
  </sheetViews>
  <sheetFormatPr defaultColWidth="9.00390625" defaultRowHeight="12.75"/>
  <cols>
    <col min="1" max="1" width="4.875" style="27" customWidth="1"/>
    <col min="2" max="2" width="7.00390625" style="27" customWidth="1"/>
    <col min="3" max="3" width="29.125" style="27" customWidth="1"/>
    <col min="4" max="5" width="7.2539062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7.25390625" style="27" customWidth="1"/>
    <col min="10" max="16384" width="9.125" style="27" customWidth="1"/>
  </cols>
  <sheetData>
    <row r="1" spans="1:2" ht="12.75">
      <c r="A1" s="173"/>
      <c r="B1" s="173"/>
    </row>
    <row r="2" spans="1:8" ht="18.75">
      <c r="A2" s="172" t="s">
        <v>2254</v>
      </c>
      <c r="B2" s="366"/>
      <c r="C2" s="367"/>
      <c r="D2" s="367"/>
      <c r="E2" s="367"/>
      <c r="F2" s="367"/>
      <c r="G2" s="367"/>
      <c r="H2" s="367"/>
    </row>
    <row r="3" spans="1:2" ht="12.75">
      <c r="A3" s="173"/>
      <c r="B3" s="173"/>
    </row>
    <row r="4" spans="1:8" ht="15" thickBot="1">
      <c r="A4" s="369" t="s">
        <v>2368</v>
      </c>
      <c r="B4" s="173"/>
      <c r="F4" s="33"/>
      <c r="G4" s="34"/>
      <c r="H4" s="32" t="s">
        <v>19</v>
      </c>
    </row>
    <row r="5" spans="1:8" ht="13.5">
      <c r="A5" s="372" t="s">
        <v>965</v>
      </c>
      <c r="B5" s="46"/>
      <c r="C5" s="82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</row>
    <row r="6" spans="1:8" ht="13.5">
      <c r="A6" s="89">
        <v>3635</v>
      </c>
      <c r="B6" s="41" t="s">
        <v>2371</v>
      </c>
      <c r="C6" s="63"/>
      <c r="D6" s="374">
        <v>2011</v>
      </c>
      <c r="E6" s="374">
        <v>2011</v>
      </c>
      <c r="F6" s="374" t="s">
        <v>837</v>
      </c>
      <c r="G6" s="374" t="s">
        <v>382</v>
      </c>
      <c r="H6" s="375" t="s">
        <v>838</v>
      </c>
    </row>
    <row r="7" spans="1:8" ht="13.5">
      <c r="A7" s="89">
        <v>2212</v>
      </c>
      <c r="B7" s="41" t="s">
        <v>2216</v>
      </c>
      <c r="C7" s="63"/>
      <c r="D7" s="374"/>
      <c r="E7" s="374"/>
      <c r="F7" s="374"/>
      <c r="G7" s="374"/>
      <c r="H7" s="375"/>
    </row>
    <row r="8" spans="1:8" ht="14.25" thickBot="1">
      <c r="A8" s="89">
        <v>2219</v>
      </c>
      <c r="B8" s="41" t="s">
        <v>2359</v>
      </c>
      <c r="C8" s="63"/>
      <c r="D8" s="374"/>
      <c r="E8" s="374"/>
      <c r="F8" s="374"/>
      <c r="G8" s="374"/>
      <c r="H8" s="375"/>
    </row>
    <row r="9" spans="1:8" ht="13.5">
      <c r="A9" s="252"/>
      <c r="B9" s="46" t="s">
        <v>966</v>
      </c>
      <c r="C9" s="47"/>
      <c r="D9" s="49"/>
      <c r="E9" s="49"/>
      <c r="F9" s="49"/>
      <c r="G9" s="49"/>
      <c r="H9" s="83"/>
    </row>
    <row r="10" spans="1:8" ht="12.75">
      <c r="A10" s="58">
        <v>3635</v>
      </c>
      <c r="B10" s="90">
        <v>5169</v>
      </c>
      <c r="C10" s="63" t="s">
        <v>2387</v>
      </c>
      <c r="D10" s="79">
        <v>100</v>
      </c>
      <c r="E10" s="79">
        <v>100</v>
      </c>
      <c r="F10" s="79">
        <v>17</v>
      </c>
      <c r="G10" s="20">
        <f>F10/E10*100</f>
        <v>17</v>
      </c>
      <c r="H10" s="26">
        <v>42</v>
      </c>
    </row>
    <row r="11" spans="1:8" ht="12.75">
      <c r="A11" s="58">
        <v>2212</v>
      </c>
      <c r="B11" s="88">
        <v>5191</v>
      </c>
      <c r="C11" s="42" t="s">
        <v>2217</v>
      </c>
      <c r="D11" s="79">
        <v>0</v>
      </c>
      <c r="E11" s="79">
        <v>0</v>
      </c>
      <c r="F11" s="79">
        <v>0</v>
      </c>
      <c r="G11" s="20"/>
      <c r="H11" s="26">
        <v>999</v>
      </c>
    </row>
    <row r="12" spans="1:8" ht="12.75">
      <c r="A12" s="58">
        <v>2219</v>
      </c>
      <c r="B12" s="88">
        <v>5171</v>
      </c>
      <c r="C12" s="42" t="s">
        <v>2358</v>
      </c>
      <c r="D12" s="79">
        <v>48000</v>
      </c>
      <c r="E12" s="79">
        <v>0</v>
      </c>
      <c r="F12" s="79">
        <v>0</v>
      </c>
      <c r="G12" s="20"/>
      <c r="H12" s="26">
        <v>0</v>
      </c>
    </row>
    <row r="13" spans="1:9" ht="15.75" thickBot="1">
      <c r="A13" s="384"/>
      <c r="B13" s="385" t="s">
        <v>2366</v>
      </c>
      <c r="C13" s="386"/>
      <c r="D13" s="387">
        <f>SUM(D10:D12)</f>
        <v>48100</v>
      </c>
      <c r="E13" s="387">
        <f>SUM(E10:E12)</f>
        <v>100</v>
      </c>
      <c r="F13" s="387">
        <f>SUM(F10:F12)</f>
        <v>17</v>
      </c>
      <c r="G13" s="647">
        <f>F13/E13*100</f>
        <v>17</v>
      </c>
      <c r="H13" s="388">
        <f>SUM(H10:H12)</f>
        <v>1041</v>
      </c>
      <c r="I13" s="71"/>
    </row>
    <row r="14" spans="1:8" ht="16.5" thickBot="1">
      <c r="A14" s="144" t="s">
        <v>2377</v>
      </c>
      <c r="B14" s="145"/>
      <c r="C14" s="146"/>
      <c r="D14" s="125">
        <f>SUM(D13)</f>
        <v>48100</v>
      </c>
      <c r="E14" s="125">
        <f>SUM(E13)</f>
        <v>100</v>
      </c>
      <c r="F14" s="125">
        <f>SUM(F13)</f>
        <v>17</v>
      </c>
      <c r="G14" s="183">
        <f>F14/E14*100</f>
        <v>17</v>
      </c>
      <c r="H14" s="127">
        <f>SUM(H13)</f>
        <v>1041</v>
      </c>
    </row>
    <row r="15" spans="1:8" ht="12.75">
      <c r="A15" s="129"/>
      <c r="B15" s="130"/>
      <c r="C15" s="171"/>
      <c r="D15" s="132"/>
      <c r="E15" s="132"/>
      <c r="F15" s="132"/>
      <c r="G15" s="133"/>
      <c r="H15" s="132"/>
    </row>
    <row r="16" spans="1:8" ht="11.25" customHeight="1">
      <c r="A16" s="129"/>
      <c r="B16" s="130"/>
      <c r="C16" s="171"/>
      <c r="D16" s="132"/>
      <c r="E16" s="132"/>
      <c r="F16" s="132"/>
      <c r="G16" s="132"/>
      <c r="H16" s="132"/>
    </row>
    <row r="17" spans="1:2" ht="12.75">
      <c r="A17" s="173"/>
      <c r="B17" s="173"/>
    </row>
    <row r="18" spans="1:8" ht="15" thickBot="1">
      <c r="A18" s="525"/>
      <c r="B18" s="173"/>
      <c r="D18" s="33"/>
      <c r="E18" s="33"/>
      <c r="F18" s="33"/>
      <c r="G18" s="34"/>
      <c r="H18" s="33"/>
    </row>
    <row r="19" spans="1:8" ht="15">
      <c r="A19" s="134" t="s">
        <v>2365</v>
      </c>
      <c r="B19" s="135"/>
      <c r="C19" s="136"/>
      <c r="D19" s="38" t="s">
        <v>1438</v>
      </c>
      <c r="E19" s="38" t="s">
        <v>781</v>
      </c>
      <c r="F19" s="38" t="s">
        <v>380</v>
      </c>
      <c r="G19" s="38" t="s">
        <v>381</v>
      </c>
      <c r="H19" s="39" t="s">
        <v>380</v>
      </c>
    </row>
    <row r="20" spans="1:8" ht="14.25" thickBot="1">
      <c r="A20" s="137"/>
      <c r="B20" s="138"/>
      <c r="C20" s="139"/>
      <c r="D20" s="43">
        <v>2011</v>
      </c>
      <c r="E20" s="43">
        <v>2011</v>
      </c>
      <c r="F20" s="43" t="s">
        <v>837</v>
      </c>
      <c r="G20" s="43" t="s">
        <v>382</v>
      </c>
      <c r="H20" s="44" t="s">
        <v>838</v>
      </c>
    </row>
    <row r="21" spans="1:8" ht="12.75">
      <c r="A21" s="58">
        <v>2212</v>
      </c>
      <c r="B21" s="41">
        <v>6909</v>
      </c>
      <c r="C21" s="192" t="s">
        <v>2218</v>
      </c>
      <c r="D21" s="648">
        <v>0</v>
      </c>
      <c r="E21" s="648">
        <v>0</v>
      </c>
      <c r="F21" s="648">
        <v>0</v>
      </c>
      <c r="G21" s="20"/>
      <c r="H21" s="649">
        <v>4500</v>
      </c>
    </row>
    <row r="22" spans="1:8" ht="12.75">
      <c r="A22" s="58">
        <v>2219</v>
      </c>
      <c r="B22" s="41">
        <v>6121</v>
      </c>
      <c r="C22" s="192" t="s">
        <v>2435</v>
      </c>
      <c r="D22" s="79">
        <v>2000</v>
      </c>
      <c r="E22" s="79">
        <v>0</v>
      </c>
      <c r="F22" s="79">
        <v>0</v>
      </c>
      <c r="G22" s="20"/>
      <c r="H22" s="26">
        <v>0</v>
      </c>
    </row>
    <row r="23" spans="1:8" ht="15.75" thickBot="1">
      <c r="A23" s="64"/>
      <c r="B23" s="419" t="s">
        <v>2379</v>
      </c>
      <c r="C23" s="386"/>
      <c r="D23" s="67">
        <f>SUM(D21:D22)</f>
        <v>2000</v>
      </c>
      <c r="E23" s="67">
        <f>SUM(E21:E22)</f>
        <v>0</v>
      </c>
      <c r="F23" s="67">
        <f>SUM(F21:F22)</f>
        <v>0</v>
      </c>
      <c r="G23" s="647"/>
      <c r="H23" s="70">
        <f>SUM(H21:H22)</f>
        <v>4500</v>
      </c>
    </row>
    <row r="24" spans="1:8" ht="16.5" thickBot="1">
      <c r="A24" s="144" t="s">
        <v>2380</v>
      </c>
      <c r="B24" s="145"/>
      <c r="C24" s="146"/>
      <c r="D24" s="125">
        <f>SUM(D23)</f>
        <v>2000</v>
      </c>
      <c r="E24" s="125">
        <f>SUM(E23)</f>
        <v>0</v>
      </c>
      <c r="F24" s="125">
        <f>SUM(F23)</f>
        <v>0</v>
      </c>
      <c r="G24" s="183"/>
      <c r="H24" s="127">
        <f>SUM(H23)</f>
        <v>4500</v>
      </c>
    </row>
    <row r="25" spans="1:8" ht="12.75">
      <c r="A25" s="129"/>
      <c r="B25" s="130"/>
      <c r="C25" s="171"/>
      <c r="D25" s="132"/>
      <c r="E25" s="132"/>
      <c r="F25" s="132"/>
      <c r="G25" s="132"/>
      <c r="H25" s="132"/>
    </row>
    <row r="27" spans="1:8" ht="15" thickBot="1">
      <c r="A27" s="399" t="s">
        <v>2381</v>
      </c>
      <c r="B27" s="267"/>
      <c r="D27" s="33"/>
      <c r="E27" s="33"/>
      <c r="F27" s="33"/>
      <c r="G27" s="34"/>
      <c r="H27" s="33"/>
    </row>
    <row r="28" spans="1:8" ht="13.5">
      <c r="A28" s="152" t="s">
        <v>2382</v>
      </c>
      <c r="B28" s="153"/>
      <c r="C28" s="154" t="s">
        <v>2383</v>
      </c>
      <c r="D28" s="38" t="s">
        <v>1438</v>
      </c>
      <c r="E28" s="38" t="s">
        <v>781</v>
      </c>
      <c r="F28" s="38" t="s">
        <v>380</v>
      </c>
      <c r="G28" s="38" t="s">
        <v>381</v>
      </c>
      <c r="H28" s="39" t="s">
        <v>380</v>
      </c>
    </row>
    <row r="29" spans="1:8" ht="14.25" thickBot="1">
      <c r="A29" s="155"/>
      <c r="B29" s="156" t="s">
        <v>2384</v>
      </c>
      <c r="C29" s="157"/>
      <c r="D29" s="43">
        <v>2011</v>
      </c>
      <c r="E29" s="43">
        <v>2011</v>
      </c>
      <c r="F29" s="43" t="s">
        <v>837</v>
      </c>
      <c r="G29" s="43" t="s">
        <v>382</v>
      </c>
      <c r="H29" s="44" t="s">
        <v>838</v>
      </c>
    </row>
    <row r="30" spans="1:8" ht="12.75">
      <c r="A30" s="158">
        <v>21</v>
      </c>
      <c r="B30" s="159" t="s">
        <v>1870</v>
      </c>
      <c r="C30" s="17" t="s">
        <v>2546</v>
      </c>
      <c r="D30" s="650">
        <v>2000</v>
      </c>
      <c r="E30" s="650">
        <v>0</v>
      </c>
      <c r="F30" s="650">
        <v>0</v>
      </c>
      <c r="G30" s="20"/>
      <c r="H30" s="651"/>
    </row>
    <row r="31" spans="1:8" ht="15" thickBot="1">
      <c r="A31" s="158"/>
      <c r="B31" s="94"/>
      <c r="C31" s="455" t="s">
        <v>1795</v>
      </c>
      <c r="D31" s="453">
        <f>SUM(D30:D30)</f>
        <v>2000</v>
      </c>
      <c r="E31" s="453">
        <f>SUM(E30:E30)</f>
        <v>0</v>
      </c>
      <c r="F31" s="453">
        <f>SUM(F30:F30)</f>
        <v>0</v>
      </c>
      <c r="G31" s="197"/>
      <c r="H31" s="454"/>
    </row>
    <row r="32" spans="1:8" ht="16.5" thickBot="1">
      <c r="A32" s="518"/>
      <c r="B32" s="652"/>
      <c r="C32" s="410" t="s">
        <v>2366</v>
      </c>
      <c r="D32" s="125">
        <f>SUM(D31)</f>
        <v>2000</v>
      </c>
      <c r="E32" s="125">
        <f>SUM(E31)</f>
        <v>0</v>
      </c>
      <c r="F32" s="125">
        <f>SUM(F31)</f>
        <v>0</v>
      </c>
      <c r="G32" s="183"/>
      <c r="H32" s="127">
        <v>4500</v>
      </c>
    </row>
    <row r="33" spans="1:2" ht="12.75">
      <c r="A33" s="173"/>
      <c r="B33" s="173"/>
    </row>
    <row r="36" spans="1:8" ht="19.5" thickBot="1">
      <c r="A36" s="172" t="s">
        <v>2253</v>
      </c>
      <c r="D36" s="33"/>
      <c r="E36" s="33"/>
      <c r="F36" s="33"/>
      <c r="G36" s="34"/>
      <c r="H36" s="33"/>
    </row>
    <row r="37" spans="1:8" ht="13.5">
      <c r="A37" s="174"/>
      <c r="B37" s="507"/>
      <c r="C37" s="175"/>
      <c r="D37" s="38" t="s">
        <v>1438</v>
      </c>
      <c r="E37" s="38" t="s">
        <v>781</v>
      </c>
      <c r="F37" s="38" t="s">
        <v>380</v>
      </c>
      <c r="G37" s="38" t="s">
        <v>381</v>
      </c>
      <c r="H37" s="39" t="s">
        <v>380</v>
      </c>
    </row>
    <row r="38" spans="1:8" ht="14.25" thickBot="1">
      <c r="A38" s="57"/>
      <c r="B38" s="509"/>
      <c r="C38" s="99"/>
      <c r="D38" s="43">
        <v>2011</v>
      </c>
      <c r="E38" s="43">
        <v>2011</v>
      </c>
      <c r="F38" s="43" t="s">
        <v>837</v>
      </c>
      <c r="G38" s="43" t="s">
        <v>382</v>
      </c>
      <c r="H38" s="44" t="s">
        <v>838</v>
      </c>
    </row>
    <row r="39" spans="1:8" ht="12.75">
      <c r="A39" s="510" t="s">
        <v>2364</v>
      </c>
      <c r="B39" s="511"/>
      <c r="C39" s="42"/>
      <c r="D39" s="1">
        <f>'31 15'!D13</f>
        <v>48100</v>
      </c>
      <c r="E39" s="1">
        <f>'31 15'!E13</f>
        <v>100</v>
      </c>
      <c r="F39" s="1">
        <f>'31 15'!F13</f>
        <v>17</v>
      </c>
      <c r="G39" s="179">
        <f>F39/E39*100</f>
        <v>17</v>
      </c>
      <c r="H39" s="13">
        <f>'31 15'!H13</f>
        <v>1041</v>
      </c>
    </row>
    <row r="40" spans="1:8" ht="13.5" thickBot="1">
      <c r="A40" s="512" t="s">
        <v>2365</v>
      </c>
      <c r="B40" s="509"/>
      <c r="C40" s="99"/>
      <c r="D40" s="6">
        <f>'31 15'!D32</f>
        <v>2000</v>
      </c>
      <c r="E40" s="6">
        <f>'31 15'!E32</f>
        <v>0</v>
      </c>
      <c r="F40" s="6">
        <f>'31 15'!F32</f>
        <v>0</v>
      </c>
      <c r="G40" s="120"/>
      <c r="H40" s="8">
        <f>'31 15'!H32</f>
        <v>4500</v>
      </c>
    </row>
    <row r="41" spans="1:8" ht="16.5" thickBot="1">
      <c r="A41" s="513" t="s">
        <v>2386</v>
      </c>
      <c r="B41" s="509"/>
      <c r="C41" s="99"/>
      <c r="D41" s="125">
        <f>SUM(D39:D40)</f>
        <v>50100</v>
      </c>
      <c r="E41" s="125">
        <f>SUM(E39:E40)</f>
        <v>100</v>
      </c>
      <c r="F41" s="125">
        <f>SUM(F39:F40)</f>
        <v>17</v>
      </c>
      <c r="G41" s="183">
        <f>F41/E41*100</f>
        <v>17</v>
      </c>
      <c r="H41" s="127">
        <f>SUM(H39:H40)</f>
        <v>5541</v>
      </c>
    </row>
    <row r="42" spans="1:2" ht="12.75">
      <c r="A42" s="173"/>
      <c r="B42" s="173"/>
    </row>
    <row r="44" spans="1:2" ht="12.75">
      <c r="A44" s="173"/>
      <c r="B44" s="173"/>
    </row>
    <row r="45" spans="1:2" ht="12.75">
      <c r="A45" s="173"/>
      <c r="B45" s="173"/>
    </row>
    <row r="46" spans="1:2" ht="12.75">
      <c r="A46" s="173"/>
      <c r="B46" s="173"/>
    </row>
    <row r="47" spans="1:2" ht="12.75">
      <c r="A47" s="173"/>
      <c r="B47" s="173"/>
    </row>
    <row r="48" spans="1:2" ht="12.75">
      <c r="A48" s="173"/>
      <c r="B48" s="173"/>
    </row>
    <row r="49" spans="1:2" ht="12.75">
      <c r="A49" s="173"/>
      <c r="B49" s="173"/>
    </row>
    <row r="50" spans="1:2" ht="12.75">
      <c r="A50" s="173"/>
      <c r="B50" s="173"/>
    </row>
    <row r="51" spans="1:2" ht="12.75">
      <c r="A51" s="173"/>
      <c r="B51" s="173"/>
    </row>
    <row r="52" spans="1:2" ht="12.75">
      <c r="A52" s="173"/>
      <c r="B52" s="173"/>
    </row>
    <row r="53" spans="1:2" ht="12.75">
      <c r="A53" s="173"/>
      <c r="B53" s="173"/>
    </row>
    <row r="54" spans="1:2" ht="12.75">
      <c r="A54" s="173"/>
      <c r="B54" s="173"/>
    </row>
    <row r="55" spans="1:2" ht="12.75">
      <c r="A55" s="173"/>
      <c r="B55" s="173"/>
    </row>
    <row r="56" spans="1:2" ht="12.75">
      <c r="A56" s="173"/>
      <c r="B56" s="173"/>
    </row>
    <row r="57" spans="1:2" ht="12.75">
      <c r="A57" s="173"/>
      <c r="B57" s="173"/>
    </row>
    <row r="58" spans="1:2" ht="12.75">
      <c r="A58" s="173"/>
      <c r="B58" s="173"/>
    </row>
    <row r="59" spans="1:2" ht="12.75">
      <c r="A59" s="173"/>
      <c r="B59" s="173"/>
    </row>
    <row r="60" spans="1:2" ht="12.75">
      <c r="A60" s="173"/>
      <c r="B60" s="173"/>
    </row>
    <row r="61" spans="1:2" ht="12.75">
      <c r="A61" s="173"/>
      <c r="B61" s="173"/>
    </row>
    <row r="62" spans="1:2" ht="12.75">
      <c r="A62" s="173"/>
      <c r="B62" s="173"/>
    </row>
    <row r="63" spans="1:2" ht="12.75">
      <c r="A63" s="173"/>
      <c r="B63" s="173"/>
    </row>
    <row r="64" spans="1:2" ht="12.75">
      <c r="A64" s="173"/>
      <c r="B64" s="173"/>
    </row>
    <row r="65" spans="1:2" ht="12.75">
      <c r="A65" s="173"/>
      <c r="B65" s="173"/>
    </row>
    <row r="66" spans="1:2" ht="12.75">
      <c r="A66" s="173"/>
      <c r="B66" s="173"/>
    </row>
    <row r="67" spans="1:2" ht="12.75">
      <c r="A67" s="173"/>
      <c r="B67" s="173"/>
    </row>
    <row r="68" spans="1:2" ht="12.75">
      <c r="A68" s="173"/>
      <c r="B68" s="173"/>
    </row>
    <row r="69" spans="1:2" ht="12.75">
      <c r="A69" s="173"/>
      <c r="B69" s="173"/>
    </row>
    <row r="70" spans="1:2" ht="12.75">
      <c r="A70" s="173"/>
      <c r="B70" s="173"/>
    </row>
    <row r="71" spans="1:2" ht="12.75">
      <c r="A71" s="173"/>
      <c r="B71" s="173"/>
    </row>
    <row r="72" spans="1:2" ht="12.75">
      <c r="A72" s="173"/>
      <c r="B72" s="173"/>
    </row>
    <row r="73" spans="1:2" ht="12.75">
      <c r="A73" s="173"/>
      <c r="B73" s="173"/>
    </row>
    <row r="74" spans="1:2" ht="12.75">
      <c r="A74" s="173"/>
      <c r="B74" s="173"/>
    </row>
    <row r="75" spans="1:2" ht="12.75">
      <c r="A75" s="173"/>
      <c r="B75" s="173"/>
    </row>
    <row r="76" spans="1:2" ht="12.75">
      <c r="A76" s="173"/>
      <c r="B76" s="173"/>
    </row>
    <row r="77" spans="1:2" ht="12.75">
      <c r="A77" s="173"/>
      <c r="B77" s="173"/>
    </row>
    <row r="78" spans="1:2" ht="12.75">
      <c r="A78" s="173"/>
      <c r="B78" s="173"/>
    </row>
    <row r="79" spans="1:2" ht="12.75">
      <c r="A79" s="173"/>
      <c r="B79" s="173"/>
    </row>
    <row r="80" spans="1:2" ht="12.75">
      <c r="A80" s="173"/>
      <c r="B80" s="173"/>
    </row>
    <row r="81" spans="1:2" ht="12.75">
      <c r="A81" s="173"/>
      <c r="B81" s="173"/>
    </row>
    <row r="82" spans="1:2" ht="12.75">
      <c r="A82" s="173"/>
      <c r="B82" s="173"/>
    </row>
    <row r="83" spans="1:2" ht="12.75">
      <c r="A83" s="173"/>
      <c r="B83" s="173"/>
    </row>
    <row r="84" spans="1:2" ht="12.75">
      <c r="A84" s="173"/>
      <c r="B84" s="173"/>
    </row>
    <row r="85" spans="1:2" ht="12.75">
      <c r="A85" s="173"/>
      <c r="B85" s="173"/>
    </row>
    <row r="86" spans="1:2" ht="12.75">
      <c r="A86" s="173"/>
      <c r="B86" s="173"/>
    </row>
    <row r="87" spans="1:2" ht="12.75">
      <c r="A87" s="173"/>
      <c r="B87" s="173"/>
    </row>
    <row r="88" spans="1:2" ht="12.75">
      <c r="A88" s="173"/>
      <c r="B88" s="173"/>
    </row>
    <row r="89" spans="1:2" ht="12.75">
      <c r="A89" s="173"/>
      <c r="B89" s="173"/>
    </row>
    <row r="90" spans="1:2" ht="12.75">
      <c r="A90" s="173"/>
      <c r="B90" s="173"/>
    </row>
    <row r="91" spans="1:2" ht="12.75">
      <c r="A91" s="173"/>
      <c r="B91" s="173"/>
    </row>
    <row r="92" spans="1:2" ht="12.75">
      <c r="A92" s="173"/>
      <c r="B92" s="173"/>
    </row>
    <row r="93" spans="1:2" ht="12.75">
      <c r="A93" s="173"/>
      <c r="B93" s="173"/>
    </row>
    <row r="94" spans="1:2" ht="12.75">
      <c r="A94" s="173"/>
      <c r="B94" s="173"/>
    </row>
    <row r="95" spans="1:2" ht="12.75">
      <c r="A95" s="173"/>
      <c r="B95" s="173"/>
    </row>
    <row r="96" spans="1:2" ht="12.75">
      <c r="A96" s="173"/>
      <c r="B96" s="173"/>
    </row>
    <row r="97" spans="1:2" ht="12.75">
      <c r="A97" s="173"/>
      <c r="B97" s="173"/>
    </row>
    <row r="98" spans="1:2" ht="12.75">
      <c r="A98" s="173"/>
      <c r="B98" s="173"/>
    </row>
    <row r="99" spans="1:2" ht="12.75">
      <c r="A99" s="173"/>
      <c r="B99" s="173"/>
    </row>
    <row r="100" spans="1:2" ht="12.75">
      <c r="A100" s="173"/>
      <c r="B100" s="173"/>
    </row>
    <row r="101" spans="1:2" ht="12.75">
      <c r="A101" s="173"/>
      <c r="B101" s="173"/>
    </row>
    <row r="102" spans="1:2" ht="12.75">
      <c r="A102" s="173"/>
      <c r="B102" s="173"/>
    </row>
    <row r="103" spans="1:2" ht="12.75">
      <c r="A103" s="173"/>
      <c r="B103" s="173"/>
    </row>
    <row r="104" spans="1:2" ht="12.75">
      <c r="A104" s="173"/>
      <c r="B104" s="173"/>
    </row>
    <row r="105" spans="1:2" ht="12.75">
      <c r="A105" s="173"/>
      <c r="B105" s="173"/>
    </row>
    <row r="106" spans="1:2" ht="12.75">
      <c r="A106" s="173"/>
      <c r="B106" s="173"/>
    </row>
    <row r="107" spans="1:2" ht="12.75">
      <c r="A107" s="173"/>
      <c r="B107" s="173"/>
    </row>
    <row r="108" spans="1:2" ht="12.75">
      <c r="A108" s="173"/>
      <c r="B108" s="173"/>
    </row>
    <row r="109" spans="1:2" ht="12.75">
      <c r="A109" s="173"/>
      <c r="B109" s="173"/>
    </row>
    <row r="110" spans="1:2" ht="12.75">
      <c r="A110" s="173"/>
      <c r="B110" s="173"/>
    </row>
    <row r="111" spans="1:2" ht="12.75">
      <c r="A111" s="173"/>
      <c r="B111" s="173"/>
    </row>
    <row r="112" spans="1:2" ht="12.75">
      <c r="A112" s="173"/>
      <c r="B112" s="173"/>
    </row>
    <row r="113" spans="1:2" ht="12.75">
      <c r="A113" s="173"/>
      <c r="B113" s="173"/>
    </row>
    <row r="114" spans="1:2" ht="12.75">
      <c r="A114" s="173"/>
      <c r="B114" s="173"/>
    </row>
    <row r="115" spans="1:2" ht="12.75">
      <c r="A115" s="173"/>
      <c r="B115" s="173"/>
    </row>
    <row r="116" spans="1:2" ht="12.75">
      <c r="A116" s="173"/>
      <c r="B116" s="173"/>
    </row>
    <row r="117" spans="1:2" ht="12.75">
      <c r="A117" s="173"/>
      <c r="B117" s="173"/>
    </row>
    <row r="118" spans="1:2" ht="12.75">
      <c r="A118" s="173"/>
      <c r="B118" s="173"/>
    </row>
    <row r="119" spans="1:2" ht="12.75">
      <c r="A119" s="173"/>
      <c r="B119" s="173"/>
    </row>
    <row r="120" spans="1:2" ht="12.75">
      <c r="A120" s="173"/>
      <c r="B120" s="173"/>
    </row>
    <row r="121" spans="1:2" ht="12.75">
      <c r="A121" s="173"/>
      <c r="B121" s="173"/>
    </row>
    <row r="122" spans="1:2" ht="12.75">
      <c r="A122" s="173"/>
      <c r="B122" s="173"/>
    </row>
    <row r="123" spans="1:2" ht="12.75">
      <c r="A123" s="173"/>
      <c r="B123" s="173"/>
    </row>
    <row r="124" spans="1:2" ht="12.75">
      <c r="A124" s="173"/>
      <c r="B124" s="173"/>
    </row>
    <row r="125" spans="1:2" ht="12.75">
      <c r="A125" s="173"/>
      <c r="B125" s="173"/>
    </row>
    <row r="126" spans="1:2" ht="12.75">
      <c r="A126" s="173"/>
      <c r="B126" s="173"/>
    </row>
    <row r="127" spans="1:2" ht="12.75">
      <c r="A127" s="173"/>
      <c r="B127" s="173"/>
    </row>
    <row r="128" spans="1:2" ht="12.75">
      <c r="A128" s="173"/>
      <c r="B128" s="173"/>
    </row>
    <row r="129" spans="1:2" ht="12.75">
      <c r="A129" s="173"/>
      <c r="B129" s="173"/>
    </row>
    <row r="130" spans="1:2" ht="12.75">
      <c r="A130" s="173"/>
      <c r="B130" s="173"/>
    </row>
    <row r="131" spans="1:2" ht="12.75">
      <c r="A131" s="173"/>
      <c r="B131" s="173"/>
    </row>
    <row r="132" spans="1:2" ht="12.75">
      <c r="A132" s="173"/>
      <c r="B132" s="173"/>
    </row>
    <row r="133" spans="1:2" ht="12.75">
      <c r="A133" s="173"/>
      <c r="B133" s="173"/>
    </row>
    <row r="134" spans="1:2" ht="12.75">
      <c r="A134" s="173"/>
      <c r="B134" s="173"/>
    </row>
    <row r="135" spans="1:2" ht="12.75">
      <c r="A135" s="173"/>
      <c r="B135" s="173"/>
    </row>
    <row r="136" spans="1:2" ht="12.75">
      <c r="A136" s="173"/>
      <c r="B136" s="173"/>
    </row>
    <row r="137" spans="1:2" ht="12.75">
      <c r="A137" s="173"/>
      <c r="B137" s="173"/>
    </row>
    <row r="138" spans="1:2" ht="12.75">
      <c r="A138" s="173"/>
      <c r="B138" s="173"/>
    </row>
    <row r="139" spans="1:2" ht="12.75">
      <c r="A139" s="173"/>
      <c r="B139" s="173"/>
    </row>
    <row r="140" spans="1:2" ht="12.75">
      <c r="A140" s="173"/>
      <c r="B140" s="173"/>
    </row>
    <row r="141" spans="1:2" ht="12.75">
      <c r="A141" s="173"/>
      <c r="B141" s="173"/>
    </row>
    <row r="142" spans="1:2" ht="12.75">
      <c r="A142" s="173"/>
      <c r="B142" s="173"/>
    </row>
    <row r="143" spans="1:2" ht="12.75">
      <c r="A143" s="173"/>
      <c r="B143" s="173"/>
    </row>
    <row r="144" spans="1:2" ht="12.75">
      <c r="A144" s="173"/>
      <c r="B144" s="173"/>
    </row>
    <row r="145" spans="1:2" ht="12.75">
      <c r="A145" s="173"/>
      <c r="B145" s="173"/>
    </row>
    <row r="146" spans="1:2" ht="12.75">
      <c r="A146" s="173"/>
      <c r="B146" s="173"/>
    </row>
    <row r="147" spans="1:2" ht="12.75">
      <c r="A147" s="173"/>
      <c r="B147" s="173"/>
    </row>
    <row r="148" spans="1:2" ht="12.75">
      <c r="A148" s="173"/>
      <c r="B148" s="173"/>
    </row>
    <row r="149" spans="1:2" ht="12.75">
      <c r="A149" s="173"/>
      <c r="B149" s="173"/>
    </row>
    <row r="150" spans="1:2" ht="12.75">
      <c r="A150" s="173"/>
      <c r="B150" s="173"/>
    </row>
    <row r="151" spans="1:2" ht="12.75">
      <c r="A151" s="173"/>
      <c r="B151" s="173"/>
    </row>
    <row r="152" spans="1:2" ht="12.75">
      <c r="A152" s="173"/>
      <c r="B152" s="173"/>
    </row>
    <row r="153" spans="1:2" ht="12.75">
      <c r="A153" s="173"/>
      <c r="B153" s="173"/>
    </row>
    <row r="154" spans="1:2" ht="12.75">
      <c r="A154" s="173"/>
      <c r="B154" s="173"/>
    </row>
    <row r="155" spans="1:2" ht="12.75">
      <c r="A155" s="173"/>
      <c r="B155" s="173"/>
    </row>
    <row r="156" spans="1:2" ht="12.75">
      <c r="A156" s="173"/>
      <c r="B156" s="173"/>
    </row>
    <row r="157" spans="1:2" ht="12.75">
      <c r="A157" s="173"/>
      <c r="B157" s="173"/>
    </row>
    <row r="158" spans="1:2" ht="12.75">
      <c r="A158" s="173"/>
      <c r="B158" s="173"/>
    </row>
    <row r="159" spans="1:2" ht="12.75">
      <c r="A159" s="173"/>
      <c r="B159" s="173"/>
    </row>
    <row r="160" spans="1:2" ht="12.75">
      <c r="A160" s="173"/>
      <c r="B160" s="173"/>
    </row>
    <row r="161" spans="1:2" ht="12.75">
      <c r="A161" s="173"/>
      <c r="B161" s="173"/>
    </row>
    <row r="162" spans="1:2" ht="12.75">
      <c r="A162" s="173"/>
      <c r="B162" s="173"/>
    </row>
    <row r="163" spans="1:2" ht="12.75">
      <c r="A163" s="173"/>
      <c r="B163" s="173"/>
    </row>
    <row r="164" spans="1:2" ht="12.75">
      <c r="A164" s="173"/>
      <c r="B164" s="173"/>
    </row>
    <row r="165" spans="1:2" ht="12.75">
      <c r="A165" s="173"/>
      <c r="B165" s="173"/>
    </row>
    <row r="166" spans="1:2" ht="12.75">
      <c r="A166" s="173"/>
      <c r="B166" s="173"/>
    </row>
    <row r="167" spans="1:2" ht="12.75">
      <c r="A167" s="173"/>
      <c r="B167" s="173"/>
    </row>
    <row r="168" spans="1:2" ht="12.75">
      <c r="A168" s="173"/>
      <c r="B168" s="173"/>
    </row>
    <row r="169" spans="1:2" ht="12.75">
      <c r="A169" s="173"/>
      <c r="B169" s="173"/>
    </row>
    <row r="170" spans="1:2" ht="12.75">
      <c r="A170" s="173"/>
      <c r="B170" s="173"/>
    </row>
    <row r="171" spans="1:2" ht="12.75">
      <c r="A171" s="173"/>
      <c r="B171" s="173"/>
    </row>
    <row r="172" spans="1:2" ht="12.75">
      <c r="A172" s="173"/>
      <c r="B172" s="173"/>
    </row>
    <row r="173" spans="1:2" ht="12.75">
      <c r="A173" s="173"/>
      <c r="B173" s="173"/>
    </row>
    <row r="174" spans="1:2" ht="12.75">
      <c r="A174" s="173"/>
      <c r="B174" s="173"/>
    </row>
    <row r="175" spans="1:2" ht="12.75">
      <c r="A175" s="173"/>
      <c r="B175" s="173"/>
    </row>
    <row r="176" spans="1:2" ht="12.75">
      <c r="A176" s="173"/>
      <c r="B176" s="173"/>
    </row>
    <row r="177" spans="1:2" ht="12.75">
      <c r="A177" s="173"/>
      <c r="B177" s="173"/>
    </row>
    <row r="178" spans="1:2" ht="12.75">
      <c r="A178" s="173"/>
      <c r="B178" s="173"/>
    </row>
    <row r="179" spans="1:2" ht="12.75">
      <c r="A179" s="173"/>
      <c r="B179" s="173"/>
    </row>
    <row r="180" spans="1:2" ht="12.75">
      <c r="A180" s="173"/>
      <c r="B180" s="173"/>
    </row>
    <row r="181" spans="1:2" ht="12.75">
      <c r="A181" s="173"/>
      <c r="B181" s="173"/>
    </row>
    <row r="182" spans="1:2" ht="12.75">
      <c r="A182" s="173"/>
      <c r="B182" s="173"/>
    </row>
    <row r="183" spans="1:2" ht="12.75">
      <c r="A183" s="173"/>
      <c r="B183" s="173"/>
    </row>
    <row r="184" spans="1:2" ht="12.75">
      <c r="A184" s="173"/>
      <c r="B184" s="173"/>
    </row>
    <row r="185" spans="1:2" ht="12.75">
      <c r="A185" s="173"/>
      <c r="B185" s="173"/>
    </row>
    <row r="186" spans="1:2" ht="12.75">
      <c r="A186" s="173"/>
      <c r="B186" s="173"/>
    </row>
    <row r="187" spans="1:2" ht="12.75">
      <c r="A187" s="173"/>
      <c r="B187" s="173"/>
    </row>
    <row r="188" spans="1:2" ht="12.75">
      <c r="A188" s="173"/>
      <c r="B188" s="173"/>
    </row>
    <row r="189" spans="1:2" ht="12.75">
      <c r="A189" s="173"/>
      <c r="B189" s="173"/>
    </row>
    <row r="190" spans="1:2" ht="12.75">
      <c r="A190" s="173"/>
      <c r="B190" s="173"/>
    </row>
    <row r="191" spans="1:2" ht="12.75">
      <c r="A191" s="173"/>
      <c r="B191" s="173"/>
    </row>
    <row r="192" spans="1:2" ht="12.75">
      <c r="A192" s="173"/>
      <c r="B192" s="173"/>
    </row>
    <row r="193" spans="1:2" ht="12.75">
      <c r="A193" s="173"/>
      <c r="B193" s="173"/>
    </row>
    <row r="194" spans="1:2" ht="12.75">
      <c r="A194" s="173"/>
      <c r="B194" s="173"/>
    </row>
    <row r="195" spans="1:2" ht="12.75">
      <c r="A195" s="173"/>
      <c r="B195" s="173"/>
    </row>
    <row r="196" spans="1:2" ht="12.75">
      <c r="A196" s="173"/>
      <c r="B196" s="173"/>
    </row>
    <row r="197" spans="1:2" ht="12.75">
      <c r="A197" s="173"/>
      <c r="B197" s="173"/>
    </row>
    <row r="198" spans="1:2" ht="12.75">
      <c r="A198" s="173"/>
      <c r="B198" s="173"/>
    </row>
    <row r="199" spans="1:2" ht="12.75">
      <c r="A199" s="173"/>
      <c r="B199" s="173"/>
    </row>
    <row r="200" spans="1:2" ht="12.75">
      <c r="A200" s="173"/>
      <c r="B200" s="173"/>
    </row>
    <row r="201" spans="1:2" ht="12.75">
      <c r="A201" s="173"/>
      <c r="B201" s="173"/>
    </row>
    <row r="202" spans="1:2" ht="12.75">
      <c r="A202" s="173"/>
      <c r="B202" s="173"/>
    </row>
    <row r="203" spans="1:2" ht="12.75">
      <c r="A203" s="173"/>
      <c r="B203" s="173"/>
    </row>
    <row r="204" spans="1:2" ht="12.75">
      <c r="A204" s="173"/>
      <c r="B204" s="173"/>
    </row>
    <row r="205" spans="1:2" ht="12.75">
      <c r="A205" s="173"/>
      <c r="B205" s="173"/>
    </row>
    <row r="206" spans="1:2" ht="12.75">
      <c r="A206" s="173"/>
      <c r="B206" s="173"/>
    </row>
    <row r="207" spans="1:2" ht="12.75">
      <c r="A207" s="173"/>
      <c r="B207" s="173"/>
    </row>
    <row r="208" spans="1:2" ht="12.75">
      <c r="A208" s="173"/>
      <c r="B208" s="173"/>
    </row>
    <row r="209" spans="1:2" ht="12.75">
      <c r="A209" s="173"/>
      <c r="B209" s="173"/>
    </row>
    <row r="210" spans="1:2" ht="12.75">
      <c r="A210" s="173"/>
      <c r="B210" s="173"/>
    </row>
    <row r="211" spans="1:2" ht="12.75">
      <c r="A211" s="173"/>
      <c r="B211" s="1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III/10</oddHeader>
    <oddFooter>&amp;C- 15 -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O46" sqref="O46"/>
    </sheetView>
  </sheetViews>
  <sheetFormatPr defaultColWidth="9.00390625" defaultRowHeight="12.75"/>
  <cols>
    <col min="1" max="1" width="4.875" style="27" customWidth="1"/>
    <col min="2" max="2" width="6.25390625" style="27" customWidth="1"/>
    <col min="3" max="3" width="31.875" style="27" customWidth="1"/>
    <col min="4" max="5" width="7.125" style="27" customWidth="1"/>
    <col min="6" max="6" width="10.125" style="27" customWidth="1"/>
    <col min="7" max="7" width="8.625" style="27" customWidth="1"/>
    <col min="8" max="8" width="10.125" style="27" customWidth="1"/>
    <col min="9" max="9" width="7.25390625" style="27" customWidth="1"/>
    <col min="10" max="16384" width="9.125" style="27" customWidth="1"/>
  </cols>
  <sheetData>
    <row r="1" spans="4:5" ht="12.75">
      <c r="D1" s="28"/>
      <c r="E1" s="28"/>
    </row>
    <row r="2" spans="1:8" ht="18.75">
      <c r="A2" s="172" t="s">
        <v>403</v>
      </c>
      <c r="C2" s="367"/>
      <c r="D2" s="128"/>
      <c r="E2" s="128"/>
      <c r="F2" s="128"/>
      <c r="G2" s="367"/>
      <c r="H2" s="128"/>
    </row>
    <row r="3" spans="1:8" ht="12.75">
      <c r="A3" s="30"/>
      <c r="D3" s="128"/>
      <c r="E3" s="128"/>
      <c r="F3" s="128"/>
      <c r="H3" s="128"/>
    </row>
    <row r="4" spans="1:8" ht="15" thickBot="1">
      <c r="A4" s="525" t="s">
        <v>2368</v>
      </c>
      <c r="B4" s="173"/>
      <c r="F4" s="370"/>
      <c r="G4" s="371"/>
      <c r="H4" s="32" t="s">
        <v>19</v>
      </c>
    </row>
    <row r="5" spans="1:8" ht="13.5">
      <c r="A5" s="372" t="s">
        <v>965</v>
      </c>
      <c r="B5" s="643"/>
      <c r="C5" s="47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</row>
    <row r="6" spans="1:8" ht="13.5">
      <c r="A6" s="58">
        <v>3699</v>
      </c>
      <c r="B6" s="63" t="s">
        <v>989</v>
      </c>
      <c r="C6" s="42"/>
      <c r="D6" s="374">
        <v>2011</v>
      </c>
      <c r="E6" s="374">
        <v>2011</v>
      </c>
      <c r="F6" s="374" t="s">
        <v>837</v>
      </c>
      <c r="G6" s="374" t="s">
        <v>382</v>
      </c>
      <c r="H6" s="375" t="s">
        <v>838</v>
      </c>
    </row>
    <row r="7" spans="1:8" ht="13.5">
      <c r="A7" s="58">
        <v>3749</v>
      </c>
      <c r="B7" s="376" t="s">
        <v>984</v>
      </c>
      <c r="C7" s="42"/>
      <c r="D7" s="374"/>
      <c r="E7" s="374"/>
      <c r="F7" s="374"/>
      <c r="G7" s="374"/>
      <c r="H7" s="375"/>
    </row>
    <row r="8" spans="1:8" ht="13.5">
      <c r="A8" s="89">
        <v>3111</v>
      </c>
      <c r="B8" s="41" t="s">
        <v>2389</v>
      </c>
      <c r="C8" s="42"/>
      <c r="D8" s="374"/>
      <c r="E8" s="374"/>
      <c r="F8" s="374"/>
      <c r="G8" s="374"/>
      <c r="H8" s="375"/>
    </row>
    <row r="9" spans="1:8" ht="13.5">
      <c r="A9" s="89">
        <v>3113</v>
      </c>
      <c r="B9" s="41" t="s">
        <v>2390</v>
      </c>
      <c r="C9" s="42"/>
      <c r="D9" s="374"/>
      <c r="E9" s="374"/>
      <c r="F9" s="374"/>
      <c r="G9" s="374"/>
      <c r="H9" s="375"/>
    </row>
    <row r="10" spans="1:8" ht="13.5">
      <c r="A10" s="93">
        <v>3141</v>
      </c>
      <c r="B10" s="41" t="s">
        <v>1415</v>
      </c>
      <c r="C10" s="42"/>
      <c r="D10" s="374"/>
      <c r="E10" s="374"/>
      <c r="F10" s="374"/>
      <c r="G10" s="374"/>
      <c r="H10" s="375"/>
    </row>
    <row r="11" spans="1:8" ht="13.5">
      <c r="A11" s="58">
        <v>3291</v>
      </c>
      <c r="B11" s="63" t="s">
        <v>2231</v>
      </c>
      <c r="C11" s="42"/>
      <c r="D11" s="374"/>
      <c r="E11" s="374"/>
      <c r="F11" s="374"/>
      <c r="G11" s="374"/>
      <c r="H11" s="375"/>
    </row>
    <row r="12" spans="1:8" ht="13.5">
      <c r="A12" s="58">
        <v>3421</v>
      </c>
      <c r="B12" s="63" t="s">
        <v>1449</v>
      </c>
      <c r="C12" s="42"/>
      <c r="D12" s="374"/>
      <c r="E12" s="374"/>
      <c r="F12" s="374"/>
      <c r="G12" s="374"/>
      <c r="H12" s="375"/>
    </row>
    <row r="13" spans="1:8" ht="13.5">
      <c r="A13" s="89">
        <v>3541</v>
      </c>
      <c r="B13" s="41" t="s">
        <v>1451</v>
      </c>
      <c r="C13" s="42"/>
      <c r="D13" s="374"/>
      <c r="E13" s="374"/>
      <c r="F13" s="374"/>
      <c r="G13" s="374"/>
      <c r="H13" s="375"/>
    </row>
    <row r="14" spans="1:8" ht="13.5">
      <c r="A14" s="89">
        <v>4349</v>
      </c>
      <c r="B14" s="41" t="s">
        <v>1450</v>
      </c>
      <c r="C14" s="42"/>
      <c r="D14" s="374"/>
      <c r="E14" s="374"/>
      <c r="F14" s="374"/>
      <c r="G14" s="374"/>
      <c r="H14" s="375"/>
    </row>
    <row r="15" spans="1:13" ht="13.5">
      <c r="A15" s="497">
        <v>4351</v>
      </c>
      <c r="B15" s="496" t="s">
        <v>523</v>
      </c>
      <c r="C15" s="42"/>
      <c r="D15" s="374"/>
      <c r="E15" s="374"/>
      <c r="F15" s="374"/>
      <c r="G15" s="374"/>
      <c r="H15" s="375"/>
      <c r="L15" s="129"/>
      <c r="M15" s="130"/>
    </row>
    <row r="16" spans="1:13" ht="13.5">
      <c r="A16" s="497">
        <v>4358</v>
      </c>
      <c r="B16" s="496" t="s">
        <v>2232</v>
      </c>
      <c r="C16" s="42"/>
      <c r="D16" s="374"/>
      <c r="E16" s="374"/>
      <c r="F16" s="374"/>
      <c r="G16" s="374"/>
      <c r="H16" s="375"/>
      <c r="L16" s="129"/>
      <c r="M16" s="130"/>
    </row>
    <row r="17" spans="1:13" ht="13.5">
      <c r="A17" s="498">
        <v>4371</v>
      </c>
      <c r="B17" s="499" t="s">
        <v>2233</v>
      </c>
      <c r="C17" s="42"/>
      <c r="D17" s="374"/>
      <c r="E17" s="374"/>
      <c r="F17" s="374"/>
      <c r="G17" s="374"/>
      <c r="H17" s="375"/>
      <c r="L17" s="129"/>
      <c r="M17" s="130"/>
    </row>
    <row r="18" spans="1:13" ht="13.5">
      <c r="A18" s="498">
        <v>4372</v>
      </c>
      <c r="B18" s="496" t="s">
        <v>2234</v>
      </c>
      <c r="C18" s="42"/>
      <c r="D18" s="374"/>
      <c r="E18" s="374"/>
      <c r="F18" s="374"/>
      <c r="G18" s="374"/>
      <c r="H18" s="375"/>
      <c r="L18" s="129"/>
      <c r="M18" s="130"/>
    </row>
    <row r="19" spans="1:13" ht="13.5">
      <c r="A19" s="498">
        <v>4374</v>
      </c>
      <c r="B19" s="499" t="s">
        <v>978</v>
      </c>
      <c r="C19" s="42"/>
      <c r="D19" s="374"/>
      <c r="E19" s="374"/>
      <c r="F19" s="374"/>
      <c r="G19" s="374"/>
      <c r="H19" s="375"/>
      <c r="L19" s="129"/>
      <c r="M19" s="130"/>
    </row>
    <row r="20" spans="1:13" ht="13.5">
      <c r="A20" s="498">
        <v>4379</v>
      </c>
      <c r="B20" s="496" t="s">
        <v>1434</v>
      </c>
      <c r="C20" s="42"/>
      <c r="D20" s="374"/>
      <c r="E20" s="374"/>
      <c r="F20" s="374"/>
      <c r="G20" s="374"/>
      <c r="H20" s="375"/>
      <c r="L20" s="129"/>
      <c r="M20" s="130"/>
    </row>
    <row r="21" spans="1:13" ht="13.5">
      <c r="A21" s="89">
        <v>3311</v>
      </c>
      <c r="B21" s="41" t="s">
        <v>2391</v>
      </c>
      <c r="C21" s="42"/>
      <c r="D21" s="374"/>
      <c r="E21" s="374"/>
      <c r="F21" s="374"/>
      <c r="G21" s="374"/>
      <c r="H21" s="375"/>
      <c r="L21" s="129"/>
      <c r="M21" s="130"/>
    </row>
    <row r="22" spans="1:13" ht="13.5">
      <c r="A22" s="89">
        <v>3316</v>
      </c>
      <c r="B22" s="41" t="s">
        <v>1402</v>
      </c>
      <c r="C22" s="42"/>
      <c r="D22" s="374"/>
      <c r="E22" s="374"/>
      <c r="F22" s="374"/>
      <c r="G22" s="374"/>
      <c r="H22" s="375"/>
      <c r="L22" s="129"/>
      <c r="M22" s="130"/>
    </row>
    <row r="23" spans="1:13" ht="13.5">
      <c r="A23" s="89">
        <v>3317</v>
      </c>
      <c r="B23" s="41" t="s">
        <v>2438</v>
      </c>
      <c r="C23" s="42"/>
      <c r="D23" s="374"/>
      <c r="E23" s="374"/>
      <c r="F23" s="374"/>
      <c r="G23" s="374"/>
      <c r="H23" s="375"/>
      <c r="L23" s="129"/>
      <c r="M23" s="130"/>
    </row>
    <row r="24" spans="1:13" ht="13.5">
      <c r="A24" s="89">
        <v>3319</v>
      </c>
      <c r="B24" s="41" t="s">
        <v>2392</v>
      </c>
      <c r="C24" s="42"/>
      <c r="D24" s="374"/>
      <c r="E24" s="374"/>
      <c r="F24" s="374"/>
      <c r="G24" s="374"/>
      <c r="H24" s="375"/>
      <c r="L24" s="129"/>
      <c r="M24" s="130"/>
    </row>
    <row r="25" spans="1:13" ht="14.25" thickBot="1">
      <c r="A25" s="89">
        <v>3349</v>
      </c>
      <c r="B25" s="41" t="s">
        <v>969</v>
      </c>
      <c r="C25" s="42"/>
      <c r="D25" s="374"/>
      <c r="E25" s="374"/>
      <c r="F25" s="374"/>
      <c r="G25" s="374"/>
      <c r="H25" s="375"/>
      <c r="L25" s="129"/>
      <c r="M25" s="130"/>
    </row>
    <row r="26" spans="1:8" ht="14.25" customHeight="1">
      <c r="A26" s="252"/>
      <c r="B26" s="46" t="s">
        <v>966</v>
      </c>
      <c r="C26" s="47"/>
      <c r="D26" s="644"/>
      <c r="E26" s="644"/>
      <c r="F26" s="644"/>
      <c r="G26" s="644"/>
      <c r="H26" s="361"/>
    </row>
    <row r="27" spans="1:8" ht="12.75">
      <c r="A27" s="544">
        <v>3699</v>
      </c>
      <c r="B27" s="121">
        <v>5169</v>
      </c>
      <c r="C27" s="42" t="s">
        <v>1446</v>
      </c>
      <c r="D27" s="91">
        <v>230</v>
      </c>
      <c r="E27" s="91">
        <v>230</v>
      </c>
      <c r="F27" s="91">
        <v>140</v>
      </c>
      <c r="G27" s="20">
        <f>F27/E27*100</f>
        <v>60.86956521739131</v>
      </c>
      <c r="H27" s="92">
        <v>0</v>
      </c>
    </row>
    <row r="28" spans="1:8" ht="13.5" thickBot="1">
      <c r="A28" s="97"/>
      <c r="B28" s="98" t="s">
        <v>2366</v>
      </c>
      <c r="C28" s="99"/>
      <c r="D28" s="100">
        <f>SUM(D27:D27)</f>
        <v>230</v>
      </c>
      <c r="E28" s="100">
        <f>SUM(E27:E27)</f>
        <v>230</v>
      </c>
      <c r="F28" s="100">
        <f>SUM(F27:F27)</f>
        <v>140</v>
      </c>
      <c r="G28" s="101">
        <f>F28/E28*100</f>
        <v>60.86956521739131</v>
      </c>
      <c r="H28" s="102">
        <f>SUM(H27:H27)</f>
        <v>0</v>
      </c>
    </row>
    <row r="29" spans="1:8" ht="12.75">
      <c r="A29" s="58">
        <v>3111</v>
      </c>
      <c r="B29" s="121">
        <v>5136</v>
      </c>
      <c r="C29" s="42" t="s">
        <v>2442</v>
      </c>
      <c r="D29" s="79">
        <v>5</v>
      </c>
      <c r="E29" s="79">
        <v>2</v>
      </c>
      <c r="F29" s="91">
        <v>2</v>
      </c>
      <c r="G29" s="20">
        <f aca="true" t="shared" si="0" ref="G29:G42">F29/E29*100</f>
        <v>100</v>
      </c>
      <c r="H29" s="92">
        <v>3</v>
      </c>
    </row>
    <row r="30" spans="1:8" ht="12.75">
      <c r="A30" s="383"/>
      <c r="B30" s="90">
        <v>5139</v>
      </c>
      <c r="C30" s="63" t="s">
        <v>2393</v>
      </c>
      <c r="D30" s="91">
        <v>6</v>
      </c>
      <c r="E30" s="91">
        <v>0</v>
      </c>
      <c r="F30" s="91">
        <v>0</v>
      </c>
      <c r="G30" s="20"/>
      <c r="H30" s="92">
        <v>0</v>
      </c>
    </row>
    <row r="31" spans="1:8" ht="12.75">
      <c r="A31" s="383"/>
      <c r="B31" s="90">
        <v>5163</v>
      </c>
      <c r="C31" s="63" t="s">
        <v>2449</v>
      </c>
      <c r="D31" s="91">
        <v>56</v>
      </c>
      <c r="E31" s="91">
        <v>56</v>
      </c>
      <c r="F31" s="91">
        <v>55</v>
      </c>
      <c r="G31" s="20">
        <f>F31/E31*100</f>
        <v>98.21428571428571</v>
      </c>
      <c r="H31" s="92">
        <v>42</v>
      </c>
    </row>
    <row r="32" spans="1:8" ht="12.75">
      <c r="A32" s="93"/>
      <c r="B32" s="90">
        <v>5169</v>
      </c>
      <c r="C32" s="42" t="s">
        <v>967</v>
      </c>
      <c r="D32" s="91">
        <v>2300</v>
      </c>
      <c r="E32" s="91">
        <v>2300</v>
      </c>
      <c r="F32" s="91">
        <v>2297</v>
      </c>
      <c r="G32" s="20">
        <f t="shared" si="0"/>
        <v>99.86956521739131</v>
      </c>
      <c r="H32" s="92">
        <v>2006</v>
      </c>
    </row>
    <row r="33" spans="1:8" ht="12.75">
      <c r="A33" s="93"/>
      <c r="B33" s="121">
        <v>5175</v>
      </c>
      <c r="C33" s="42" t="s">
        <v>1846</v>
      </c>
      <c r="D33" s="91">
        <v>108</v>
      </c>
      <c r="E33" s="91">
        <v>5</v>
      </c>
      <c r="F33" s="91">
        <v>5</v>
      </c>
      <c r="G33" s="20">
        <f t="shared" si="0"/>
        <v>100</v>
      </c>
      <c r="H33" s="92">
        <v>4</v>
      </c>
    </row>
    <row r="34" spans="1:8" ht="12.75">
      <c r="A34" s="93"/>
      <c r="B34" s="90">
        <v>5194</v>
      </c>
      <c r="C34" s="42" t="s">
        <v>2446</v>
      </c>
      <c r="D34" s="91">
        <v>19</v>
      </c>
      <c r="E34" s="91">
        <v>81</v>
      </c>
      <c r="F34" s="91">
        <v>81</v>
      </c>
      <c r="G34" s="20">
        <f t="shared" si="0"/>
        <v>100</v>
      </c>
      <c r="H34" s="92">
        <v>40</v>
      </c>
    </row>
    <row r="35" spans="1:8" ht="15" thickBot="1">
      <c r="A35" s="384"/>
      <c r="B35" s="425"/>
      <c r="C35" s="646" t="s">
        <v>2419</v>
      </c>
      <c r="D35" s="67">
        <f>SUM(D29:D34)</f>
        <v>2494</v>
      </c>
      <c r="E35" s="67">
        <f>SUM(E29:E34)</f>
        <v>2444</v>
      </c>
      <c r="F35" s="67">
        <f>SUM(F29:F34)</f>
        <v>2440</v>
      </c>
      <c r="G35" s="69">
        <f t="shared" si="0"/>
        <v>99.83633387888707</v>
      </c>
      <c r="H35" s="70">
        <f>SUM(H29:H34)</f>
        <v>2095</v>
      </c>
    </row>
    <row r="36" spans="1:8" ht="12.75">
      <c r="A36" s="58">
        <v>3113</v>
      </c>
      <c r="B36" s="474">
        <v>5136</v>
      </c>
      <c r="C36" s="42" t="s">
        <v>2442</v>
      </c>
      <c r="D36" s="91">
        <v>7</v>
      </c>
      <c r="E36" s="91">
        <v>5</v>
      </c>
      <c r="F36" s="91">
        <v>5</v>
      </c>
      <c r="G36" s="118">
        <f t="shared" si="0"/>
        <v>100</v>
      </c>
      <c r="H36" s="92">
        <v>5</v>
      </c>
    </row>
    <row r="37" spans="1:8" ht="12.75">
      <c r="A37" s="383"/>
      <c r="B37" s="90">
        <v>5139</v>
      </c>
      <c r="C37" s="63" t="s">
        <v>2393</v>
      </c>
      <c r="D37" s="91">
        <v>6</v>
      </c>
      <c r="E37" s="91">
        <v>1</v>
      </c>
      <c r="F37" s="91">
        <v>1</v>
      </c>
      <c r="G37" s="20">
        <f t="shared" si="0"/>
        <v>100</v>
      </c>
      <c r="H37" s="92">
        <v>0</v>
      </c>
    </row>
    <row r="38" spans="1:8" ht="12.75">
      <c r="A38" s="383"/>
      <c r="B38" s="90">
        <v>5163</v>
      </c>
      <c r="C38" s="63" t="s">
        <v>2449</v>
      </c>
      <c r="D38" s="91">
        <v>98</v>
      </c>
      <c r="E38" s="91">
        <v>98</v>
      </c>
      <c r="F38" s="91">
        <v>97</v>
      </c>
      <c r="G38" s="20">
        <f t="shared" si="0"/>
        <v>98.9795918367347</v>
      </c>
      <c r="H38" s="92">
        <v>86</v>
      </c>
    </row>
    <row r="39" spans="1:8" ht="12.75">
      <c r="A39" s="93"/>
      <c r="B39" s="90">
        <v>5169</v>
      </c>
      <c r="C39" s="42" t="s">
        <v>967</v>
      </c>
      <c r="D39" s="91">
        <v>18</v>
      </c>
      <c r="E39" s="91">
        <v>7</v>
      </c>
      <c r="F39" s="91">
        <v>7</v>
      </c>
      <c r="G39" s="20">
        <f t="shared" si="0"/>
        <v>100</v>
      </c>
      <c r="H39" s="92">
        <v>7</v>
      </c>
    </row>
    <row r="40" spans="1:8" ht="12.75">
      <c r="A40" s="93"/>
      <c r="B40" s="121">
        <v>5175</v>
      </c>
      <c r="C40" s="42" t="s">
        <v>1849</v>
      </c>
      <c r="D40" s="91">
        <v>108</v>
      </c>
      <c r="E40" s="91">
        <v>4</v>
      </c>
      <c r="F40" s="91">
        <v>4</v>
      </c>
      <c r="G40" s="20">
        <f t="shared" si="0"/>
        <v>100</v>
      </c>
      <c r="H40" s="92">
        <v>6</v>
      </c>
    </row>
    <row r="41" spans="1:8" ht="12.75">
      <c r="A41" s="383"/>
      <c r="B41" s="90">
        <v>5194</v>
      </c>
      <c r="C41" s="42" t="s">
        <v>2446</v>
      </c>
      <c r="D41" s="91">
        <v>28</v>
      </c>
      <c r="E41" s="91">
        <v>80</v>
      </c>
      <c r="F41" s="91">
        <v>80</v>
      </c>
      <c r="G41" s="20">
        <f t="shared" si="0"/>
        <v>100</v>
      </c>
      <c r="H41" s="92">
        <v>40</v>
      </c>
    </row>
    <row r="42" spans="1:8" ht="15" thickBot="1">
      <c r="A42" s="384"/>
      <c r="B42" s="425"/>
      <c r="C42" s="646" t="s">
        <v>2434</v>
      </c>
      <c r="D42" s="67">
        <f>SUM(D36:D41)</f>
        <v>265</v>
      </c>
      <c r="E42" s="67">
        <f>SUM(E36:E41)</f>
        <v>195</v>
      </c>
      <c r="F42" s="67">
        <f>SUM(F36:F41)</f>
        <v>194</v>
      </c>
      <c r="G42" s="69">
        <f t="shared" si="0"/>
        <v>99.48717948717949</v>
      </c>
      <c r="H42" s="70">
        <f>SUM(H36:H41)</f>
        <v>144</v>
      </c>
    </row>
    <row r="43" spans="1:8" ht="12.75">
      <c r="A43" s="58">
        <v>3141</v>
      </c>
      <c r="B43" s="90">
        <v>5163</v>
      </c>
      <c r="C43" s="63" t="s">
        <v>2449</v>
      </c>
      <c r="D43" s="91">
        <v>100</v>
      </c>
      <c r="E43" s="91">
        <v>100</v>
      </c>
      <c r="F43" s="91">
        <v>100</v>
      </c>
      <c r="G43" s="20">
        <f aca="true" t="shared" si="1" ref="G43:G53">F43/E43*100</f>
        <v>100</v>
      </c>
      <c r="H43" s="92">
        <v>86</v>
      </c>
    </row>
    <row r="44" spans="1:8" ht="15" thickBot="1">
      <c r="A44" s="384"/>
      <c r="B44" s="425"/>
      <c r="C44" s="646" t="s">
        <v>1796</v>
      </c>
      <c r="D44" s="67">
        <f>SUM(D43)</f>
        <v>100</v>
      </c>
      <c r="E44" s="67">
        <f>SUM(E43)</f>
        <v>100</v>
      </c>
      <c r="F44" s="67">
        <f>SUM(F43)</f>
        <v>100</v>
      </c>
      <c r="G44" s="69">
        <f t="shared" si="1"/>
        <v>100</v>
      </c>
      <c r="H44" s="70">
        <f>SUM(H43)</f>
        <v>86</v>
      </c>
    </row>
    <row r="45" spans="1:8" ht="12.75">
      <c r="A45" s="80">
        <v>3316</v>
      </c>
      <c r="B45" s="121">
        <v>5169</v>
      </c>
      <c r="C45" s="42" t="s">
        <v>1446</v>
      </c>
      <c r="D45" s="91">
        <v>0</v>
      </c>
      <c r="E45" s="91">
        <v>0</v>
      </c>
      <c r="F45" s="91">
        <v>0</v>
      </c>
      <c r="G45" s="118"/>
      <c r="H45" s="92">
        <v>0</v>
      </c>
    </row>
    <row r="46" spans="1:8" ht="13.5" thickBot="1">
      <c r="A46" s="109"/>
      <c r="B46" s="110" t="s">
        <v>2366</v>
      </c>
      <c r="C46" s="111"/>
      <c r="D46" s="6">
        <f>SUM(D45)</f>
        <v>0</v>
      </c>
      <c r="E46" s="6">
        <f>SUM(E45)</f>
        <v>0</v>
      </c>
      <c r="F46" s="6">
        <f>SUM(F45)</f>
        <v>0</v>
      </c>
      <c r="G46" s="120"/>
      <c r="H46" s="8">
        <f>SUM(H45)</f>
        <v>0</v>
      </c>
    </row>
    <row r="47" spans="1:8" ht="12.75">
      <c r="A47" s="58">
        <v>3319</v>
      </c>
      <c r="B47" s="474">
        <v>5136</v>
      </c>
      <c r="C47" s="42" t="s">
        <v>2442</v>
      </c>
      <c r="D47" s="91">
        <v>13</v>
      </c>
      <c r="E47" s="91">
        <v>13</v>
      </c>
      <c r="F47" s="91">
        <v>13</v>
      </c>
      <c r="G47" s="20">
        <f t="shared" si="1"/>
        <v>100</v>
      </c>
      <c r="H47" s="92">
        <v>0</v>
      </c>
    </row>
    <row r="48" spans="1:8" ht="12.75">
      <c r="A48" s="383"/>
      <c r="B48" s="90">
        <v>5139</v>
      </c>
      <c r="C48" s="63" t="s">
        <v>2393</v>
      </c>
      <c r="D48" s="91">
        <v>2</v>
      </c>
      <c r="E48" s="91">
        <v>2</v>
      </c>
      <c r="F48" s="91">
        <v>2</v>
      </c>
      <c r="G48" s="20">
        <f t="shared" si="1"/>
        <v>100</v>
      </c>
      <c r="H48" s="92">
        <v>0</v>
      </c>
    </row>
    <row r="49" spans="1:8" ht="12.75">
      <c r="A49" s="383"/>
      <c r="B49" s="90">
        <v>5169</v>
      </c>
      <c r="C49" s="42" t="s">
        <v>967</v>
      </c>
      <c r="D49" s="91">
        <v>10</v>
      </c>
      <c r="E49" s="91">
        <v>10</v>
      </c>
      <c r="F49" s="91">
        <v>6</v>
      </c>
      <c r="G49" s="20">
        <f t="shared" si="1"/>
        <v>60</v>
      </c>
      <c r="H49" s="92">
        <v>0</v>
      </c>
    </row>
    <row r="50" spans="1:8" ht="15" thickBot="1">
      <c r="A50" s="109"/>
      <c r="B50" s="110" t="s">
        <v>2366</v>
      </c>
      <c r="C50" s="111"/>
      <c r="D50" s="6">
        <f>SUM(D47:D49)</f>
        <v>25</v>
      </c>
      <c r="E50" s="6">
        <f>SUM(E47:E49)</f>
        <v>25</v>
      </c>
      <c r="F50" s="6">
        <f>SUM(F47:F49)</f>
        <v>21</v>
      </c>
      <c r="G50" s="69">
        <f t="shared" si="1"/>
        <v>84</v>
      </c>
      <c r="H50" s="8">
        <f>SUM(H47:H49)</f>
        <v>0</v>
      </c>
    </row>
    <row r="51" spans="1:8" ht="12.75">
      <c r="A51" s="545">
        <v>3349</v>
      </c>
      <c r="B51" s="121">
        <v>5169</v>
      </c>
      <c r="C51" s="42" t="s">
        <v>2357</v>
      </c>
      <c r="D51" s="91">
        <v>2300</v>
      </c>
      <c r="E51" s="91">
        <v>3786</v>
      </c>
      <c r="F51" s="91">
        <v>3786</v>
      </c>
      <c r="G51" s="20">
        <f t="shared" si="1"/>
        <v>100</v>
      </c>
      <c r="H51" s="92">
        <v>0</v>
      </c>
    </row>
    <row r="52" spans="1:8" ht="13.5" thickBot="1">
      <c r="A52" s="97"/>
      <c r="B52" s="98" t="s">
        <v>2366</v>
      </c>
      <c r="C52" s="111"/>
      <c r="D52" s="6">
        <f>SUM(D51:D51)</f>
        <v>2300</v>
      </c>
      <c r="E52" s="6">
        <f>SUM(E51:E51)</f>
        <v>3786</v>
      </c>
      <c r="F52" s="6">
        <f>SUM(F51:F51)</f>
        <v>3786</v>
      </c>
      <c r="G52" s="101">
        <f t="shared" si="1"/>
        <v>100</v>
      </c>
      <c r="H52" s="8">
        <f>SUM(H51:H51)</f>
        <v>0</v>
      </c>
    </row>
    <row r="53" spans="1:8" ht="16.5" thickBot="1">
      <c r="A53" s="276" t="s">
        <v>2377</v>
      </c>
      <c r="B53" s="145"/>
      <c r="C53" s="410"/>
      <c r="D53" s="125">
        <f>SUM(D52,D50,D46,D44,D42,D35,D28)</f>
        <v>5414</v>
      </c>
      <c r="E53" s="125">
        <f>SUM(E52,E50,E46,E44,E42,E35,E28)</f>
        <v>6780</v>
      </c>
      <c r="F53" s="125">
        <f>SUM(F52,F50,F46,F44,F42,F35,F28)</f>
        <v>6681</v>
      </c>
      <c r="G53" s="183">
        <f t="shared" si="1"/>
        <v>98.53982300884955</v>
      </c>
      <c r="H53" s="127">
        <f>SUM(H52,H50,H46,H44,H42,H35,H28)</f>
        <v>2325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III/11/1</oddHeader>
    <oddFooter>&amp;C- 16 -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selection activeCell="A67" sqref="A67:C67"/>
    </sheetView>
  </sheetViews>
  <sheetFormatPr defaultColWidth="9.00390625" defaultRowHeight="12.75"/>
  <cols>
    <col min="1" max="1" width="5.875" style="27" customWidth="1"/>
    <col min="2" max="2" width="5.00390625" style="27" customWidth="1"/>
    <col min="3" max="3" width="29.625" style="27" customWidth="1"/>
    <col min="4" max="5" width="8.375" style="27" bestFit="1" customWidth="1"/>
    <col min="6" max="6" width="10.125" style="27" customWidth="1"/>
    <col min="7" max="7" width="8.625" style="27" bestFit="1" customWidth="1"/>
    <col min="8" max="8" width="10.25390625" style="27" bestFit="1" customWidth="1"/>
    <col min="9" max="9" width="7.25390625" style="27" customWidth="1"/>
    <col min="10" max="16384" width="9.125" style="27" customWidth="1"/>
  </cols>
  <sheetData>
    <row r="1" ht="12.75">
      <c r="H1" s="28" t="s">
        <v>665</v>
      </c>
    </row>
    <row r="2" spans="1:8" s="78" customFormat="1" ht="16.5" thickBot="1">
      <c r="A2" s="29" t="s">
        <v>2527</v>
      </c>
      <c r="B2" s="29"/>
      <c r="C2" s="149"/>
      <c r="F2" s="151"/>
      <c r="H2" s="1131" t="s">
        <v>19</v>
      </c>
    </row>
    <row r="3" spans="1:8" ht="13.5">
      <c r="A3" s="35" t="s">
        <v>2398</v>
      </c>
      <c r="B3" s="36"/>
      <c r="C3" s="37"/>
      <c r="D3" s="38" t="s">
        <v>1438</v>
      </c>
      <c r="E3" s="38" t="s">
        <v>781</v>
      </c>
      <c r="F3" s="38" t="s">
        <v>380</v>
      </c>
      <c r="G3" s="38" t="s">
        <v>381</v>
      </c>
      <c r="H3" s="39" t="s">
        <v>380</v>
      </c>
    </row>
    <row r="4" spans="1:8" ht="14.25" thickBot="1">
      <c r="A4" s="40"/>
      <c r="B4" s="41"/>
      <c r="C4" s="42"/>
      <c r="D4" s="374">
        <v>2011</v>
      </c>
      <c r="E4" s="374">
        <v>2011</v>
      </c>
      <c r="F4" s="374" t="s">
        <v>837</v>
      </c>
      <c r="G4" s="43" t="s">
        <v>382</v>
      </c>
      <c r="H4" s="44" t="s">
        <v>838</v>
      </c>
    </row>
    <row r="5" spans="1:8" ht="13.5">
      <c r="A5" s="45"/>
      <c r="B5" s="46" t="s">
        <v>966</v>
      </c>
      <c r="C5" s="47"/>
      <c r="D5" s="48"/>
      <c r="E5" s="48"/>
      <c r="F5" s="49"/>
      <c r="G5" s="49"/>
      <c r="H5" s="83"/>
    </row>
    <row r="6" spans="1:8" ht="12.75">
      <c r="A6" s="89">
        <v>3749</v>
      </c>
      <c r="B6" s="94">
        <v>5222</v>
      </c>
      <c r="C6" s="95" t="s">
        <v>973</v>
      </c>
      <c r="D6" s="91">
        <v>0</v>
      </c>
      <c r="E6" s="91">
        <v>70</v>
      </c>
      <c r="F6" s="91">
        <v>70</v>
      </c>
      <c r="G6" s="20">
        <f>F6/E6*100</f>
        <v>100</v>
      </c>
      <c r="H6" s="92">
        <v>0</v>
      </c>
    </row>
    <row r="7" spans="1:8" ht="12.75">
      <c r="A7" s="96">
        <v>2</v>
      </c>
      <c r="B7" s="90">
        <v>5336</v>
      </c>
      <c r="C7" s="56" t="s">
        <v>2401</v>
      </c>
      <c r="D7" s="91">
        <v>0</v>
      </c>
      <c r="E7" s="91">
        <v>63</v>
      </c>
      <c r="F7" s="91">
        <v>63</v>
      </c>
      <c r="G7" s="20">
        <f>F7/E7*100</f>
        <v>100</v>
      </c>
      <c r="H7" s="92">
        <v>0</v>
      </c>
    </row>
    <row r="8" spans="1:8" ht="12.75">
      <c r="A8" s="96">
        <v>30</v>
      </c>
      <c r="B8" s="90">
        <v>5336</v>
      </c>
      <c r="C8" s="17" t="s">
        <v>2420</v>
      </c>
      <c r="D8" s="91">
        <v>0</v>
      </c>
      <c r="E8" s="91">
        <v>15</v>
      </c>
      <c r="F8" s="91">
        <v>15</v>
      </c>
      <c r="G8" s="20">
        <f>F8/E8*100</f>
        <v>100</v>
      </c>
      <c r="H8" s="92">
        <v>0</v>
      </c>
    </row>
    <row r="9" spans="1:8" ht="12.75">
      <c r="A9" s="96">
        <v>38</v>
      </c>
      <c r="B9" s="90">
        <v>5336</v>
      </c>
      <c r="C9" s="17" t="s">
        <v>2425</v>
      </c>
      <c r="D9" s="91">
        <v>0</v>
      </c>
      <c r="E9" s="91">
        <v>11</v>
      </c>
      <c r="F9" s="91">
        <v>11</v>
      </c>
      <c r="G9" s="20">
        <f>F9/E9*100</f>
        <v>100</v>
      </c>
      <c r="H9" s="92">
        <v>0</v>
      </c>
    </row>
    <row r="10" spans="1:8" ht="15" thickBot="1">
      <c r="A10" s="97"/>
      <c r="B10" s="98" t="s">
        <v>2366</v>
      </c>
      <c r="C10" s="99"/>
      <c r="D10" s="100">
        <f>SUM(D6:D9)</f>
        <v>0</v>
      </c>
      <c r="E10" s="100">
        <f>SUM(E6:E9)</f>
        <v>159</v>
      </c>
      <c r="F10" s="100">
        <f>SUM(F6:F9)</f>
        <v>159</v>
      </c>
      <c r="G10" s="69">
        <f>F10/E10*100</f>
        <v>100</v>
      </c>
      <c r="H10" s="102">
        <f>SUM(H6:H9)</f>
        <v>0</v>
      </c>
    </row>
    <row r="11" spans="1:8" ht="12.75">
      <c r="A11" s="50">
        <v>3111</v>
      </c>
      <c r="B11" s="51">
        <v>5331</v>
      </c>
      <c r="C11" s="52" t="s">
        <v>2399</v>
      </c>
      <c r="D11" s="15">
        <f>SUM(D12:D31)</f>
        <v>32740</v>
      </c>
      <c r="E11" s="15">
        <f>SUM(E12:E31)</f>
        <v>32740</v>
      </c>
      <c r="F11" s="241">
        <f>SUM(F12:F31)</f>
        <v>32588</v>
      </c>
      <c r="G11" s="53">
        <f aca="true" t="shared" si="0" ref="G11:G22">F11/E11*100</f>
        <v>99.53573610262676</v>
      </c>
      <c r="H11" s="242">
        <f>SUM(H12:H31)</f>
        <v>29318</v>
      </c>
    </row>
    <row r="12" spans="1:8" ht="12.75">
      <c r="A12" s="54" t="s">
        <v>2384</v>
      </c>
      <c r="B12" s="55">
        <v>1</v>
      </c>
      <c r="C12" s="56" t="s">
        <v>2400</v>
      </c>
      <c r="D12" s="24">
        <v>870</v>
      </c>
      <c r="E12" s="24">
        <v>870</v>
      </c>
      <c r="F12" s="24">
        <v>870</v>
      </c>
      <c r="G12" s="20">
        <f t="shared" si="0"/>
        <v>100</v>
      </c>
      <c r="H12" s="1010">
        <v>790</v>
      </c>
    </row>
    <row r="13" spans="1:8" ht="12.75">
      <c r="A13" s="57"/>
      <c r="B13" s="55">
        <v>2</v>
      </c>
      <c r="C13" s="56" t="s">
        <v>2401</v>
      </c>
      <c r="D13" s="23">
        <v>1350</v>
      </c>
      <c r="E13" s="23">
        <v>1350</v>
      </c>
      <c r="F13" s="23">
        <v>1350</v>
      </c>
      <c r="G13" s="20">
        <f>F13/E13*100</f>
        <v>100</v>
      </c>
      <c r="H13" s="1011">
        <v>1240</v>
      </c>
    </row>
    <row r="14" spans="1:8" ht="12.75">
      <c r="A14" s="57"/>
      <c r="B14" s="55">
        <v>3</v>
      </c>
      <c r="C14" s="56" t="s">
        <v>2403</v>
      </c>
      <c r="D14" s="23">
        <v>1350</v>
      </c>
      <c r="E14" s="23">
        <v>1350</v>
      </c>
      <c r="F14" s="23">
        <v>1350</v>
      </c>
      <c r="G14" s="20">
        <f t="shared" si="0"/>
        <v>100</v>
      </c>
      <c r="H14" s="1011">
        <v>1250</v>
      </c>
    </row>
    <row r="15" spans="1:8" ht="12.75">
      <c r="A15" s="54"/>
      <c r="B15" s="55">
        <v>5</v>
      </c>
      <c r="C15" s="17" t="s">
        <v>2404</v>
      </c>
      <c r="D15" s="24">
        <v>1270</v>
      </c>
      <c r="E15" s="24">
        <v>1270</v>
      </c>
      <c r="F15" s="24">
        <v>1270</v>
      </c>
      <c r="G15" s="20">
        <f t="shared" si="0"/>
        <v>100</v>
      </c>
      <c r="H15" s="1010">
        <v>1150</v>
      </c>
    </row>
    <row r="16" spans="1:8" ht="12.75">
      <c r="A16" s="54"/>
      <c r="B16" s="55">
        <v>6</v>
      </c>
      <c r="C16" s="17" t="s">
        <v>2405</v>
      </c>
      <c r="D16" s="24">
        <v>2950</v>
      </c>
      <c r="E16" s="24">
        <v>2950</v>
      </c>
      <c r="F16" s="24">
        <v>2950</v>
      </c>
      <c r="G16" s="20">
        <f t="shared" si="0"/>
        <v>100</v>
      </c>
      <c r="H16" s="1010">
        <v>2790</v>
      </c>
    </row>
    <row r="17" spans="1:8" ht="12.75">
      <c r="A17" s="54"/>
      <c r="B17" s="55">
        <v>8</v>
      </c>
      <c r="C17" s="17" t="s">
        <v>2406</v>
      </c>
      <c r="D17" s="24">
        <v>1300</v>
      </c>
      <c r="E17" s="24">
        <v>1300</v>
      </c>
      <c r="F17" s="24">
        <v>1300</v>
      </c>
      <c r="G17" s="20">
        <f t="shared" si="0"/>
        <v>100</v>
      </c>
      <c r="H17" s="1010">
        <v>1250</v>
      </c>
    </row>
    <row r="18" spans="1:8" ht="12.75">
      <c r="A18" s="54"/>
      <c r="B18" s="55">
        <v>9</v>
      </c>
      <c r="C18" s="17" t="s">
        <v>993</v>
      </c>
      <c r="D18" s="24">
        <v>1970</v>
      </c>
      <c r="E18" s="24">
        <v>1970</v>
      </c>
      <c r="F18" s="24">
        <v>1970</v>
      </c>
      <c r="G18" s="20">
        <f t="shared" si="0"/>
        <v>100</v>
      </c>
      <c r="H18" s="1010">
        <v>1770</v>
      </c>
    </row>
    <row r="19" spans="1:8" ht="12.75">
      <c r="A19" s="54"/>
      <c r="B19" s="55">
        <v>10</v>
      </c>
      <c r="C19" s="17" t="s">
        <v>2407</v>
      </c>
      <c r="D19" s="24">
        <v>1550</v>
      </c>
      <c r="E19" s="24">
        <v>1550</v>
      </c>
      <c r="F19" s="24">
        <v>1550</v>
      </c>
      <c r="G19" s="20">
        <f t="shared" si="0"/>
        <v>100</v>
      </c>
      <c r="H19" s="1010">
        <v>1390</v>
      </c>
    </row>
    <row r="20" spans="1:8" ht="12.75">
      <c r="A20" s="54"/>
      <c r="B20" s="55">
        <v>11</v>
      </c>
      <c r="C20" s="17" t="s">
        <v>2408</v>
      </c>
      <c r="D20" s="24">
        <v>1460</v>
      </c>
      <c r="E20" s="24">
        <v>1460</v>
      </c>
      <c r="F20" s="24">
        <v>1460</v>
      </c>
      <c r="G20" s="20">
        <f t="shared" si="0"/>
        <v>100</v>
      </c>
      <c r="H20" s="1010">
        <v>1320</v>
      </c>
    </row>
    <row r="21" spans="1:8" ht="12.75">
      <c r="A21" s="54"/>
      <c r="B21" s="55">
        <v>13</v>
      </c>
      <c r="C21" s="17" t="s">
        <v>2439</v>
      </c>
      <c r="D21" s="24">
        <v>2960</v>
      </c>
      <c r="E21" s="24">
        <v>2960</v>
      </c>
      <c r="F21" s="24">
        <v>2960</v>
      </c>
      <c r="G21" s="20">
        <f t="shared" si="0"/>
        <v>100</v>
      </c>
      <c r="H21" s="1010">
        <v>2680</v>
      </c>
    </row>
    <row r="22" spans="1:8" ht="12.75">
      <c r="A22" s="54"/>
      <c r="B22" s="55">
        <v>15</v>
      </c>
      <c r="C22" s="17" t="s">
        <v>2409</v>
      </c>
      <c r="D22" s="24">
        <v>1630</v>
      </c>
      <c r="E22" s="24">
        <v>1630</v>
      </c>
      <c r="F22" s="24">
        <v>1630</v>
      </c>
      <c r="G22" s="20">
        <f t="shared" si="0"/>
        <v>100</v>
      </c>
      <c r="H22" s="1010">
        <v>1100</v>
      </c>
    </row>
    <row r="23" spans="1:8" ht="12.75">
      <c r="A23" s="54"/>
      <c r="B23" s="55">
        <v>18</v>
      </c>
      <c r="C23" s="17" t="s">
        <v>2410</v>
      </c>
      <c r="D23" s="24">
        <v>1970</v>
      </c>
      <c r="E23" s="24">
        <v>1970</v>
      </c>
      <c r="F23" s="24">
        <v>1818</v>
      </c>
      <c r="G23" s="20">
        <f aca="true" t="shared" si="1" ref="G23:G31">F23/E23*100</f>
        <v>92.28426395939087</v>
      </c>
      <c r="H23" s="1010">
        <v>1628</v>
      </c>
    </row>
    <row r="24" spans="1:8" ht="12.75">
      <c r="A24" s="54"/>
      <c r="B24" s="55">
        <v>19</v>
      </c>
      <c r="C24" s="17" t="s">
        <v>2411</v>
      </c>
      <c r="D24" s="24">
        <v>1430</v>
      </c>
      <c r="E24" s="24">
        <v>1430</v>
      </c>
      <c r="F24" s="24">
        <v>1430</v>
      </c>
      <c r="G24" s="20">
        <f t="shared" si="1"/>
        <v>100</v>
      </c>
      <c r="H24" s="1010">
        <v>1300</v>
      </c>
    </row>
    <row r="25" spans="1:8" ht="12.75">
      <c r="A25" s="54"/>
      <c r="B25" s="55">
        <v>20</v>
      </c>
      <c r="C25" s="17" t="s">
        <v>2412</v>
      </c>
      <c r="D25" s="24">
        <v>2770</v>
      </c>
      <c r="E25" s="24">
        <v>2770</v>
      </c>
      <c r="F25" s="24">
        <v>2770</v>
      </c>
      <c r="G25" s="20">
        <f t="shared" si="1"/>
        <v>100</v>
      </c>
      <c r="H25" s="1010">
        <v>2450</v>
      </c>
    </row>
    <row r="26" spans="1:8" ht="12.75">
      <c r="A26" s="54"/>
      <c r="B26" s="55">
        <v>21</v>
      </c>
      <c r="C26" s="17" t="s">
        <v>2413</v>
      </c>
      <c r="D26" s="24">
        <v>1300</v>
      </c>
      <c r="E26" s="24">
        <v>1300</v>
      </c>
      <c r="F26" s="24">
        <v>1300</v>
      </c>
      <c r="G26" s="20">
        <f t="shared" si="1"/>
        <v>100</v>
      </c>
      <c r="H26" s="1010">
        <v>1250</v>
      </c>
    </row>
    <row r="27" spans="1:8" ht="12.75">
      <c r="A27" s="54"/>
      <c r="B27" s="55">
        <v>22</v>
      </c>
      <c r="C27" s="17" t="s">
        <v>2414</v>
      </c>
      <c r="D27" s="24">
        <v>1220</v>
      </c>
      <c r="E27" s="24">
        <v>1220</v>
      </c>
      <c r="F27" s="24">
        <v>1220</v>
      </c>
      <c r="G27" s="20">
        <f t="shared" si="1"/>
        <v>100</v>
      </c>
      <c r="H27" s="1010">
        <v>1120</v>
      </c>
    </row>
    <row r="28" spans="1:8" ht="12.75">
      <c r="A28" s="54"/>
      <c r="B28" s="55">
        <v>23</v>
      </c>
      <c r="C28" s="17" t="s">
        <v>2415</v>
      </c>
      <c r="D28" s="24">
        <v>920</v>
      </c>
      <c r="E28" s="24">
        <v>920</v>
      </c>
      <c r="F28" s="24">
        <v>920</v>
      </c>
      <c r="G28" s="20">
        <f t="shared" si="1"/>
        <v>100</v>
      </c>
      <c r="H28" s="1010">
        <v>850</v>
      </c>
    </row>
    <row r="29" spans="1:8" ht="12.75">
      <c r="A29" s="54"/>
      <c r="B29" s="55">
        <v>26</v>
      </c>
      <c r="C29" s="17" t="s">
        <v>2416</v>
      </c>
      <c r="D29" s="24">
        <v>1300</v>
      </c>
      <c r="E29" s="24">
        <v>1300</v>
      </c>
      <c r="F29" s="24">
        <v>1300</v>
      </c>
      <c r="G29" s="20">
        <f t="shared" si="1"/>
        <v>100</v>
      </c>
      <c r="H29" s="1010">
        <v>1180</v>
      </c>
    </row>
    <row r="30" spans="1:10" ht="12.75">
      <c r="A30" s="54"/>
      <c r="B30" s="55">
        <v>27</v>
      </c>
      <c r="C30" s="17" t="s">
        <v>2417</v>
      </c>
      <c r="D30" s="24">
        <v>1690</v>
      </c>
      <c r="E30" s="24">
        <v>1690</v>
      </c>
      <c r="F30" s="24">
        <v>1690</v>
      </c>
      <c r="G30" s="20">
        <f t="shared" si="1"/>
        <v>100</v>
      </c>
      <c r="H30" s="1010">
        <v>1450</v>
      </c>
      <c r="J30" s="33"/>
    </row>
    <row r="31" spans="1:10" ht="12.75">
      <c r="A31" s="54"/>
      <c r="B31" s="55">
        <v>28</v>
      </c>
      <c r="C31" s="17" t="s">
        <v>2418</v>
      </c>
      <c r="D31" s="24">
        <v>1480</v>
      </c>
      <c r="E31" s="24">
        <v>1480</v>
      </c>
      <c r="F31" s="24">
        <v>1480</v>
      </c>
      <c r="G31" s="20">
        <f t="shared" si="1"/>
        <v>100</v>
      </c>
      <c r="H31" s="1010">
        <v>1360</v>
      </c>
      <c r="J31" s="33"/>
    </row>
    <row r="32" spans="1:8" ht="12.75">
      <c r="A32" s="58">
        <v>3111</v>
      </c>
      <c r="B32" s="51">
        <v>5336</v>
      </c>
      <c r="C32" s="52" t="s">
        <v>749</v>
      </c>
      <c r="D32" s="15">
        <f>SUM(D33:D40)</f>
        <v>1400</v>
      </c>
      <c r="E32" s="15">
        <f>SUM(E33:E40)</f>
        <v>7442</v>
      </c>
      <c r="F32" s="15">
        <f>SUM(F33:F40)</f>
        <v>7434</v>
      </c>
      <c r="G32" s="53">
        <f>F32/E32*100</f>
        <v>99.8925020155872</v>
      </c>
      <c r="H32" s="14">
        <f>SUM(H33:H40)</f>
        <v>5373</v>
      </c>
    </row>
    <row r="33" spans="1:10" ht="12.75">
      <c r="A33" s="59" t="s">
        <v>473</v>
      </c>
      <c r="B33" s="60"/>
      <c r="C33" s="1016" t="s">
        <v>1122</v>
      </c>
      <c r="D33" s="61">
        <v>0</v>
      </c>
      <c r="E33" s="61">
        <v>250</v>
      </c>
      <c r="F33" s="61">
        <v>249</v>
      </c>
      <c r="G33" s="20">
        <f aca="true" t="shared" si="2" ref="G33:G41">F33/E33*100</f>
        <v>99.6</v>
      </c>
      <c r="H33" s="62">
        <v>253</v>
      </c>
      <c r="J33" s="33"/>
    </row>
    <row r="34" spans="1:10" ht="12.75">
      <c r="A34" s="59" t="s">
        <v>2220</v>
      </c>
      <c r="B34" s="60"/>
      <c r="C34" s="63" t="s">
        <v>2219</v>
      </c>
      <c r="D34" s="61">
        <v>600</v>
      </c>
      <c r="E34" s="61">
        <v>686</v>
      </c>
      <c r="F34" s="61">
        <v>686</v>
      </c>
      <c r="G34" s="20">
        <f t="shared" si="2"/>
        <v>100</v>
      </c>
      <c r="H34" s="62">
        <v>1959</v>
      </c>
      <c r="J34" s="33"/>
    </row>
    <row r="35" spans="1:10" ht="12.75">
      <c r="A35" s="59" t="s">
        <v>514</v>
      </c>
      <c r="B35" s="60"/>
      <c r="C35" s="17" t="s">
        <v>1842</v>
      </c>
      <c r="D35" s="61">
        <v>800</v>
      </c>
      <c r="E35" s="61">
        <v>800</v>
      </c>
      <c r="F35" s="61">
        <v>800</v>
      </c>
      <c r="G35" s="20">
        <f t="shared" si="2"/>
        <v>100</v>
      </c>
      <c r="H35" s="62">
        <v>700</v>
      </c>
      <c r="J35" s="33"/>
    </row>
    <row r="36" spans="1:10" ht="12.75">
      <c r="A36" s="59" t="s">
        <v>812</v>
      </c>
      <c r="B36" s="60"/>
      <c r="C36" s="63" t="s">
        <v>813</v>
      </c>
      <c r="D36" s="61">
        <v>0</v>
      </c>
      <c r="E36" s="61">
        <v>2566</v>
      </c>
      <c r="F36" s="61">
        <v>2560</v>
      </c>
      <c r="G36" s="20">
        <f t="shared" si="2"/>
        <v>99.76617303195636</v>
      </c>
      <c r="H36" s="62">
        <v>2062</v>
      </c>
      <c r="J36" s="33"/>
    </row>
    <row r="37" spans="1:10" ht="12.75">
      <c r="A37" s="59" t="s">
        <v>2208</v>
      </c>
      <c r="B37" s="60"/>
      <c r="C37" s="1016" t="s">
        <v>2491</v>
      </c>
      <c r="D37" s="61">
        <v>0</v>
      </c>
      <c r="E37" s="61">
        <v>103</v>
      </c>
      <c r="F37" s="61">
        <v>103</v>
      </c>
      <c r="G37" s="20">
        <f>F37/E37*100</f>
        <v>100</v>
      </c>
      <c r="H37" s="62">
        <v>0</v>
      </c>
      <c r="J37" s="33"/>
    </row>
    <row r="38" spans="1:10" ht="12.75">
      <c r="A38" s="59" t="s">
        <v>2261</v>
      </c>
      <c r="B38" s="1034"/>
      <c r="C38" s="1016" t="s">
        <v>2262</v>
      </c>
      <c r="D38" s="1125">
        <v>0</v>
      </c>
      <c r="E38" s="1125">
        <v>0</v>
      </c>
      <c r="F38" s="1125">
        <v>0</v>
      </c>
      <c r="G38" s="871"/>
      <c r="H38" s="1126">
        <v>60</v>
      </c>
      <c r="J38" s="33"/>
    </row>
    <row r="39" spans="1:10" ht="12.75">
      <c r="A39" s="59" t="s">
        <v>2221</v>
      </c>
      <c r="B39" s="60"/>
      <c r="C39" s="17" t="s">
        <v>2222</v>
      </c>
      <c r="D39" s="61">
        <v>0</v>
      </c>
      <c r="E39" s="61">
        <v>355</v>
      </c>
      <c r="F39" s="61">
        <v>355</v>
      </c>
      <c r="G39" s="20">
        <f t="shared" si="2"/>
        <v>100</v>
      </c>
      <c r="H39" s="62">
        <v>339</v>
      </c>
      <c r="J39" s="33"/>
    </row>
    <row r="40" spans="1:10" ht="12.75">
      <c r="A40" s="59" t="s">
        <v>1075</v>
      </c>
      <c r="B40" s="60"/>
      <c r="C40" s="17" t="s">
        <v>1076</v>
      </c>
      <c r="D40" s="61">
        <v>0</v>
      </c>
      <c r="E40" s="61">
        <v>2682</v>
      </c>
      <c r="F40" s="61">
        <v>2681</v>
      </c>
      <c r="G40" s="20">
        <f t="shared" si="2"/>
        <v>99.96271439224459</v>
      </c>
      <c r="H40" s="62">
        <v>0</v>
      </c>
      <c r="J40" s="33"/>
    </row>
    <row r="41" spans="1:8" s="71" customFormat="1" ht="15.75" thickBot="1">
      <c r="A41" s="64"/>
      <c r="B41" s="65"/>
      <c r="C41" s="66" t="s">
        <v>2419</v>
      </c>
      <c r="D41" s="67">
        <f>SUM(D32,D11)</f>
        <v>34140</v>
      </c>
      <c r="E41" s="67">
        <f>SUM(E32,E11)</f>
        <v>40182</v>
      </c>
      <c r="F41" s="67">
        <f>SUM(F32,F11)</f>
        <v>40022</v>
      </c>
      <c r="G41" s="69">
        <f t="shared" si="2"/>
        <v>99.60181175650789</v>
      </c>
      <c r="H41" s="70">
        <f>SUM(H32,H11)</f>
        <v>34691</v>
      </c>
    </row>
    <row r="42" spans="1:8" ht="12.75">
      <c r="A42" s="50">
        <v>3113</v>
      </c>
      <c r="B42" s="51">
        <v>5331</v>
      </c>
      <c r="C42" s="52" t="s">
        <v>2399</v>
      </c>
      <c r="D42" s="15">
        <f>SUM(D43:D55)</f>
        <v>55670</v>
      </c>
      <c r="E42" s="15">
        <f>SUM(E43:E55)</f>
        <v>56887</v>
      </c>
      <c r="F42" s="15">
        <f>SUM(F43:F55)</f>
        <v>56877</v>
      </c>
      <c r="G42" s="53">
        <f aca="true" t="shared" si="3" ref="G42:G55">F42/E42*100</f>
        <v>99.98242129133193</v>
      </c>
      <c r="H42" s="14">
        <f>SUM(H43:H55)</f>
        <v>54322</v>
      </c>
    </row>
    <row r="43" spans="1:8" ht="12.75">
      <c r="A43" s="54" t="s">
        <v>2384</v>
      </c>
      <c r="B43" s="55">
        <v>30</v>
      </c>
      <c r="C43" s="17" t="s">
        <v>2420</v>
      </c>
      <c r="D43" s="24">
        <v>4100</v>
      </c>
      <c r="E43" s="24">
        <v>4197</v>
      </c>
      <c r="F43" s="24">
        <v>4197</v>
      </c>
      <c r="G43" s="20">
        <f t="shared" si="3"/>
        <v>100</v>
      </c>
      <c r="H43" s="1010">
        <v>4088</v>
      </c>
    </row>
    <row r="44" spans="1:8" ht="12.75">
      <c r="A44" s="54"/>
      <c r="B44" s="55">
        <v>31</v>
      </c>
      <c r="C44" s="17" t="s">
        <v>2421</v>
      </c>
      <c r="D44" s="24">
        <v>3960</v>
      </c>
      <c r="E44" s="24">
        <v>4010</v>
      </c>
      <c r="F44" s="24">
        <v>4010</v>
      </c>
      <c r="G44" s="20">
        <f t="shared" si="3"/>
        <v>100</v>
      </c>
      <c r="H44" s="1010">
        <v>3770</v>
      </c>
    </row>
    <row r="45" spans="1:8" ht="12.75">
      <c r="A45" s="54"/>
      <c r="B45" s="55">
        <v>33</v>
      </c>
      <c r="C45" s="17" t="s">
        <v>2422</v>
      </c>
      <c r="D45" s="24">
        <v>6280</v>
      </c>
      <c r="E45" s="24">
        <v>6383</v>
      </c>
      <c r="F45" s="24">
        <v>6373</v>
      </c>
      <c r="G45" s="20">
        <f t="shared" si="3"/>
        <v>99.84333385555382</v>
      </c>
      <c r="H45" s="1010">
        <v>6096</v>
      </c>
    </row>
    <row r="46" spans="1:8" ht="12.75">
      <c r="A46" s="54"/>
      <c r="B46" s="55">
        <v>34</v>
      </c>
      <c r="C46" s="17" t="s">
        <v>2423</v>
      </c>
      <c r="D46" s="24">
        <v>3990</v>
      </c>
      <c r="E46" s="24">
        <v>4082</v>
      </c>
      <c r="F46" s="24">
        <v>4082</v>
      </c>
      <c r="G46" s="20">
        <f t="shared" si="3"/>
        <v>100</v>
      </c>
      <c r="H46" s="1010">
        <v>3904</v>
      </c>
    </row>
    <row r="47" spans="1:8" ht="12.75">
      <c r="A47" s="54"/>
      <c r="B47" s="55">
        <v>36</v>
      </c>
      <c r="C47" s="17" t="s">
        <v>2424</v>
      </c>
      <c r="D47" s="24">
        <v>3660</v>
      </c>
      <c r="E47" s="24">
        <v>3735</v>
      </c>
      <c r="F47" s="24">
        <v>3735</v>
      </c>
      <c r="G47" s="20">
        <f t="shared" si="3"/>
        <v>100</v>
      </c>
      <c r="H47" s="1010">
        <v>3366</v>
      </c>
    </row>
    <row r="48" spans="1:8" ht="12.75">
      <c r="A48" s="54"/>
      <c r="B48" s="55">
        <v>37</v>
      </c>
      <c r="C48" s="17" t="s">
        <v>1079</v>
      </c>
      <c r="D48" s="24">
        <v>3870</v>
      </c>
      <c r="E48" s="24">
        <v>3915</v>
      </c>
      <c r="F48" s="24">
        <v>3915</v>
      </c>
      <c r="G48" s="20">
        <f t="shared" si="3"/>
        <v>100</v>
      </c>
      <c r="H48" s="1010">
        <v>3736</v>
      </c>
    </row>
    <row r="49" spans="1:8" ht="12.75">
      <c r="A49" s="54"/>
      <c r="B49" s="55">
        <v>38</v>
      </c>
      <c r="C49" s="17" t="s">
        <v>2425</v>
      </c>
      <c r="D49" s="24">
        <v>3270</v>
      </c>
      <c r="E49" s="24">
        <v>3375</v>
      </c>
      <c r="F49" s="24">
        <v>3375</v>
      </c>
      <c r="G49" s="20">
        <f t="shared" si="3"/>
        <v>100</v>
      </c>
      <c r="H49" s="1010">
        <v>3305</v>
      </c>
    </row>
    <row r="50" spans="1:8" ht="12.75">
      <c r="A50" s="54"/>
      <c r="B50" s="55">
        <v>39</v>
      </c>
      <c r="C50" s="17" t="s">
        <v>2426</v>
      </c>
      <c r="D50" s="24">
        <v>5080</v>
      </c>
      <c r="E50" s="24">
        <v>5151</v>
      </c>
      <c r="F50" s="24">
        <v>5151</v>
      </c>
      <c r="G50" s="20">
        <f t="shared" si="3"/>
        <v>100</v>
      </c>
      <c r="H50" s="1010">
        <v>4925</v>
      </c>
    </row>
    <row r="51" spans="1:8" ht="12.75">
      <c r="A51" s="54"/>
      <c r="B51" s="55">
        <v>41</v>
      </c>
      <c r="C51" s="17" t="s">
        <v>2427</v>
      </c>
      <c r="D51" s="24">
        <v>4340</v>
      </c>
      <c r="E51" s="24">
        <v>4421</v>
      </c>
      <c r="F51" s="24">
        <v>4421</v>
      </c>
      <c r="G51" s="20">
        <f t="shared" si="3"/>
        <v>100</v>
      </c>
      <c r="H51" s="1010">
        <v>4476</v>
      </c>
    </row>
    <row r="52" spans="1:8" ht="12.75">
      <c r="A52" s="54"/>
      <c r="B52" s="55">
        <v>42</v>
      </c>
      <c r="C52" s="17" t="s">
        <v>2428</v>
      </c>
      <c r="D52" s="24">
        <v>4200</v>
      </c>
      <c r="E52" s="24">
        <v>4289</v>
      </c>
      <c r="F52" s="24">
        <v>4289</v>
      </c>
      <c r="G52" s="20">
        <f t="shared" si="3"/>
        <v>100</v>
      </c>
      <c r="H52" s="1010">
        <v>4212</v>
      </c>
    </row>
    <row r="53" spans="1:8" ht="12.75">
      <c r="A53" s="54"/>
      <c r="B53" s="55">
        <v>43</v>
      </c>
      <c r="C53" s="17" t="s">
        <v>2431</v>
      </c>
      <c r="D53" s="24">
        <v>3160</v>
      </c>
      <c r="E53" s="24">
        <v>3205</v>
      </c>
      <c r="F53" s="24">
        <v>3205</v>
      </c>
      <c r="G53" s="20">
        <f t="shared" si="3"/>
        <v>100</v>
      </c>
      <c r="H53" s="1010">
        <v>3045</v>
      </c>
    </row>
    <row r="54" spans="1:8" ht="12.75">
      <c r="A54" s="54"/>
      <c r="B54" s="55">
        <v>44</v>
      </c>
      <c r="C54" s="17" t="s">
        <v>2432</v>
      </c>
      <c r="D54" s="24">
        <v>4000</v>
      </c>
      <c r="E54" s="24">
        <v>4082</v>
      </c>
      <c r="F54" s="24">
        <v>4082</v>
      </c>
      <c r="G54" s="20">
        <f t="shared" si="3"/>
        <v>100</v>
      </c>
      <c r="H54" s="1010">
        <v>3925</v>
      </c>
    </row>
    <row r="55" spans="1:8" ht="12.75">
      <c r="A55" s="72"/>
      <c r="B55" s="55">
        <v>45</v>
      </c>
      <c r="C55" s="17" t="s">
        <v>1080</v>
      </c>
      <c r="D55" s="24">
        <v>5760</v>
      </c>
      <c r="E55" s="24">
        <v>6042</v>
      </c>
      <c r="F55" s="24">
        <v>6042</v>
      </c>
      <c r="G55" s="20">
        <f t="shared" si="3"/>
        <v>100</v>
      </c>
      <c r="H55" s="1010">
        <v>5474</v>
      </c>
    </row>
    <row r="56" spans="1:8" ht="12.75">
      <c r="A56" s="130"/>
      <c r="B56" s="672"/>
      <c r="C56" s="171"/>
      <c r="D56" s="73" t="s">
        <v>666</v>
      </c>
      <c r="E56" s="1129"/>
      <c r="F56" s="1129"/>
      <c r="G56" s="371"/>
      <c r="H56" s="1130"/>
    </row>
    <row r="57" spans="1:8" ht="12.75">
      <c r="A57" s="74">
        <v>3113</v>
      </c>
      <c r="B57" s="75">
        <v>5336</v>
      </c>
      <c r="C57" s="76" t="s">
        <v>749</v>
      </c>
      <c r="D57" s="15">
        <f>SUM(D58:D73)</f>
        <v>19998</v>
      </c>
      <c r="E57" s="15">
        <f>SUM(E58:E73)</f>
        <v>28044</v>
      </c>
      <c r="F57" s="15">
        <f>SUM(F58:F73)</f>
        <v>27347</v>
      </c>
      <c r="G57" s="53">
        <v>0</v>
      </c>
      <c r="H57" s="14">
        <f>SUM(H58:H73)</f>
        <v>18617</v>
      </c>
    </row>
    <row r="58" spans="1:8" ht="12.75">
      <c r="A58" s="59" t="s">
        <v>795</v>
      </c>
      <c r="B58" s="60"/>
      <c r="C58" s="1016" t="s">
        <v>1077</v>
      </c>
      <c r="D58" s="24">
        <v>0</v>
      </c>
      <c r="E58" s="24">
        <v>260</v>
      </c>
      <c r="F58" s="24">
        <v>236</v>
      </c>
      <c r="G58" s="20">
        <f aca="true" t="shared" si="4" ref="G58:G74">F58/E58*100</f>
        <v>90.76923076923077</v>
      </c>
      <c r="H58" s="25">
        <v>0</v>
      </c>
    </row>
    <row r="59" spans="1:8" ht="12.75">
      <c r="A59" s="59" t="s">
        <v>738</v>
      </c>
      <c r="B59" s="60"/>
      <c r="C59" s="17" t="s">
        <v>522</v>
      </c>
      <c r="D59" s="24">
        <v>1974</v>
      </c>
      <c r="E59" s="24">
        <v>1982</v>
      </c>
      <c r="F59" s="24">
        <v>1959</v>
      </c>
      <c r="G59" s="20">
        <f>F59/E59*100</f>
        <v>98.83955600403633</v>
      </c>
      <c r="H59" s="25">
        <v>1693</v>
      </c>
    </row>
    <row r="60" spans="1:8" ht="12.75">
      <c r="A60" s="59" t="s">
        <v>515</v>
      </c>
      <c r="B60" s="60"/>
      <c r="C60" s="17" t="s">
        <v>1843</v>
      </c>
      <c r="D60" s="24">
        <v>1300</v>
      </c>
      <c r="E60" s="24">
        <v>1308</v>
      </c>
      <c r="F60" s="24">
        <v>1308</v>
      </c>
      <c r="G60" s="20">
        <f t="shared" si="4"/>
        <v>100</v>
      </c>
      <c r="H60" s="25">
        <v>1300</v>
      </c>
    </row>
    <row r="61" spans="1:8" ht="12.75">
      <c r="A61" s="59" t="s">
        <v>814</v>
      </c>
      <c r="B61" s="60"/>
      <c r="C61" s="63" t="s">
        <v>815</v>
      </c>
      <c r="D61" s="24">
        <v>500</v>
      </c>
      <c r="E61" s="24">
        <v>503</v>
      </c>
      <c r="F61" s="24">
        <v>503</v>
      </c>
      <c r="G61" s="20">
        <f>F61/E61*100</f>
        <v>100</v>
      </c>
      <c r="H61" s="25">
        <v>577</v>
      </c>
    </row>
    <row r="62" spans="1:8" ht="12.75">
      <c r="A62" s="59" t="s">
        <v>2248</v>
      </c>
      <c r="B62" s="60"/>
      <c r="C62" s="17" t="s">
        <v>472</v>
      </c>
      <c r="D62" s="24">
        <v>16190</v>
      </c>
      <c r="E62" s="24">
        <v>14854</v>
      </c>
      <c r="F62" s="24">
        <v>14263</v>
      </c>
      <c r="G62" s="20">
        <f t="shared" si="4"/>
        <v>96.02127373098155</v>
      </c>
      <c r="H62" s="25">
        <v>11349</v>
      </c>
    </row>
    <row r="63" spans="1:8" s="71" customFormat="1" ht="15">
      <c r="A63" s="59" t="s">
        <v>2249</v>
      </c>
      <c r="B63" s="60"/>
      <c r="C63" s="63" t="s">
        <v>521</v>
      </c>
      <c r="D63" s="24">
        <v>34</v>
      </c>
      <c r="E63" s="24">
        <v>34</v>
      </c>
      <c r="F63" s="24">
        <v>16</v>
      </c>
      <c r="G63" s="20">
        <f t="shared" si="4"/>
        <v>47.05882352941176</v>
      </c>
      <c r="H63" s="25">
        <v>47</v>
      </c>
    </row>
    <row r="64" spans="1:8" s="78" customFormat="1" ht="15.75">
      <c r="A64" s="59" t="s">
        <v>754</v>
      </c>
      <c r="B64" s="60"/>
      <c r="C64" s="1016" t="s">
        <v>1091</v>
      </c>
      <c r="D64" s="77">
        <v>0</v>
      </c>
      <c r="E64" s="77">
        <v>270</v>
      </c>
      <c r="F64" s="24">
        <v>234</v>
      </c>
      <c r="G64" s="20">
        <f t="shared" si="4"/>
        <v>86.66666666666667</v>
      </c>
      <c r="H64" s="25">
        <v>174</v>
      </c>
    </row>
    <row r="65" spans="1:8" ht="12.75">
      <c r="A65" s="59" t="s">
        <v>2208</v>
      </c>
      <c r="B65" s="60"/>
      <c r="C65" s="63" t="s">
        <v>2210</v>
      </c>
      <c r="D65" s="24">
        <v>0</v>
      </c>
      <c r="E65" s="24">
        <v>0</v>
      </c>
      <c r="F65" s="24">
        <v>0</v>
      </c>
      <c r="G65" s="20"/>
      <c r="H65" s="25">
        <v>1300</v>
      </c>
    </row>
    <row r="66" spans="1:8" ht="12.75">
      <c r="A66" s="59" t="s">
        <v>2209</v>
      </c>
      <c r="B66" s="60"/>
      <c r="C66" s="63" t="s">
        <v>2211</v>
      </c>
      <c r="D66" s="77">
        <v>0</v>
      </c>
      <c r="E66" s="77">
        <v>3771</v>
      </c>
      <c r="F66" s="24">
        <v>3766</v>
      </c>
      <c r="G66" s="20">
        <f t="shared" si="4"/>
        <v>99.86740917528508</v>
      </c>
      <c r="H66" s="25">
        <v>899</v>
      </c>
    </row>
    <row r="67" spans="1:8" ht="12.75">
      <c r="A67" s="59" t="s">
        <v>999</v>
      </c>
      <c r="B67" s="60"/>
      <c r="C67" s="1016" t="s">
        <v>1000</v>
      </c>
      <c r="D67" s="77">
        <v>0</v>
      </c>
      <c r="E67" s="77">
        <v>153</v>
      </c>
      <c r="F67" s="24">
        <v>153</v>
      </c>
      <c r="G67" s="20">
        <f>F67/E67*100</f>
        <v>100</v>
      </c>
      <c r="H67" s="25">
        <v>0</v>
      </c>
    </row>
    <row r="68" spans="1:8" ht="12.75">
      <c r="A68" s="59" t="s">
        <v>2263</v>
      </c>
      <c r="B68" s="60"/>
      <c r="C68" s="1016" t="s">
        <v>2264</v>
      </c>
      <c r="D68" s="1127">
        <v>0</v>
      </c>
      <c r="E68" s="1127">
        <v>0</v>
      </c>
      <c r="F68" s="1127">
        <v>0</v>
      </c>
      <c r="G68" s="871"/>
      <c r="H68" s="1128">
        <v>60</v>
      </c>
    </row>
    <row r="69" spans="1:8" ht="12.75">
      <c r="A69" s="59" t="s">
        <v>2223</v>
      </c>
      <c r="B69" s="51"/>
      <c r="C69" s="17" t="s">
        <v>2224</v>
      </c>
      <c r="D69" s="79">
        <v>0</v>
      </c>
      <c r="E69" s="79">
        <v>121</v>
      </c>
      <c r="F69" s="79">
        <v>121</v>
      </c>
      <c r="G69" s="20">
        <f t="shared" si="4"/>
        <v>100</v>
      </c>
      <c r="H69" s="26">
        <v>169</v>
      </c>
    </row>
    <row r="70" spans="1:8" ht="12.75">
      <c r="A70" s="59"/>
      <c r="B70" s="55">
        <v>37</v>
      </c>
      <c r="C70" s="17" t="s">
        <v>1081</v>
      </c>
      <c r="D70" s="77">
        <v>0</v>
      </c>
      <c r="E70" s="79">
        <v>100</v>
      </c>
      <c r="F70" s="79">
        <v>100</v>
      </c>
      <c r="G70" s="20">
        <f t="shared" si="4"/>
        <v>100</v>
      </c>
      <c r="H70" s="26">
        <v>0</v>
      </c>
    </row>
    <row r="71" spans="1:8" ht="12.75">
      <c r="A71" s="59"/>
      <c r="B71" s="55">
        <v>44</v>
      </c>
      <c r="C71" s="17" t="s">
        <v>1082</v>
      </c>
      <c r="D71" s="79">
        <v>0</v>
      </c>
      <c r="E71" s="79">
        <v>150</v>
      </c>
      <c r="F71" s="79">
        <v>150</v>
      </c>
      <c r="G71" s="20">
        <f t="shared" si="4"/>
        <v>100</v>
      </c>
      <c r="H71" s="26">
        <v>0</v>
      </c>
    </row>
    <row r="72" spans="1:8" ht="12.75">
      <c r="A72" s="59" t="s">
        <v>2221</v>
      </c>
      <c r="B72" s="51"/>
      <c r="C72" s="17" t="s">
        <v>2225</v>
      </c>
      <c r="D72" s="79">
        <v>0</v>
      </c>
      <c r="E72" s="79">
        <v>853</v>
      </c>
      <c r="F72" s="79">
        <v>853</v>
      </c>
      <c r="G72" s="20">
        <f t="shared" si="4"/>
        <v>100</v>
      </c>
      <c r="H72" s="26">
        <v>1049</v>
      </c>
    </row>
    <row r="73" spans="1:8" ht="12.75">
      <c r="A73" s="59" t="s">
        <v>1075</v>
      </c>
      <c r="B73" s="51"/>
      <c r="C73" s="17" t="s">
        <v>1078</v>
      </c>
      <c r="D73" s="79">
        <v>0</v>
      </c>
      <c r="E73" s="79">
        <v>3685</v>
      </c>
      <c r="F73" s="79">
        <v>3685</v>
      </c>
      <c r="G73" s="20">
        <f t="shared" si="4"/>
        <v>100</v>
      </c>
      <c r="H73" s="26">
        <v>0</v>
      </c>
    </row>
    <row r="74" spans="1:8" ht="15.75" thickBot="1">
      <c r="A74" s="64"/>
      <c r="B74" s="65"/>
      <c r="C74" s="66" t="s">
        <v>2434</v>
      </c>
      <c r="D74" s="67">
        <f>SUM(D57,D42)</f>
        <v>75668</v>
      </c>
      <c r="E74" s="67">
        <f>SUM(E57,E42)</f>
        <v>84931</v>
      </c>
      <c r="F74" s="67">
        <f>SUM(F57,F42)</f>
        <v>84224</v>
      </c>
      <c r="G74" s="69">
        <f t="shared" si="4"/>
        <v>99.16755954833924</v>
      </c>
      <c r="H74" s="70">
        <f>SUM(H57,H42)</f>
        <v>72939</v>
      </c>
    </row>
    <row r="75" spans="1:8" ht="12.75">
      <c r="A75" s="80">
        <v>3141</v>
      </c>
      <c r="B75" s="81">
        <v>5331</v>
      </c>
      <c r="C75" s="82" t="s">
        <v>2399</v>
      </c>
      <c r="D75" s="49"/>
      <c r="E75" s="49"/>
      <c r="F75" s="49"/>
      <c r="G75" s="49"/>
      <c r="H75" s="83"/>
    </row>
    <row r="76" spans="1:8" ht="12.75">
      <c r="A76" s="383" t="s">
        <v>2384</v>
      </c>
      <c r="B76" s="55">
        <v>46</v>
      </c>
      <c r="C76" s="56" t="s">
        <v>1406</v>
      </c>
      <c r="D76" s="79">
        <v>16853</v>
      </c>
      <c r="E76" s="79">
        <v>15836</v>
      </c>
      <c r="F76" s="79">
        <v>15836</v>
      </c>
      <c r="G76" s="20">
        <f>F76/E76*100</f>
        <v>100</v>
      </c>
      <c r="H76" s="26">
        <v>14688</v>
      </c>
    </row>
    <row r="77" spans="1:8" ht="12.75">
      <c r="A77" s="50"/>
      <c r="B77" s="84">
        <v>5336</v>
      </c>
      <c r="C77" s="85" t="s">
        <v>749</v>
      </c>
      <c r="D77" s="86">
        <f>SUM(D78:D80)</f>
        <v>0</v>
      </c>
      <c r="E77" s="86">
        <f>SUM(E78:E80)</f>
        <v>1717</v>
      </c>
      <c r="F77" s="86">
        <f>SUM(F78:F80)</f>
        <v>1717</v>
      </c>
      <c r="G77" s="53">
        <v>0</v>
      </c>
      <c r="H77" s="87">
        <f>SUM(H78:H80)</f>
        <v>1797</v>
      </c>
    </row>
    <row r="78" spans="1:8" ht="12.75">
      <c r="A78" s="59" t="s">
        <v>795</v>
      </c>
      <c r="B78" s="88"/>
      <c r="C78" s="42" t="s">
        <v>796</v>
      </c>
      <c r="D78" s="79">
        <v>0</v>
      </c>
      <c r="E78" s="79">
        <v>0</v>
      </c>
      <c r="F78" s="79">
        <v>0</v>
      </c>
      <c r="G78" s="20"/>
      <c r="H78" s="26">
        <v>1500</v>
      </c>
    </row>
    <row r="79" spans="1:8" ht="12.75">
      <c r="A79" s="59" t="s">
        <v>2212</v>
      </c>
      <c r="B79" s="88"/>
      <c r="C79" s="63" t="s">
        <v>2213</v>
      </c>
      <c r="D79" s="79">
        <v>0</v>
      </c>
      <c r="E79" s="79">
        <v>1081</v>
      </c>
      <c r="F79" s="79">
        <v>1081</v>
      </c>
      <c r="G79" s="20">
        <f>F79/E79*100</f>
        <v>100</v>
      </c>
      <c r="H79" s="26">
        <v>297</v>
      </c>
    </row>
    <row r="80" spans="1:8" ht="12.75">
      <c r="A80" s="59" t="s">
        <v>1075</v>
      </c>
      <c r="B80" s="88"/>
      <c r="C80" s="63" t="s">
        <v>1083</v>
      </c>
      <c r="D80" s="79">
        <v>0</v>
      </c>
      <c r="E80" s="79">
        <v>636</v>
      </c>
      <c r="F80" s="79">
        <v>636</v>
      </c>
      <c r="G80" s="20">
        <f>F80/E80*100</f>
        <v>100</v>
      </c>
      <c r="H80" s="26">
        <v>0</v>
      </c>
    </row>
    <row r="81" spans="1:8" ht="15.75" thickBot="1">
      <c r="A81" s="64"/>
      <c r="B81" s="65"/>
      <c r="C81" s="66" t="s">
        <v>1416</v>
      </c>
      <c r="D81" s="67">
        <f>SUM(D76:D77)</f>
        <v>16853</v>
      </c>
      <c r="E81" s="67">
        <f>SUM(E76:E77)</f>
        <v>17553</v>
      </c>
      <c r="F81" s="67">
        <f>SUM(F76:F77)</f>
        <v>17553</v>
      </c>
      <c r="G81" s="69">
        <f>F81/E81*100</f>
        <v>100</v>
      </c>
      <c r="H81" s="70">
        <f>SUM(H76:H77)</f>
        <v>16485</v>
      </c>
    </row>
    <row r="82" spans="1:8" ht="12.75">
      <c r="A82" s="80">
        <v>3291</v>
      </c>
      <c r="B82" s="81">
        <v>5336</v>
      </c>
      <c r="C82" s="103" t="s">
        <v>749</v>
      </c>
      <c r="D82" s="49"/>
      <c r="E82" s="49"/>
      <c r="F82" s="49"/>
      <c r="G82" s="104"/>
      <c r="H82" s="83"/>
    </row>
    <row r="83" spans="1:8" ht="12.75">
      <c r="A83" s="96">
        <v>30</v>
      </c>
      <c r="B83" s="90">
        <v>5336</v>
      </c>
      <c r="C83" s="17" t="s">
        <v>2420</v>
      </c>
      <c r="D83" s="91">
        <v>0</v>
      </c>
      <c r="E83" s="91">
        <v>60</v>
      </c>
      <c r="F83" s="91">
        <v>51</v>
      </c>
      <c r="G83" s="20">
        <f aca="true" t="shared" si="5" ref="G83:G90">F83/E83*100</f>
        <v>85</v>
      </c>
      <c r="H83" s="92">
        <v>0</v>
      </c>
    </row>
    <row r="84" spans="1:8" ht="12.75">
      <c r="A84" s="96">
        <v>34</v>
      </c>
      <c r="B84" s="90">
        <v>5336</v>
      </c>
      <c r="C84" s="17" t="s">
        <v>2402</v>
      </c>
      <c r="D84" s="91">
        <v>0</v>
      </c>
      <c r="E84" s="91">
        <v>64</v>
      </c>
      <c r="F84" s="91">
        <v>53</v>
      </c>
      <c r="G84" s="20">
        <f t="shared" si="5"/>
        <v>82.8125</v>
      </c>
      <c r="H84" s="92">
        <v>0</v>
      </c>
    </row>
    <row r="85" spans="1:8" ht="12.75">
      <c r="A85" s="96">
        <v>36</v>
      </c>
      <c r="B85" s="90">
        <v>5336</v>
      </c>
      <c r="C85" s="17" t="s">
        <v>2424</v>
      </c>
      <c r="D85" s="91">
        <v>0</v>
      </c>
      <c r="E85" s="91">
        <v>60</v>
      </c>
      <c r="F85" s="91">
        <v>60</v>
      </c>
      <c r="G85" s="20">
        <f t="shared" si="5"/>
        <v>100</v>
      </c>
      <c r="H85" s="92">
        <v>0</v>
      </c>
    </row>
    <row r="86" spans="1:8" ht="12.75">
      <c r="A86" s="96">
        <v>38</v>
      </c>
      <c r="B86" s="90">
        <v>5336</v>
      </c>
      <c r="C86" s="17" t="s">
        <v>2425</v>
      </c>
      <c r="D86" s="91">
        <v>0</v>
      </c>
      <c r="E86" s="91">
        <v>21</v>
      </c>
      <c r="F86" s="91">
        <v>21</v>
      </c>
      <c r="G86" s="20">
        <f t="shared" si="5"/>
        <v>100</v>
      </c>
      <c r="H86" s="92">
        <v>0</v>
      </c>
    </row>
    <row r="87" spans="1:8" ht="12.75">
      <c r="A87" s="107"/>
      <c r="B87" s="90">
        <v>5339</v>
      </c>
      <c r="C87" s="17" t="s">
        <v>751</v>
      </c>
      <c r="D87" s="91">
        <v>0</v>
      </c>
      <c r="E87" s="91">
        <v>50</v>
      </c>
      <c r="F87" s="91">
        <v>50</v>
      </c>
      <c r="G87" s="20">
        <f t="shared" si="5"/>
        <v>100</v>
      </c>
      <c r="H87" s="92">
        <v>0</v>
      </c>
    </row>
    <row r="88" spans="1:8" ht="15" thickBot="1">
      <c r="A88" s="97"/>
      <c r="B88" s="98" t="s">
        <v>2366</v>
      </c>
      <c r="C88" s="99"/>
      <c r="D88" s="100">
        <f>SUM(D83:D87)</f>
        <v>0</v>
      </c>
      <c r="E88" s="100">
        <f>SUM(E83:E87)</f>
        <v>255</v>
      </c>
      <c r="F88" s="100">
        <f>SUM(F83:F87)</f>
        <v>235</v>
      </c>
      <c r="G88" s="69">
        <f t="shared" si="5"/>
        <v>92.15686274509804</v>
      </c>
      <c r="H88" s="102">
        <f>SUM(H83:H87)</f>
        <v>0</v>
      </c>
    </row>
    <row r="89" spans="1:10" ht="12.75">
      <c r="A89" s="80">
        <v>3421</v>
      </c>
      <c r="B89" s="105">
        <v>5213</v>
      </c>
      <c r="C89" s="47" t="s">
        <v>513</v>
      </c>
      <c r="D89" s="49">
        <v>0</v>
      </c>
      <c r="E89" s="49">
        <v>254</v>
      </c>
      <c r="F89" s="49">
        <v>254</v>
      </c>
      <c r="G89" s="20">
        <f t="shared" si="5"/>
        <v>100</v>
      </c>
      <c r="H89" s="83">
        <v>0</v>
      </c>
      <c r="J89" s="33"/>
    </row>
    <row r="90" spans="1:8" ht="12.75">
      <c r="A90" s="93"/>
      <c r="B90" s="90">
        <v>5221</v>
      </c>
      <c r="C90" s="63" t="s">
        <v>976</v>
      </c>
      <c r="D90" s="91">
        <v>0</v>
      </c>
      <c r="E90" s="91">
        <v>45</v>
      </c>
      <c r="F90" s="91">
        <v>45</v>
      </c>
      <c r="G90" s="20">
        <f t="shared" si="5"/>
        <v>100</v>
      </c>
      <c r="H90" s="92">
        <v>0</v>
      </c>
    </row>
    <row r="91" spans="1:8" ht="13.5">
      <c r="A91" s="106"/>
      <c r="B91" s="94">
        <v>5222</v>
      </c>
      <c r="C91" s="95" t="s">
        <v>973</v>
      </c>
      <c r="D91" s="91">
        <v>0</v>
      </c>
      <c r="E91" s="91">
        <v>406</v>
      </c>
      <c r="F91" s="91">
        <v>406</v>
      </c>
      <c r="G91" s="20">
        <f aca="true" t="shared" si="6" ref="G91:G97">F91/E91*100</f>
        <v>100</v>
      </c>
      <c r="H91" s="92">
        <v>0</v>
      </c>
    </row>
    <row r="92" spans="1:8" ht="12.75">
      <c r="A92" s="93"/>
      <c r="B92" s="90">
        <v>5223</v>
      </c>
      <c r="C92" s="63" t="s">
        <v>974</v>
      </c>
      <c r="D92" s="91">
        <v>0</v>
      </c>
      <c r="E92" s="91">
        <v>91</v>
      </c>
      <c r="F92" s="91">
        <v>91</v>
      </c>
      <c r="G92" s="20">
        <f t="shared" si="6"/>
        <v>100</v>
      </c>
      <c r="H92" s="92">
        <v>0</v>
      </c>
    </row>
    <row r="93" spans="1:8" ht="12.75">
      <c r="A93" s="96" t="s">
        <v>2384</v>
      </c>
      <c r="B93" s="90">
        <v>5229</v>
      </c>
      <c r="C93" s="63" t="s">
        <v>975</v>
      </c>
      <c r="D93" s="91">
        <v>5000</v>
      </c>
      <c r="E93" s="91">
        <v>352</v>
      </c>
      <c r="F93" s="91">
        <v>0</v>
      </c>
      <c r="G93" s="20">
        <f t="shared" si="6"/>
        <v>0</v>
      </c>
      <c r="H93" s="92">
        <v>0</v>
      </c>
    </row>
    <row r="94" spans="1:8" ht="12.75">
      <c r="A94" s="96">
        <v>37</v>
      </c>
      <c r="B94" s="90">
        <v>5336</v>
      </c>
      <c r="C94" s="17" t="s">
        <v>1084</v>
      </c>
      <c r="D94" s="91">
        <v>0</v>
      </c>
      <c r="E94" s="91">
        <v>36</v>
      </c>
      <c r="F94" s="91">
        <v>34</v>
      </c>
      <c r="G94" s="20">
        <f>F94/E94*100</f>
        <v>94.44444444444444</v>
      </c>
      <c r="H94" s="92">
        <v>0</v>
      </c>
    </row>
    <row r="95" spans="1:8" ht="12.75">
      <c r="A95" s="96">
        <v>38</v>
      </c>
      <c r="B95" s="90">
        <v>5336</v>
      </c>
      <c r="C95" s="17" t="s">
        <v>2425</v>
      </c>
      <c r="D95" s="91">
        <v>0</v>
      </c>
      <c r="E95" s="91">
        <v>8</v>
      </c>
      <c r="F95" s="91">
        <v>8</v>
      </c>
      <c r="G95" s="20">
        <f>F95/E95*100</f>
        <v>100</v>
      </c>
      <c r="H95" s="92">
        <v>0</v>
      </c>
    </row>
    <row r="96" spans="1:8" ht="12.75">
      <c r="A96" s="96">
        <v>41</v>
      </c>
      <c r="B96" s="90">
        <v>5336</v>
      </c>
      <c r="C96" s="17" t="s">
        <v>2427</v>
      </c>
      <c r="D96" s="91">
        <v>0</v>
      </c>
      <c r="E96" s="91">
        <v>20</v>
      </c>
      <c r="F96" s="91">
        <v>19</v>
      </c>
      <c r="G96" s="20">
        <f>F96/E96*100</f>
        <v>95</v>
      </c>
      <c r="H96" s="92">
        <v>0</v>
      </c>
    </row>
    <row r="97" spans="1:8" ht="12.75">
      <c r="A97" s="107"/>
      <c r="B97" s="90">
        <v>5339</v>
      </c>
      <c r="C97" s="17" t="s">
        <v>750</v>
      </c>
      <c r="D97" s="91">
        <v>0</v>
      </c>
      <c r="E97" s="91">
        <v>129</v>
      </c>
      <c r="F97" s="91">
        <v>129</v>
      </c>
      <c r="G97" s="20">
        <f t="shared" si="6"/>
        <v>100</v>
      </c>
      <c r="H97" s="92">
        <v>0</v>
      </c>
    </row>
    <row r="98" spans="1:8" ht="15" thickBot="1">
      <c r="A98" s="108"/>
      <c r="B98" s="98" t="s">
        <v>2366</v>
      </c>
      <c r="C98" s="99"/>
      <c r="D98" s="100">
        <f>SUM(D89:D97)</f>
        <v>5000</v>
      </c>
      <c r="E98" s="100">
        <f>SUM(E89:E97)</f>
        <v>1341</v>
      </c>
      <c r="F98" s="100">
        <f>SUM(F89:F97)</f>
        <v>986</v>
      </c>
      <c r="G98" s="69">
        <f aca="true" t="shared" si="7" ref="G98:G108">F98/E98*100</f>
        <v>73.52721849366145</v>
      </c>
      <c r="H98" s="102">
        <f>SUM(H89:H97)</f>
        <v>0</v>
      </c>
    </row>
    <row r="99" spans="1:8" ht="12.75">
      <c r="A99" s="80">
        <v>3541</v>
      </c>
      <c r="B99" s="105">
        <v>5221</v>
      </c>
      <c r="C99" s="47" t="s">
        <v>976</v>
      </c>
      <c r="D99" s="49">
        <v>0</v>
      </c>
      <c r="E99" s="49">
        <v>20</v>
      </c>
      <c r="F99" s="49">
        <v>20</v>
      </c>
      <c r="G99" s="104">
        <f t="shared" si="7"/>
        <v>100</v>
      </c>
      <c r="H99" s="83">
        <v>0</v>
      </c>
    </row>
    <row r="100" spans="1:8" ht="12.75">
      <c r="A100" s="96">
        <v>30</v>
      </c>
      <c r="B100" s="90">
        <v>5336</v>
      </c>
      <c r="C100" s="17" t="s">
        <v>2420</v>
      </c>
      <c r="D100" s="79">
        <v>0</v>
      </c>
      <c r="E100" s="79">
        <v>28</v>
      </c>
      <c r="F100" s="79">
        <v>28</v>
      </c>
      <c r="G100" s="20">
        <f t="shared" si="7"/>
        <v>100</v>
      </c>
      <c r="H100" s="26">
        <v>0</v>
      </c>
    </row>
    <row r="101" spans="1:8" ht="12.75">
      <c r="A101" s="96">
        <v>41</v>
      </c>
      <c r="B101" s="90">
        <v>5336</v>
      </c>
      <c r="C101" s="17" t="s">
        <v>2427</v>
      </c>
      <c r="D101" s="79">
        <v>0</v>
      </c>
      <c r="E101" s="79">
        <v>20</v>
      </c>
      <c r="F101" s="79">
        <v>20</v>
      </c>
      <c r="G101" s="20">
        <f t="shared" si="7"/>
        <v>100</v>
      </c>
      <c r="H101" s="26">
        <v>0</v>
      </c>
    </row>
    <row r="102" spans="1:8" ht="12.75">
      <c r="A102" s="96">
        <v>42</v>
      </c>
      <c r="B102" s="90">
        <v>5336</v>
      </c>
      <c r="C102" s="17" t="s">
        <v>2428</v>
      </c>
      <c r="D102" s="79">
        <v>0</v>
      </c>
      <c r="E102" s="79">
        <v>34</v>
      </c>
      <c r="F102" s="79">
        <v>30</v>
      </c>
      <c r="G102" s="20">
        <f t="shared" si="7"/>
        <v>88.23529411764706</v>
      </c>
      <c r="H102" s="26">
        <v>0</v>
      </c>
    </row>
    <row r="103" spans="1:8" ht="12.75">
      <c r="A103" s="107"/>
      <c r="B103" s="90">
        <v>5339</v>
      </c>
      <c r="C103" s="17" t="s">
        <v>751</v>
      </c>
      <c r="D103" s="79">
        <v>0</v>
      </c>
      <c r="E103" s="79">
        <v>24</v>
      </c>
      <c r="F103" s="79">
        <v>24</v>
      </c>
      <c r="G103" s="20">
        <f t="shared" si="7"/>
        <v>100</v>
      </c>
      <c r="H103" s="26">
        <v>0</v>
      </c>
    </row>
    <row r="104" spans="1:8" ht="15" thickBot="1">
      <c r="A104" s="109"/>
      <c r="B104" s="110" t="s">
        <v>2366</v>
      </c>
      <c r="C104" s="111"/>
      <c r="D104" s="6">
        <f>SUM(D99:D103)</f>
        <v>0</v>
      </c>
      <c r="E104" s="6">
        <f>SUM(E99:E103)</f>
        <v>126</v>
      </c>
      <c r="F104" s="6">
        <f>SUM(F99:F103)</f>
        <v>122</v>
      </c>
      <c r="G104" s="69">
        <f t="shared" si="7"/>
        <v>96.82539682539682</v>
      </c>
      <c r="H104" s="8">
        <f>SUM(H99:H103)</f>
        <v>0</v>
      </c>
    </row>
    <row r="105" spans="1:8" ht="12.75">
      <c r="A105" s="80">
        <v>4351</v>
      </c>
      <c r="B105" s="105">
        <v>5222</v>
      </c>
      <c r="C105" s="47" t="s">
        <v>973</v>
      </c>
      <c r="D105" s="49">
        <v>0</v>
      </c>
      <c r="E105" s="49">
        <v>330</v>
      </c>
      <c r="F105" s="49">
        <v>330</v>
      </c>
      <c r="G105" s="104">
        <f t="shared" si="7"/>
        <v>100</v>
      </c>
      <c r="H105" s="83">
        <v>0</v>
      </c>
    </row>
    <row r="106" spans="1:8" ht="12.75">
      <c r="A106" s="96"/>
      <c r="B106" s="90">
        <v>5223</v>
      </c>
      <c r="C106" s="63" t="s">
        <v>974</v>
      </c>
      <c r="D106" s="79">
        <v>0</v>
      </c>
      <c r="E106" s="79">
        <v>100</v>
      </c>
      <c r="F106" s="79">
        <v>100</v>
      </c>
      <c r="G106" s="20">
        <f t="shared" si="7"/>
        <v>100</v>
      </c>
      <c r="H106" s="26">
        <v>0</v>
      </c>
    </row>
    <row r="107" spans="1:8" ht="12.75">
      <c r="A107" s="96"/>
      <c r="B107" s="90">
        <v>5336</v>
      </c>
      <c r="C107" s="114" t="s">
        <v>2228</v>
      </c>
      <c r="D107" s="79">
        <v>0</v>
      </c>
      <c r="E107" s="79">
        <v>705</v>
      </c>
      <c r="F107" s="79">
        <v>705</v>
      </c>
      <c r="G107" s="20">
        <f t="shared" si="7"/>
        <v>100</v>
      </c>
      <c r="H107" s="26">
        <v>0</v>
      </c>
    </row>
    <row r="108" spans="1:8" ht="15" thickBot="1">
      <c r="A108" s="112"/>
      <c r="B108" s="113" t="s">
        <v>2366</v>
      </c>
      <c r="C108" s="99"/>
      <c r="D108" s="100">
        <f>SUM(D105:D107)</f>
        <v>0</v>
      </c>
      <c r="E108" s="100">
        <f>SUM(E105:E107)</f>
        <v>1135</v>
      </c>
      <c r="F108" s="100">
        <f>SUM(F105:F107)</f>
        <v>1135</v>
      </c>
      <c r="G108" s="69">
        <f t="shared" si="7"/>
        <v>100</v>
      </c>
      <c r="H108" s="102">
        <f>SUM(H105:H107)</f>
        <v>0</v>
      </c>
    </row>
    <row r="110" ht="12.75">
      <c r="D110" s="73" t="s">
        <v>1103</v>
      </c>
    </row>
    <row r="111" ht="13.5" thickBot="1"/>
    <row r="112" spans="1:8" ht="12.75">
      <c r="A112" s="80">
        <v>4358</v>
      </c>
      <c r="B112" s="105">
        <v>5222</v>
      </c>
      <c r="C112" s="47" t="s">
        <v>973</v>
      </c>
      <c r="D112" s="49">
        <v>0</v>
      </c>
      <c r="E112" s="49">
        <v>30</v>
      </c>
      <c r="F112" s="49">
        <v>30</v>
      </c>
      <c r="G112" s="104">
        <f>F112/E112*100</f>
        <v>100</v>
      </c>
      <c r="H112" s="83">
        <v>0</v>
      </c>
    </row>
    <row r="113" spans="1:8" ht="15" thickBot="1">
      <c r="A113" s="112"/>
      <c r="B113" s="113" t="s">
        <v>2366</v>
      </c>
      <c r="C113" s="99"/>
      <c r="D113" s="100">
        <f>SUM(D112:D112)</f>
        <v>0</v>
      </c>
      <c r="E113" s="100">
        <f>SUM(E112:E112)</f>
        <v>30</v>
      </c>
      <c r="F113" s="100">
        <f>SUM(F112:F112)</f>
        <v>30</v>
      </c>
      <c r="G113" s="69">
        <f>F113/E113*100</f>
        <v>100</v>
      </c>
      <c r="H113" s="102">
        <f>SUM(H112:H112)</f>
        <v>0</v>
      </c>
    </row>
    <row r="114" spans="1:8" ht="12.75">
      <c r="A114" s="80">
        <v>4371</v>
      </c>
      <c r="B114" s="90">
        <v>5222</v>
      </c>
      <c r="C114" s="63" t="s">
        <v>973</v>
      </c>
      <c r="D114" s="79">
        <v>0</v>
      </c>
      <c r="E114" s="79">
        <v>64</v>
      </c>
      <c r="F114" s="79">
        <v>64</v>
      </c>
      <c r="G114" s="20">
        <f aca="true" t="shared" si="8" ref="G114:G124">F114/E114*100</f>
        <v>100</v>
      </c>
      <c r="H114" s="26">
        <v>0</v>
      </c>
    </row>
    <row r="115" spans="1:8" ht="15" thickBot="1">
      <c r="A115" s="112"/>
      <c r="B115" s="113" t="s">
        <v>2366</v>
      </c>
      <c r="C115" s="99"/>
      <c r="D115" s="100">
        <f>SUM(D114:D114)</f>
        <v>0</v>
      </c>
      <c r="E115" s="100">
        <f>SUM(E114:E114)</f>
        <v>64</v>
      </c>
      <c r="F115" s="100">
        <f>SUM(F114:F114)</f>
        <v>64</v>
      </c>
      <c r="G115" s="69">
        <f t="shared" si="8"/>
        <v>100</v>
      </c>
      <c r="H115" s="102">
        <f>SUM(H114:H114)</f>
        <v>0</v>
      </c>
    </row>
    <row r="116" spans="1:8" ht="12.75">
      <c r="A116" s="80">
        <v>4372</v>
      </c>
      <c r="B116" s="105">
        <v>5222</v>
      </c>
      <c r="C116" s="47" t="s">
        <v>973</v>
      </c>
      <c r="D116" s="49">
        <v>0</v>
      </c>
      <c r="E116" s="49">
        <v>60</v>
      </c>
      <c r="F116" s="49">
        <v>60</v>
      </c>
      <c r="G116" s="20">
        <f t="shared" si="8"/>
        <v>100</v>
      </c>
      <c r="H116" s="83">
        <v>0</v>
      </c>
    </row>
    <row r="117" spans="1:8" ht="15" thickBot="1">
      <c r="A117" s="112"/>
      <c r="B117" s="113" t="s">
        <v>2366</v>
      </c>
      <c r="C117" s="99"/>
      <c r="D117" s="100">
        <f>SUM(D116:D116)</f>
        <v>0</v>
      </c>
      <c r="E117" s="100">
        <f>SUM(E116:E116)</f>
        <v>60</v>
      </c>
      <c r="F117" s="100">
        <f>SUM(F116:F116)</f>
        <v>60</v>
      </c>
      <c r="G117" s="69">
        <f t="shared" si="8"/>
        <v>100</v>
      </c>
      <c r="H117" s="102">
        <f>SUM(H116:H116)</f>
        <v>0</v>
      </c>
    </row>
    <row r="118" spans="1:8" ht="12.75">
      <c r="A118" s="80">
        <v>4374</v>
      </c>
      <c r="B118" s="90">
        <v>5223</v>
      </c>
      <c r="C118" s="63" t="s">
        <v>974</v>
      </c>
      <c r="D118" s="79">
        <v>0</v>
      </c>
      <c r="E118" s="79">
        <v>40</v>
      </c>
      <c r="F118" s="79">
        <v>40</v>
      </c>
      <c r="G118" s="20">
        <f t="shared" si="8"/>
        <v>100</v>
      </c>
      <c r="H118" s="26">
        <v>0</v>
      </c>
    </row>
    <row r="119" spans="1:8" ht="15" thickBot="1">
      <c r="A119" s="112"/>
      <c r="B119" s="113" t="s">
        <v>2366</v>
      </c>
      <c r="C119" s="99"/>
      <c r="D119" s="100">
        <f>SUM(D118:D118)</f>
        <v>0</v>
      </c>
      <c r="E119" s="100">
        <f>SUM(E118:E118)</f>
        <v>40</v>
      </c>
      <c r="F119" s="100">
        <f>SUM(F118:F118)</f>
        <v>40</v>
      </c>
      <c r="G119" s="69">
        <f t="shared" si="8"/>
        <v>100</v>
      </c>
      <c r="H119" s="102">
        <f>SUM(H118:H118)</f>
        <v>0</v>
      </c>
    </row>
    <row r="120" spans="1:8" ht="12.75">
      <c r="A120" s="80">
        <v>4379</v>
      </c>
      <c r="B120" s="90">
        <v>5221</v>
      </c>
      <c r="C120" s="63" t="s">
        <v>976</v>
      </c>
      <c r="D120" s="79">
        <v>0</v>
      </c>
      <c r="E120" s="79">
        <v>126</v>
      </c>
      <c r="F120" s="79">
        <v>126</v>
      </c>
      <c r="G120" s="20">
        <f t="shared" si="8"/>
        <v>100</v>
      </c>
      <c r="H120" s="26">
        <v>0</v>
      </c>
    </row>
    <row r="121" spans="1:8" ht="12.75">
      <c r="A121" s="93"/>
      <c r="B121" s="90">
        <v>5222</v>
      </c>
      <c r="C121" s="63" t="s">
        <v>973</v>
      </c>
      <c r="D121" s="79">
        <v>0</v>
      </c>
      <c r="E121" s="79">
        <v>118</v>
      </c>
      <c r="F121" s="79">
        <v>118</v>
      </c>
      <c r="G121" s="20">
        <f t="shared" si="8"/>
        <v>100</v>
      </c>
      <c r="H121" s="26">
        <v>0</v>
      </c>
    </row>
    <row r="122" spans="1:8" ht="12.75">
      <c r="A122" s="418" t="s">
        <v>2384</v>
      </c>
      <c r="B122" s="90">
        <v>5223</v>
      </c>
      <c r="C122" s="63" t="s">
        <v>974</v>
      </c>
      <c r="D122" s="79">
        <v>0</v>
      </c>
      <c r="E122" s="79">
        <v>70</v>
      </c>
      <c r="F122" s="79">
        <v>66</v>
      </c>
      <c r="G122" s="20">
        <f t="shared" si="8"/>
        <v>94.28571428571428</v>
      </c>
      <c r="H122" s="26">
        <v>0</v>
      </c>
    </row>
    <row r="123" spans="1:8" ht="12.75">
      <c r="A123" s="96">
        <v>34</v>
      </c>
      <c r="B123" s="90">
        <v>5336</v>
      </c>
      <c r="C123" s="17" t="s">
        <v>2402</v>
      </c>
      <c r="D123" s="79">
        <v>0</v>
      </c>
      <c r="E123" s="79">
        <v>20</v>
      </c>
      <c r="F123" s="79">
        <v>20</v>
      </c>
      <c r="G123" s="20">
        <f t="shared" si="8"/>
        <v>100</v>
      </c>
      <c r="H123" s="26">
        <v>0</v>
      </c>
    </row>
    <row r="124" spans="1:8" ht="15" thickBot="1">
      <c r="A124" s="112"/>
      <c r="B124" s="113" t="s">
        <v>2366</v>
      </c>
      <c r="C124" s="99"/>
      <c r="D124" s="100">
        <f>SUM(D120:D123)</f>
        <v>0</v>
      </c>
      <c r="E124" s="100">
        <f>SUM(E120:E123)</f>
        <v>334</v>
      </c>
      <c r="F124" s="100">
        <f>SUM(F120:F123)</f>
        <v>330</v>
      </c>
      <c r="G124" s="69">
        <f t="shared" si="8"/>
        <v>98.80239520958084</v>
      </c>
      <c r="H124" s="102">
        <f>SUM(H120:H123)</f>
        <v>0</v>
      </c>
    </row>
    <row r="125" spans="1:8" ht="12.75">
      <c r="A125" s="80">
        <v>3311</v>
      </c>
      <c r="B125" s="88">
        <v>5229</v>
      </c>
      <c r="C125" s="63" t="s">
        <v>1911</v>
      </c>
      <c r="D125" s="79">
        <v>2500</v>
      </c>
      <c r="E125" s="79">
        <v>0</v>
      </c>
      <c r="F125" s="79">
        <v>0</v>
      </c>
      <c r="G125" s="20"/>
      <c r="H125" s="26">
        <v>0</v>
      </c>
    </row>
    <row r="126" spans="1:8" ht="13.5" thickBot="1">
      <c r="A126" s="109"/>
      <c r="B126" s="110" t="s">
        <v>2366</v>
      </c>
      <c r="C126" s="111"/>
      <c r="D126" s="6">
        <f>SUM(D125:D125)</f>
        <v>2500</v>
      </c>
      <c r="E126" s="6">
        <f>SUM(E125:E125)</f>
        <v>0</v>
      </c>
      <c r="F126" s="6">
        <f>SUM(F125:F125)</f>
        <v>0</v>
      </c>
      <c r="G126" s="120"/>
      <c r="H126" s="8">
        <f>SUM(H125:H125)</f>
        <v>0</v>
      </c>
    </row>
    <row r="127" spans="1:8" ht="12.75">
      <c r="A127" s="80">
        <v>3319</v>
      </c>
      <c r="B127" s="121">
        <v>5331</v>
      </c>
      <c r="C127" s="42" t="s">
        <v>752</v>
      </c>
      <c r="D127" s="91">
        <v>1800</v>
      </c>
      <c r="E127" s="91">
        <v>1800</v>
      </c>
      <c r="F127" s="91">
        <v>1800</v>
      </c>
      <c r="G127" s="20">
        <f>F127/E127*100</f>
        <v>100</v>
      </c>
      <c r="H127" s="92">
        <v>0</v>
      </c>
    </row>
    <row r="128" spans="1:8" ht="13.5" thickBot="1">
      <c r="A128" s="109"/>
      <c r="B128" s="113" t="s">
        <v>2366</v>
      </c>
      <c r="C128" s="99"/>
      <c r="D128" s="100">
        <f>SUM(D127:D127)</f>
        <v>1800</v>
      </c>
      <c r="E128" s="100">
        <f>SUM(E127:E127)</f>
        <v>1800</v>
      </c>
      <c r="F128" s="100">
        <f>SUM(F127:F127)</f>
        <v>1800</v>
      </c>
      <c r="G128" s="101">
        <f>F128/E128*100</f>
        <v>100</v>
      </c>
      <c r="H128" s="102">
        <f>SUM(H127:H127)</f>
        <v>0</v>
      </c>
    </row>
    <row r="129" spans="1:8" ht="12.75">
      <c r="A129" s="80">
        <v>3419</v>
      </c>
      <c r="B129" s="105">
        <v>5213</v>
      </c>
      <c r="C129" s="47" t="s">
        <v>513</v>
      </c>
      <c r="D129" s="79">
        <v>0</v>
      </c>
      <c r="E129" s="79">
        <v>70</v>
      </c>
      <c r="F129" s="79">
        <v>70</v>
      </c>
      <c r="G129" s="20">
        <f aca="true" t="shared" si="9" ref="G129:G137">F129/E129*100</f>
        <v>100</v>
      </c>
      <c r="H129" s="26">
        <v>0</v>
      </c>
    </row>
    <row r="130" spans="1:8" ht="12.75">
      <c r="A130" s="93"/>
      <c r="B130" s="90">
        <v>5222</v>
      </c>
      <c r="C130" s="63" t="s">
        <v>973</v>
      </c>
      <c r="D130" s="79">
        <v>0</v>
      </c>
      <c r="E130" s="79">
        <v>1072</v>
      </c>
      <c r="F130" s="79">
        <v>1062</v>
      </c>
      <c r="G130" s="20">
        <f t="shared" si="9"/>
        <v>99.06716417910447</v>
      </c>
      <c r="H130" s="26">
        <v>0</v>
      </c>
    </row>
    <row r="131" spans="1:8" ht="12.75">
      <c r="A131" s="96" t="s">
        <v>2384</v>
      </c>
      <c r="B131" s="90">
        <v>5229</v>
      </c>
      <c r="C131" s="63" t="s">
        <v>975</v>
      </c>
      <c r="D131" s="79">
        <v>0</v>
      </c>
      <c r="E131" s="79">
        <v>138</v>
      </c>
      <c r="F131" s="79">
        <v>138</v>
      </c>
      <c r="G131" s="20">
        <f t="shared" si="9"/>
        <v>100</v>
      </c>
      <c r="H131" s="26">
        <v>0</v>
      </c>
    </row>
    <row r="132" spans="1:8" ht="12.75">
      <c r="A132" s="96">
        <v>36</v>
      </c>
      <c r="B132" s="90">
        <v>5336</v>
      </c>
      <c r="C132" s="17" t="s">
        <v>2424</v>
      </c>
      <c r="D132" s="79">
        <v>0</v>
      </c>
      <c r="E132" s="79">
        <v>12</v>
      </c>
      <c r="F132" s="79">
        <v>12</v>
      </c>
      <c r="G132" s="20">
        <f t="shared" si="9"/>
        <v>100</v>
      </c>
      <c r="H132" s="26">
        <v>0</v>
      </c>
    </row>
    <row r="133" spans="1:8" ht="12.75">
      <c r="A133" s="96">
        <v>38</v>
      </c>
      <c r="B133" s="90">
        <v>5336</v>
      </c>
      <c r="C133" s="17" t="s">
        <v>2425</v>
      </c>
      <c r="D133" s="79">
        <v>0</v>
      </c>
      <c r="E133" s="79">
        <v>8</v>
      </c>
      <c r="F133" s="79">
        <v>8</v>
      </c>
      <c r="G133" s="20">
        <f t="shared" si="9"/>
        <v>100</v>
      </c>
      <c r="H133" s="26">
        <v>0</v>
      </c>
    </row>
    <row r="134" spans="1:8" ht="12.75">
      <c r="A134" s="96">
        <v>41</v>
      </c>
      <c r="B134" s="90">
        <v>5336</v>
      </c>
      <c r="C134" s="17" t="s">
        <v>2427</v>
      </c>
      <c r="D134" s="79">
        <v>0</v>
      </c>
      <c r="E134" s="79">
        <v>35</v>
      </c>
      <c r="F134" s="79">
        <v>35</v>
      </c>
      <c r="G134" s="20">
        <f t="shared" si="9"/>
        <v>100</v>
      </c>
      <c r="H134" s="26">
        <v>0</v>
      </c>
    </row>
    <row r="135" spans="1:8" ht="12.75">
      <c r="A135" s="107"/>
      <c r="B135" s="90">
        <v>5339</v>
      </c>
      <c r="C135" s="17" t="s">
        <v>751</v>
      </c>
      <c r="D135" s="79">
        <v>0</v>
      </c>
      <c r="E135" s="79">
        <v>70</v>
      </c>
      <c r="F135" s="79">
        <v>70</v>
      </c>
      <c r="G135" s="20">
        <f t="shared" si="9"/>
        <v>100</v>
      </c>
      <c r="H135" s="26">
        <v>0</v>
      </c>
    </row>
    <row r="136" spans="1:8" ht="15" thickBot="1">
      <c r="A136" s="109"/>
      <c r="B136" s="110" t="s">
        <v>2366</v>
      </c>
      <c r="C136" s="111"/>
      <c r="D136" s="6">
        <f>SUM(D129:D135)</f>
        <v>0</v>
      </c>
      <c r="E136" s="6">
        <f>SUM(E129:E135)</f>
        <v>1405</v>
      </c>
      <c r="F136" s="6">
        <f>SUM(F129:F135)</f>
        <v>1395</v>
      </c>
      <c r="G136" s="69">
        <f t="shared" si="9"/>
        <v>99.28825622775801</v>
      </c>
      <c r="H136" s="8">
        <f>SUM(H129:H135)</f>
        <v>0</v>
      </c>
    </row>
    <row r="137" spans="1:8" ht="16.5" thickBot="1">
      <c r="A137" s="122"/>
      <c r="B137" s="123" t="s">
        <v>335</v>
      </c>
      <c r="C137" s="124"/>
      <c r="D137" s="125">
        <f>SUM(D136,D128,D126,D124,D119,D117,D115,D113,D108,D104,D98,D88,D81,D74,D41,D10)</f>
        <v>135961</v>
      </c>
      <c r="E137" s="125">
        <f>SUM(E136,E128,E126,E124,E119,E117,E115,E113,E108,E104,E98,E88,E81,E74,E41,E10)</f>
        <v>149415</v>
      </c>
      <c r="F137" s="125">
        <f>SUM(F136,F128,F126,F124,F119,F117,F115,F113,F108,F104,F98,F88,F81,F74,F41,F10)</f>
        <v>148155</v>
      </c>
      <c r="G137" s="126">
        <f t="shared" si="9"/>
        <v>99.15671117357695</v>
      </c>
      <c r="H137" s="127">
        <f>SUM(H136,H128,H126,H124,H119,H117,H115,H113,H108,H104,H98,H88,H81,H74,H41,H10)</f>
        <v>124115</v>
      </c>
    </row>
    <row r="159" ht="12.75">
      <c r="D159" s="73"/>
    </row>
    <row r="165" ht="12.75">
      <c r="D165" s="73" t="s">
        <v>2536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6" sqref="F6:F8"/>
    </sheetView>
  </sheetViews>
  <sheetFormatPr defaultColWidth="9.00390625" defaultRowHeight="12.75"/>
  <cols>
    <col min="1" max="1" width="4.875" style="27" customWidth="1"/>
    <col min="2" max="2" width="5.00390625" style="27" customWidth="1"/>
    <col min="3" max="3" width="30.125" style="27" customWidth="1"/>
    <col min="4" max="5" width="8.37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7.25390625" style="27" customWidth="1"/>
    <col min="10" max="16384" width="9.125" style="27" customWidth="1"/>
  </cols>
  <sheetData>
    <row r="1" spans="4:8" ht="12.75">
      <c r="D1" s="128"/>
      <c r="E1" s="128"/>
      <c r="F1" s="128"/>
      <c r="H1" s="128"/>
    </row>
    <row r="2" spans="1:8" ht="12.75">
      <c r="A2" s="129"/>
      <c r="B2" s="130"/>
      <c r="C2" s="131"/>
      <c r="D2" s="132"/>
      <c r="E2" s="132"/>
      <c r="F2" s="132"/>
      <c r="G2" s="133"/>
      <c r="H2" s="132"/>
    </row>
    <row r="3" spans="1:8" ht="13.5" thickBot="1">
      <c r="A3" s="129"/>
      <c r="B3" s="130"/>
      <c r="C3" s="131"/>
      <c r="F3" s="132"/>
      <c r="G3" s="133"/>
      <c r="H3" s="32" t="s">
        <v>19</v>
      </c>
    </row>
    <row r="4" spans="1:8" ht="15">
      <c r="A4" s="134" t="s">
        <v>2365</v>
      </c>
      <c r="B4" s="135"/>
      <c r="C4" s="136"/>
      <c r="D4" s="38" t="s">
        <v>1438</v>
      </c>
      <c r="E4" s="38" t="s">
        <v>781</v>
      </c>
      <c r="F4" s="38" t="s">
        <v>380</v>
      </c>
      <c r="G4" s="38" t="s">
        <v>381</v>
      </c>
      <c r="H4" s="39" t="s">
        <v>380</v>
      </c>
    </row>
    <row r="5" spans="1:8" ht="14.25" thickBot="1">
      <c r="A5" s="137"/>
      <c r="B5" s="138"/>
      <c r="C5" s="139"/>
      <c r="D5" s="43">
        <v>2011</v>
      </c>
      <c r="E5" s="43">
        <v>2011</v>
      </c>
      <c r="F5" s="43" t="s">
        <v>837</v>
      </c>
      <c r="G5" s="43" t="s">
        <v>382</v>
      </c>
      <c r="H5" s="44" t="s">
        <v>838</v>
      </c>
    </row>
    <row r="6" spans="1:8" ht="12.75">
      <c r="A6" s="58">
        <v>3111</v>
      </c>
      <c r="B6" s="140">
        <v>6351</v>
      </c>
      <c r="C6" s="141" t="s">
        <v>753</v>
      </c>
      <c r="D6" s="91">
        <v>1100</v>
      </c>
      <c r="E6" s="91">
        <v>1637</v>
      </c>
      <c r="F6" s="91">
        <v>1319</v>
      </c>
      <c r="G6" s="142">
        <f>F6/E6*100</f>
        <v>80.57422113622479</v>
      </c>
      <c r="H6" s="26">
        <v>3931</v>
      </c>
    </row>
    <row r="7" spans="1:8" ht="12.75">
      <c r="A7" s="58">
        <v>3113</v>
      </c>
      <c r="B7" s="143">
        <v>6351</v>
      </c>
      <c r="C7" s="141" t="s">
        <v>753</v>
      </c>
      <c r="D7" s="79">
        <v>3580</v>
      </c>
      <c r="E7" s="79">
        <v>7447</v>
      </c>
      <c r="F7" s="79">
        <v>7114</v>
      </c>
      <c r="G7" s="142">
        <f>F7/E7*100</f>
        <v>95.52840069826776</v>
      </c>
      <c r="H7" s="26">
        <v>1897</v>
      </c>
    </row>
    <row r="8" spans="1:8" ht="12.75">
      <c r="A8" s="58">
        <v>3141</v>
      </c>
      <c r="B8" s="140">
        <v>6351</v>
      </c>
      <c r="C8" s="141" t="s">
        <v>753</v>
      </c>
      <c r="D8" s="79">
        <v>670</v>
      </c>
      <c r="E8" s="79">
        <v>670</v>
      </c>
      <c r="F8" s="79">
        <v>632</v>
      </c>
      <c r="G8" s="142">
        <f>F8/E8*100</f>
        <v>94.32835820895522</v>
      </c>
      <c r="H8" s="26">
        <v>2769</v>
      </c>
    </row>
    <row r="9" spans="1:8" ht="15.75" thickBot="1">
      <c r="A9" s="64"/>
      <c r="B9" s="419" t="s">
        <v>2379</v>
      </c>
      <c r="C9" s="386"/>
      <c r="D9" s="387">
        <f>SUM(D6:D8)</f>
        <v>5350</v>
      </c>
      <c r="E9" s="387">
        <f>SUM(E6:E8)</f>
        <v>9754</v>
      </c>
      <c r="F9" s="387">
        <f>SUM(F6:F8)</f>
        <v>9065</v>
      </c>
      <c r="G9" s="69">
        <f>F9/E9*100</f>
        <v>92.93623128972729</v>
      </c>
      <c r="H9" s="388">
        <f>SUM(H6:H8)</f>
        <v>8597</v>
      </c>
    </row>
    <row r="10" spans="1:8" ht="16.5" thickBot="1">
      <c r="A10" s="144" t="s">
        <v>2380</v>
      </c>
      <c r="B10" s="145"/>
      <c r="C10" s="146"/>
      <c r="D10" s="125">
        <f>SUM(D9)</f>
        <v>5350</v>
      </c>
      <c r="E10" s="125">
        <f>SUM(E9)</f>
        <v>9754</v>
      </c>
      <c r="F10" s="125">
        <f>SUM(F9)</f>
        <v>9065</v>
      </c>
      <c r="G10" s="148">
        <f>F10/E10*100</f>
        <v>92.93623128972729</v>
      </c>
      <c r="H10" s="127">
        <f>SUM(H9)</f>
        <v>8597</v>
      </c>
    </row>
    <row r="11" spans="1:8" ht="12.75">
      <c r="A11" s="129"/>
      <c r="B11" s="130"/>
      <c r="C11" s="131"/>
      <c r="D11" s="132"/>
      <c r="E11" s="132"/>
      <c r="F11" s="132"/>
      <c r="G11" s="133"/>
      <c r="H11" s="132"/>
    </row>
    <row r="12" spans="1:8" ht="12.75">
      <c r="A12" s="129"/>
      <c r="B12" s="130"/>
      <c r="C12" s="131"/>
      <c r="D12" s="132"/>
      <c r="E12" s="132"/>
      <c r="F12" s="132"/>
      <c r="G12" s="133"/>
      <c r="H12" s="132"/>
    </row>
    <row r="13" spans="1:8" ht="12.75">
      <c r="A13" s="129"/>
      <c r="B13" s="130"/>
      <c r="C13" s="131"/>
      <c r="D13" s="132"/>
      <c r="E13" s="132"/>
      <c r="F13" s="132"/>
      <c r="G13" s="133"/>
      <c r="H13" s="132"/>
    </row>
    <row r="14" spans="1:8" ht="16.5" thickBot="1">
      <c r="A14" s="149" t="s">
        <v>2381</v>
      </c>
      <c r="B14" s="150"/>
      <c r="C14" s="78"/>
      <c r="D14" s="32"/>
      <c r="E14" s="32"/>
      <c r="F14" s="151"/>
      <c r="G14" s="78"/>
      <c r="H14" s="151"/>
    </row>
    <row r="15" spans="1:8" ht="13.5">
      <c r="A15" s="152" t="s">
        <v>2382</v>
      </c>
      <c r="B15" s="153"/>
      <c r="C15" s="154" t="s">
        <v>2383</v>
      </c>
      <c r="D15" s="38" t="s">
        <v>1438</v>
      </c>
      <c r="E15" s="38" t="s">
        <v>781</v>
      </c>
      <c r="F15" s="38" t="s">
        <v>380</v>
      </c>
      <c r="G15" s="38" t="s">
        <v>381</v>
      </c>
      <c r="H15" s="39" t="s">
        <v>380</v>
      </c>
    </row>
    <row r="16" spans="1:8" ht="14.25" thickBot="1">
      <c r="A16" s="155"/>
      <c r="B16" s="156" t="s">
        <v>2384</v>
      </c>
      <c r="C16" s="157"/>
      <c r="D16" s="43">
        <v>2011</v>
      </c>
      <c r="E16" s="43">
        <v>2011</v>
      </c>
      <c r="F16" s="43" t="s">
        <v>837</v>
      </c>
      <c r="G16" s="43" t="s">
        <v>382</v>
      </c>
      <c r="H16" s="44" t="s">
        <v>838</v>
      </c>
    </row>
    <row r="17" spans="1:8" ht="12.75">
      <c r="A17" s="158">
        <v>21</v>
      </c>
      <c r="B17" s="159" t="s">
        <v>1085</v>
      </c>
      <c r="C17" s="857" t="s">
        <v>1086</v>
      </c>
      <c r="D17" s="23">
        <v>0</v>
      </c>
      <c r="E17" s="23">
        <v>537</v>
      </c>
      <c r="F17" s="23">
        <v>219</v>
      </c>
      <c r="G17" s="142">
        <f>F17/E17*100</f>
        <v>40.78212290502793</v>
      </c>
      <c r="H17" s="22"/>
    </row>
    <row r="18" spans="1:8" ht="12.75">
      <c r="A18" s="158">
        <v>21</v>
      </c>
      <c r="B18" s="159" t="s">
        <v>1871</v>
      </c>
      <c r="C18" s="160" t="s">
        <v>1029</v>
      </c>
      <c r="D18" s="23">
        <v>1100</v>
      </c>
      <c r="E18" s="23">
        <v>1100</v>
      </c>
      <c r="F18" s="23">
        <v>1100</v>
      </c>
      <c r="G18" s="142">
        <f>F18/E18*100</f>
        <v>100</v>
      </c>
      <c r="H18" s="22"/>
    </row>
    <row r="19" spans="1:9" ht="15">
      <c r="A19" s="162"/>
      <c r="B19" s="163"/>
      <c r="C19" s="164" t="s">
        <v>2250</v>
      </c>
      <c r="D19" s="165">
        <f>SUM(D17:D18)</f>
        <v>1100</v>
      </c>
      <c r="E19" s="165">
        <f>SUM(E17:E18)</f>
        <v>1637</v>
      </c>
      <c r="F19" s="165">
        <f>SUM(F17:F18)</f>
        <v>1319</v>
      </c>
      <c r="G19" s="166">
        <f aca="true" t="shared" si="0" ref="G19:G29">F19/E19*100</f>
        <v>80.57422113622479</v>
      </c>
      <c r="H19" s="167"/>
      <c r="I19" s="71"/>
    </row>
    <row r="20" spans="1:8" ht="12.75">
      <c r="A20" s="158">
        <v>21</v>
      </c>
      <c r="B20" s="159" t="s">
        <v>1087</v>
      </c>
      <c r="C20" s="857" t="s">
        <v>1088</v>
      </c>
      <c r="D20" s="23">
        <v>0</v>
      </c>
      <c r="E20" s="23">
        <v>3794</v>
      </c>
      <c r="F20" s="23">
        <v>3569</v>
      </c>
      <c r="G20" s="142">
        <f aca="true" t="shared" si="1" ref="G20:G25">F20/E20*100</f>
        <v>94.06958355297839</v>
      </c>
      <c r="H20" s="22"/>
    </row>
    <row r="21" spans="1:8" ht="12.75">
      <c r="A21" s="158">
        <v>21</v>
      </c>
      <c r="B21" s="159" t="s">
        <v>1872</v>
      </c>
      <c r="C21" s="160" t="s">
        <v>1031</v>
      </c>
      <c r="D21" s="23">
        <v>1580</v>
      </c>
      <c r="E21" s="23">
        <v>1653</v>
      </c>
      <c r="F21" s="23">
        <v>1652</v>
      </c>
      <c r="G21" s="142">
        <f t="shared" si="1"/>
        <v>99.9395039322444</v>
      </c>
      <c r="H21" s="22"/>
    </row>
    <row r="22" spans="1:8" ht="12.75">
      <c r="A22" s="158">
        <v>21</v>
      </c>
      <c r="B22" s="159" t="s">
        <v>1873</v>
      </c>
      <c r="C22" s="17" t="s">
        <v>1030</v>
      </c>
      <c r="D22" s="23">
        <v>1000</v>
      </c>
      <c r="E22" s="23">
        <v>1000</v>
      </c>
      <c r="F22" s="23">
        <v>999</v>
      </c>
      <c r="G22" s="142">
        <f t="shared" si="1"/>
        <v>99.9</v>
      </c>
      <c r="H22" s="22"/>
    </row>
    <row r="23" spans="1:8" ht="12.75">
      <c r="A23" s="158">
        <v>21</v>
      </c>
      <c r="B23" s="159" t="s">
        <v>1910</v>
      </c>
      <c r="C23" s="17" t="s">
        <v>1909</v>
      </c>
      <c r="D23" s="23">
        <v>1000</v>
      </c>
      <c r="E23" s="23">
        <v>768</v>
      </c>
      <c r="F23" s="23">
        <v>696</v>
      </c>
      <c r="G23" s="142">
        <f t="shared" si="1"/>
        <v>90.625</v>
      </c>
      <c r="H23" s="22"/>
    </row>
    <row r="24" spans="1:8" ht="12.75">
      <c r="A24" s="158">
        <v>21</v>
      </c>
      <c r="B24" s="159" t="s">
        <v>1092</v>
      </c>
      <c r="C24" s="17" t="s">
        <v>1094</v>
      </c>
      <c r="D24" s="23">
        <v>0</v>
      </c>
      <c r="E24" s="23">
        <v>57</v>
      </c>
      <c r="F24" s="23">
        <v>56</v>
      </c>
      <c r="G24" s="142">
        <f t="shared" si="1"/>
        <v>98.24561403508771</v>
      </c>
      <c r="H24" s="22"/>
    </row>
    <row r="25" spans="1:8" ht="12.75">
      <c r="A25" s="158">
        <v>21</v>
      </c>
      <c r="B25" s="159" t="s">
        <v>1093</v>
      </c>
      <c r="C25" s="17" t="s">
        <v>1095</v>
      </c>
      <c r="D25" s="23">
        <v>0</v>
      </c>
      <c r="E25" s="23">
        <v>175</v>
      </c>
      <c r="F25" s="23">
        <v>142</v>
      </c>
      <c r="G25" s="142">
        <f t="shared" si="1"/>
        <v>81.14285714285714</v>
      </c>
      <c r="H25" s="22"/>
    </row>
    <row r="26" spans="1:9" ht="15">
      <c r="A26" s="162"/>
      <c r="B26" s="163"/>
      <c r="C26" s="164" t="s">
        <v>2258</v>
      </c>
      <c r="D26" s="165">
        <f>SUM(D20:D25)</f>
        <v>3580</v>
      </c>
      <c r="E26" s="165">
        <f>SUM(E20:E25)</f>
        <v>7447</v>
      </c>
      <c r="F26" s="165">
        <f>SUM(F20:F25)</f>
        <v>7114</v>
      </c>
      <c r="G26" s="166">
        <f t="shared" si="0"/>
        <v>95.52840069826776</v>
      </c>
      <c r="H26" s="167"/>
      <c r="I26" s="71"/>
    </row>
    <row r="27" spans="1:8" ht="12.75">
      <c r="A27" s="158">
        <v>21</v>
      </c>
      <c r="B27" s="159" t="s">
        <v>1874</v>
      </c>
      <c r="C27" s="168" t="s">
        <v>1032</v>
      </c>
      <c r="D27" s="23">
        <v>670</v>
      </c>
      <c r="E27" s="23">
        <v>670</v>
      </c>
      <c r="F27" s="23">
        <v>632</v>
      </c>
      <c r="G27" s="142">
        <f t="shared" si="0"/>
        <v>94.32835820895522</v>
      </c>
      <c r="H27" s="22"/>
    </row>
    <row r="28" spans="1:9" ht="15.75" thickBot="1">
      <c r="A28" s="162"/>
      <c r="B28" s="163"/>
      <c r="C28" s="164" t="s">
        <v>2259</v>
      </c>
      <c r="D28" s="165">
        <f>SUM(D27:D27)</f>
        <v>670</v>
      </c>
      <c r="E28" s="165">
        <f>SUM(E27:E27)</f>
        <v>670</v>
      </c>
      <c r="F28" s="165">
        <f>SUM(F27:F27)</f>
        <v>632</v>
      </c>
      <c r="G28" s="69">
        <f t="shared" si="0"/>
        <v>94.32835820895522</v>
      </c>
      <c r="H28" s="167"/>
      <c r="I28" s="71"/>
    </row>
    <row r="29" spans="1:9" ht="16.5" thickBot="1">
      <c r="A29" s="421"/>
      <c r="B29" s="406"/>
      <c r="C29" s="410" t="s">
        <v>2366</v>
      </c>
      <c r="D29" s="169">
        <f>SUM(D28,D26,D19)</f>
        <v>5350</v>
      </c>
      <c r="E29" s="169">
        <f>SUM(E28,E26,E19)</f>
        <v>9754</v>
      </c>
      <c r="F29" s="169">
        <f>SUM(F28,F26,F19)</f>
        <v>9065</v>
      </c>
      <c r="G29" s="148">
        <f t="shared" si="0"/>
        <v>92.93623128972729</v>
      </c>
      <c r="H29" s="170">
        <v>8597</v>
      </c>
      <c r="I29" s="78"/>
    </row>
    <row r="30" spans="1:8" ht="12.75">
      <c r="A30" s="129"/>
      <c r="B30" s="130"/>
      <c r="C30" s="171"/>
      <c r="D30" s="132"/>
      <c r="E30" s="132"/>
      <c r="F30" s="132"/>
      <c r="G30" s="133"/>
      <c r="H30" s="132"/>
    </row>
    <row r="31" spans="1:8" ht="12.75">
      <c r="A31" s="129"/>
      <c r="B31" s="130"/>
      <c r="C31" s="171"/>
      <c r="D31" s="132"/>
      <c r="E31" s="132"/>
      <c r="F31" s="132"/>
      <c r="G31" s="133"/>
      <c r="H31" s="132"/>
    </row>
    <row r="34" spans="1:8" ht="19.5" thickBot="1">
      <c r="A34" s="172" t="s">
        <v>404</v>
      </c>
      <c r="B34" s="173"/>
      <c r="D34" s="33"/>
      <c r="E34" s="33"/>
      <c r="F34" s="33"/>
      <c r="G34" s="34"/>
      <c r="H34" s="33"/>
    </row>
    <row r="35" spans="1:8" ht="13.5">
      <c r="A35" s="174"/>
      <c r="B35" s="36"/>
      <c r="C35" s="175"/>
      <c r="D35" s="38" t="s">
        <v>1438</v>
      </c>
      <c r="E35" s="38" t="s">
        <v>781</v>
      </c>
      <c r="F35" s="38" t="s">
        <v>380</v>
      </c>
      <c r="G35" s="38" t="s">
        <v>381</v>
      </c>
      <c r="H35" s="39" t="s">
        <v>380</v>
      </c>
    </row>
    <row r="36" spans="1:8" ht="14.25" thickBot="1">
      <c r="A36" s="57"/>
      <c r="B36" s="130"/>
      <c r="C36" s="171"/>
      <c r="D36" s="43">
        <v>2011</v>
      </c>
      <c r="E36" s="43">
        <v>2011</v>
      </c>
      <c r="F36" s="43" t="s">
        <v>837</v>
      </c>
      <c r="G36" s="43" t="s">
        <v>382</v>
      </c>
      <c r="H36" s="44" t="s">
        <v>838</v>
      </c>
    </row>
    <row r="37" spans="1:8" ht="12.75">
      <c r="A37" s="176" t="s">
        <v>2364</v>
      </c>
      <c r="B37" s="177"/>
      <c r="C37" s="178"/>
      <c r="D37" s="1">
        <f>'41 16'!D53</f>
        <v>5414</v>
      </c>
      <c r="E37" s="1">
        <f>'41 16'!E53</f>
        <v>6780</v>
      </c>
      <c r="F37" s="1">
        <f>'41 16'!F53</f>
        <v>6681</v>
      </c>
      <c r="G37" s="179">
        <f>F37/E37*100</f>
        <v>98.53982300884955</v>
      </c>
      <c r="H37" s="13">
        <f>'41 16'!H53</f>
        <v>2325</v>
      </c>
    </row>
    <row r="38" spans="1:8" ht="12.75">
      <c r="A38" s="58" t="s">
        <v>2526</v>
      </c>
      <c r="B38" s="88"/>
      <c r="C38" s="17"/>
      <c r="D38" s="15">
        <f>'41 17-19'!D137</f>
        <v>135961</v>
      </c>
      <c r="E38" s="15">
        <f>'41 17-19'!E137</f>
        <v>149415</v>
      </c>
      <c r="F38" s="15">
        <f>'41 17-19'!F137</f>
        <v>148155</v>
      </c>
      <c r="G38" s="53">
        <f>F38/E38*100</f>
        <v>99.15671117357695</v>
      </c>
      <c r="H38" s="14">
        <f>'41 17-19'!H137</f>
        <v>124115</v>
      </c>
    </row>
    <row r="39" spans="1:8" ht="13.5" thickBot="1">
      <c r="A39" s="112" t="s">
        <v>2360</v>
      </c>
      <c r="B39" s="88"/>
      <c r="C39" s="17"/>
      <c r="D39" s="6">
        <f>'41 20'!D29</f>
        <v>5350</v>
      </c>
      <c r="E39" s="6">
        <f>'41 20'!E29</f>
        <v>9754</v>
      </c>
      <c r="F39" s="6">
        <f>'41 20'!F29</f>
        <v>9065</v>
      </c>
      <c r="G39" s="53">
        <f>F39/E39*100</f>
        <v>92.93623128972729</v>
      </c>
      <c r="H39" s="8">
        <f>'41 20'!H29</f>
        <v>8597</v>
      </c>
    </row>
    <row r="40" spans="1:8" ht="16.5" thickBot="1">
      <c r="A40" s="180" t="s">
        <v>2437</v>
      </c>
      <c r="B40" s="181"/>
      <c r="C40" s="182"/>
      <c r="D40" s="169">
        <f>SUM(D37:D39)</f>
        <v>146725</v>
      </c>
      <c r="E40" s="169">
        <f>SUM(E37:E39)</f>
        <v>165949</v>
      </c>
      <c r="F40" s="169">
        <f>SUM(F37:F39)</f>
        <v>163901</v>
      </c>
      <c r="G40" s="183">
        <f>F40/E40*100</f>
        <v>98.76588590470567</v>
      </c>
      <c r="H40" s="170">
        <f>SUM(H37:H39)</f>
        <v>135037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III/11/3</oddHeader>
    <oddFooter>&amp;C- 20 -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17.875" style="27" customWidth="1"/>
    <col min="2" max="3" width="15.00390625" style="27" bestFit="1" customWidth="1"/>
    <col min="4" max="4" width="16.25390625" style="27" bestFit="1" customWidth="1"/>
    <col min="5" max="5" width="12.87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7.25390625" style="27" customWidth="1"/>
    <col min="10" max="16384" width="9.125" style="27" customWidth="1"/>
  </cols>
  <sheetData>
    <row r="1" spans="1:6" ht="12.75">
      <c r="A1" s="473"/>
      <c r="F1" s="132"/>
    </row>
    <row r="2" ht="18.75">
      <c r="A2" s="1798" t="s">
        <v>25</v>
      </c>
    </row>
    <row r="3" ht="12.75">
      <c r="A3" s="473"/>
    </row>
    <row r="4" spans="1:5" ht="20.25">
      <c r="A4" s="2660" t="s">
        <v>26</v>
      </c>
      <c r="B4" s="2661"/>
      <c r="C4" s="2661"/>
      <c r="D4" s="2661"/>
      <c r="E4" s="1799"/>
    </row>
    <row r="5" spans="1:5" ht="13.5" thickBot="1">
      <c r="A5" s="526"/>
      <c r="B5" s="1800"/>
      <c r="C5" s="672"/>
      <c r="D5" s="672"/>
      <c r="E5" s="672" t="s">
        <v>27</v>
      </c>
    </row>
    <row r="6" spans="1:5" ht="14.25" thickBot="1">
      <c r="A6" s="1801" t="s">
        <v>915</v>
      </c>
      <c r="B6" s="1802" t="s">
        <v>28</v>
      </c>
      <c r="C6" s="1802" t="s">
        <v>29</v>
      </c>
      <c r="D6" s="1803" t="s">
        <v>30</v>
      </c>
      <c r="E6" s="1804" t="s">
        <v>31</v>
      </c>
    </row>
    <row r="7" spans="1:5" ht="14.25" thickBot="1">
      <c r="A7" s="137" t="s">
        <v>32</v>
      </c>
      <c r="B7" s="1805"/>
      <c r="C7" s="1806"/>
      <c r="D7" s="1806"/>
      <c r="E7" s="1807"/>
    </row>
    <row r="8" spans="1:5" ht="12.75">
      <c r="A8" s="1808" t="s">
        <v>33</v>
      </c>
      <c r="B8" s="1809">
        <v>20589709.62</v>
      </c>
      <c r="C8" s="1809">
        <v>19987959.45</v>
      </c>
      <c r="D8" s="1810">
        <v>0</v>
      </c>
      <c r="E8" s="1811">
        <f>B8-C8-D8</f>
        <v>601750.1700000018</v>
      </c>
    </row>
    <row r="9" spans="1:5" ht="12.75">
      <c r="A9" s="1812" t="s">
        <v>34</v>
      </c>
      <c r="B9" s="1813">
        <v>18048630.25</v>
      </c>
      <c r="C9" s="1813">
        <v>17750784.74</v>
      </c>
      <c r="D9" s="1814">
        <v>0</v>
      </c>
      <c r="E9" s="1811">
        <f>B9-C9-D9</f>
        <v>297845.51000000164</v>
      </c>
    </row>
    <row r="10" spans="1:5" ht="12.75">
      <c r="A10" s="1812" t="s">
        <v>35</v>
      </c>
      <c r="B10" s="1813">
        <v>30475005.18</v>
      </c>
      <c r="C10" s="1813">
        <v>30180221.05</v>
      </c>
      <c r="D10" s="1814">
        <v>0</v>
      </c>
      <c r="E10" s="1811">
        <f aca="true" t="shared" si="0" ref="E10:E19">B10-C10-D10</f>
        <v>294784.12999999896</v>
      </c>
    </row>
    <row r="11" spans="1:5" ht="12.75">
      <c r="A11" s="1812" t="s">
        <v>36</v>
      </c>
      <c r="B11" s="1813">
        <v>23551107.03</v>
      </c>
      <c r="C11" s="1813">
        <v>23429211.03</v>
      </c>
      <c r="D11" s="1814">
        <v>0</v>
      </c>
      <c r="E11" s="1811">
        <f t="shared" si="0"/>
        <v>121896</v>
      </c>
    </row>
    <row r="12" spans="1:5" ht="12.75">
      <c r="A12" s="1812" t="s">
        <v>37</v>
      </c>
      <c r="B12" s="1813">
        <v>20771318.94</v>
      </c>
      <c r="C12" s="1813">
        <v>20462445.94</v>
      </c>
      <c r="D12" s="1814">
        <v>0</v>
      </c>
      <c r="E12" s="1811">
        <f t="shared" si="0"/>
        <v>308873</v>
      </c>
    </row>
    <row r="13" spans="1:5" ht="12.75">
      <c r="A13" s="1812" t="s">
        <v>38</v>
      </c>
      <c r="B13" s="1813">
        <v>18872061.58</v>
      </c>
      <c r="C13" s="1813">
        <v>18758085.17</v>
      </c>
      <c r="D13" s="1814">
        <v>0</v>
      </c>
      <c r="E13" s="1811">
        <f t="shared" si="0"/>
        <v>113976.40999999642</v>
      </c>
    </row>
    <row r="14" spans="1:5" ht="12.75">
      <c r="A14" s="1812" t="s">
        <v>39</v>
      </c>
      <c r="B14" s="1813">
        <v>23559184.36</v>
      </c>
      <c r="C14" s="1813">
        <v>22727666.55</v>
      </c>
      <c r="D14" s="1814">
        <v>0</v>
      </c>
      <c r="E14" s="1811">
        <f t="shared" si="0"/>
        <v>831517.8099999987</v>
      </c>
    </row>
    <row r="15" spans="1:5" ht="12.75">
      <c r="A15" s="1812" t="s">
        <v>40</v>
      </c>
      <c r="B15" s="1813">
        <v>23011252.84</v>
      </c>
      <c r="C15" s="1813">
        <v>22488166.09</v>
      </c>
      <c r="D15" s="1814">
        <v>0</v>
      </c>
      <c r="E15" s="1811">
        <f t="shared" si="0"/>
        <v>523086.75</v>
      </c>
    </row>
    <row r="16" spans="1:5" ht="12.75">
      <c r="A16" s="1812" t="s">
        <v>41</v>
      </c>
      <c r="B16" s="1813">
        <v>18835971.23</v>
      </c>
      <c r="C16" s="1813">
        <v>18786797.36</v>
      </c>
      <c r="D16" s="1814">
        <v>0</v>
      </c>
      <c r="E16" s="1811">
        <f t="shared" si="0"/>
        <v>49173.87000000104</v>
      </c>
    </row>
    <row r="17" spans="1:5" ht="12.75">
      <c r="A17" s="1812" t="s">
        <v>42</v>
      </c>
      <c r="B17" s="1813">
        <v>20594259.51</v>
      </c>
      <c r="C17" s="1813">
        <v>20026515.07</v>
      </c>
      <c r="D17" s="1814">
        <v>0</v>
      </c>
      <c r="E17" s="1811">
        <f t="shared" si="0"/>
        <v>567744.4400000013</v>
      </c>
    </row>
    <row r="18" spans="1:5" ht="12.75">
      <c r="A18" s="1812" t="s">
        <v>43</v>
      </c>
      <c r="B18" s="1813">
        <v>14666958.63</v>
      </c>
      <c r="C18" s="1813">
        <v>14374867.37</v>
      </c>
      <c r="D18" s="1814">
        <v>0</v>
      </c>
      <c r="E18" s="1811">
        <f t="shared" si="0"/>
        <v>292091.26000000164</v>
      </c>
    </row>
    <row r="19" spans="1:5" ht="12.75">
      <c r="A19" s="1812" t="s">
        <v>44</v>
      </c>
      <c r="B19" s="1813">
        <v>22599195.75</v>
      </c>
      <c r="C19" s="1813">
        <v>22326249.07</v>
      </c>
      <c r="D19" s="1814">
        <v>0</v>
      </c>
      <c r="E19" s="1815">
        <f t="shared" si="0"/>
        <v>272946.6799999997</v>
      </c>
    </row>
    <row r="20" spans="1:5" ht="13.5" thickBot="1">
      <c r="A20" s="1816" t="s">
        <v>45</v>
      </c>
      <c r="B20" s="1813">
        <v>25996680.02</v>
      </c>
      <c r="C20" s="1813">
        <v>25524155.92</v>
      </c>
      <c r="D20" s="1814">
        <v>0</v>
      </c>
      <c r="E20" s="1811">
        <f>B20-C20-D20</f>
        <v>472524.09999999776</v>
      </c>
    </row>
    <row r="21" spans="1:5" ht="15.75" thickBot="1">
      <c r="A21" s="1817" t="s">
        <v>46</v>
      </c>
      <c r="B21" s="1818">
        <f>SUM(B8:B20)</f>
        <v>281571334.94</v>
      </c>
      <c r="C21" s="1818">
        <f>SUM(C8:C20)</f>
        <v>276823124.81</v>
      </c>
      <c r="D21" s="1819">
        <f>SUM(D8:D20)</f>
        <v>0</v>
      </c>
      <c r="E21" s="1820">
        <f>SUM(E8:E20)</f>
        <v>4748210.129999999</v>
      </c>
    </row>
    <row r="22" spans="1:5" ht="14.25" thickBot="1">
      <c r="A22" s="1821" t="s">
        <v>47</v>
      </c>
      <c r="B22" s="1822"/>
      <c r="C22" s="1823"/>
      <c r="D22" s="1823"/>
      <c r="E22" s="1824"/>
    </row>
    <row r="23" spans="1:5" ht="12.75">
      <c r="A23" s="1808" t="s">
        <v>48</v>
      </c>
      <c r="B23" s="1809">
        <v>3704083.77</v>
      </c>
      <c r="C23" s="1809">
        <v>3678091.21</v>
      </c>
      <c r="D23" s="1810">
        <v>0</v>
      </c>
      <c r="E23" s="1811">
        <f>B23-C23-D23</f>
        <v>25992.560000000056</v>
      </c>
    </row>
    <row r="24" spans="1:5" ht="12.75">
      <c r="A24" s="1812" t="s">
        <v>49</v>
      </c>
      <c r="B24" s="1098">
        <v>6818874.54</v>
      </c>
      <c r="C24" s="1813">
        <v>6796255.9</v>
      </c>
      <c r="D24" s="1814">
        <v>0</v>
      </c>
      <c r="E24" s="1811">
        <f aca="true" t="shared" si="1" ref="E24:E42">B24-C24-D24</f>
        <v>22618.639999999665</v>
      </c>
    </row>
    <row r="25" spans="1:5" ht="12.75">
      <c r="A25" s="1812" t="s">
        <v>50</v>
      </c>
      <c r="B25" s="1813">
        <v>6560276.69</v>
      </c>
      <c r="C25" s="1813">
        <v>6517655.5</v>
      </c>
      <c r="D25" s="1814">
        <v>0</v>
      </c>
      <c r="E25" s="1811">
        <f t="shared" si="1"/>
        <v>42621.19000000041</v>
      </c>
    </row>
    <row r="26" spans="1:5" ht="12.75">
      <c r="A26" s="1812" t="s">
        <v>51</v>
      </c>
      <c r="B26" s="1825">
        <v>6603712.89</v>
      </c>
      <c r="C26" s="1825">
        <v>6313401.73</v>
      </c>
      <c r="D26" s="1826">
        <v>0</v>
      </c>
      <c r="E26" s="1811">
        <f t="shared" si="1"/>
        <v>290311.1599999992</v>
      </c>
    </row>
    <row r="27" spans="1:5" ht="12.75">
      <c r="A27" s="1812" t="s">
        <v>52</v>
      </c>
      <c r="B27" s="1825">
        <v>15712274.84</v>
      </c>
      <c r="C27" s="1825">
        <v>15627714.19</v>
      </c>
      <c r="D27" s="1826">
        <v>0</v>
      </c>
      <c r="E27" s="1811">
        <f t="shared" si="1"/>
        <v>84560.65000000037</v>
      </c>
    </row>
    <row r="28" spans="1:5" ht="12.75">
      <c r="A28" s="1812" t="s">
        <v>53</v>
      </c>
      <c r="B28" s="1825">
        <v>7386340.71</v>
      </c>
      <c r="C28" s="1825">
        <v>6992540.36</v>
      </c>
      <c r="D28" s="1826">
        <v>0</v>
      </c>
      <c r="E28" s="1811">
        <f t="shared" si="1"/>
        <v>393800.3499999996</v>
      </c>
    </row>
    <row r="29" spans="1:5" ht="12.75">
      <c r="A29" s="1812" t="s">
        <v>54</v>
      </c>
      <c r="B29" s="1825">
        <v>8223435.53</v>
      </c>
      <c r="C29" s="1825">
        <v>8072917.55</v>
      </c>
      <c r="D29" s="1826">
        <v>0</v>
      </c>
      <c r="E29" s="1811">
        <f>B29-C29-D29</f>
        <v>150517.98000000045</v>
      </c>
    </row>
    <row r="30" spans="1:5" ht="12.75">
      <c r="A30" s="1812" t="s">
        <v>55</v>
      </c>
      <c r="B30" s="1825">
        <v>6718923.76</v>
      </c>
      <c r="C30" s="1825">
        <v>6718735.2</v>
      </c>
      <c r="D30" s="1826">
        <v>0</v>
      </c>
      <c r="E30" s="1811">
        <f t="shared" si="1"/>
        <v>188.55999999959022</v>
      </c>
    </row>
    <row r="31" spans="1:5" ht="12.75">
      <c r="A31" s="1812" t="s">
        <v>56</v>
      </c>
      <c r="B31" s="1825">
        <v>6747590</v>
      </c>
      <c r="C31" s="1825">
        <v>6585817.85</v>
      </c>
      <c r="D31" s="1826">
        <v>0</v>
      </c>
      <c r="E31" s="1811">
        <f>SUM(B31-C31-D31)</f>
        <v>161772.15000000037</v>
      </c>
    </row>
    <row r="32" spans="1:5" ht="12.75">
      <c r="A32" s="1812" t="s">
        <v>57</v>
      </c>
      <c r="B32" s="1825">
        <v>12972902.29</v>
      </c>
      <c r="C32" s="1825">
        <v>12195376.76</v>
      </c>
      <c r="D32" s="1826">
        <v>0</v>
      </c>
      <c r="E32" s="1811">
        <f t="shared" si="1"/>
        <v>777525.5299999993</v>
      </c>
    </row>
    <row r="33" spans="1:5" ht="12.75">
      <c r="A33" s="1812" t="s">
        <v>58</v>
      </c>
      <c r="B33" s="1825">
        <v>9035192.57</v>
      </c>
      <c r="C33" s="1825">
        <v>8829326.99</v>
      </c>
      <c r="D33" s="1826">
        <v>0</v>
      </c>
      <c r="E33" s="1811">
        <f t="shared" si="1"/>
        <v>205865.58000000007</v>
      </c>
    </row>
    <row r="34" spans="1:5" ht="12.75">
      <c r="A34" s="1812" t="s">
        <v>59</v>
      </c>
      <c r="B34" s="1825">
        <v>12047528.15</v>
      </c>
      <c r="C34" s="1825">
        <v>12037403.92</v>
      </c>
      <c r="D34" s="1826">
        <v>0</v>
      </c>
      <c r="E34" s="1811">
        <f t="shared" si="1"/>
        <v>10124.230000000447</v>
      </c>
    </row>
    <row r="35" spans="1:5" ht="12.75">
      <c r="A35" s="1812" t="s">
        <v>60</v>
      </c>
      <c r="B35" s="1825">
        <v>6517713.87</v>
      </c>
      <c r="C35" s="1825">
        <v>6351060.92</v>
      </c>
      <c r="D35" s="1826">
        <v>0</v>
      </c>
      <c r="E35" s="1811">
        <f t="shared" si="1"/>
        <v>166652.9500000002</v>
      </c>
    </row>
    <row r="36" spans="1:5" ht="12.75">
      <c r="A36" s="1812" t="s">
        <v>61</v>
      </c>
      <c r="B36" s="1825">
        <v>12828082.52</v>
      </c>
      <c r="C36" s="1825">
        <v>12604058.04</v>
      </c>
      <c r="D36" s="1826">
        <v>0</v>
      </c>
      <c r="E36" s="1811">
        <f t="shared" si="1"/>
        <v>224024.48000000045</v>
      </c>
    </row>
    <row r="37" spans="1:5" ht="12.75">
      <c r="A37" s="1812" t="s">
        <v>62</v>
      </c>
      <c r="B37" s="1825">
        <v>6343478.17</v>
      </c>
      <c r="C37" s="1825">
        <v>6245445.81</v>
      </c>
      <c r="D37" s="1826">
        <v>0</v>
      </c>
      <c r="E37" s="1811">
        <f t="shared" si="1"/>
        <v>98032.36000000034</v>
      </c>
    </row>
    <row r="38" spans="1:5" ht="12.75">
      <c r="A38" s="1812" t="s">
        <v>63</v>
      </c>
      <c r="B38" s="1825">
        <v>6533614.25</v>
      </c>
      <c r="C38" s="1825">
        <v>6302701.35</v>
      </c>
      <c r="D38" s="1826">
        <v>0</v>
      </c>
      <c r="E38" s="1811">
        <f t="shared" si="1"/>
        <v>230912.90000000037</v>
      </c>
    </row>
    <row r="39" spans="1:5" ht="12.75">
      <c r="A39" s="1812" t="s">
        <v>64</v>
      </c>
      <c r="B39" s="1825">
        <v>4500111.1</v>
      </c>
      <c r="C39" s="1825">
        <v>4443795.39</v>
      </c>
      <c r="D39" s="1826">
        <v>0</v>
      </c>
      <c r="E39" s="1811">
        <f t="shared" si="1"/>
        <v>56315.70999999996</v>
      </c>
    </row>
    <row r="40" spans="1:5" ht="12.75">
      <c r="A40" s="1812" t="s">
        <v>65</v>
      </c>
      <c r="B40" s="1825">
        <v>6155468.08</v>
      </c>
      <c r="C40" s="1825">
        <v>6014712.97</v>
      </c>
      <c r="D40" s="1826">
        <v>0</v>
      </c>
      <c r="E40" s="1811">
        <f t="shared" si="1"/>
        <v>140755.11000000034</v>
      </c>
    </row>
    <row r="41" spans="1:5" ht="12.75">
      <c r="A41" s="1812" t="s">
        <v>66</v>
      </c>
      <c r="B41" s="1825">
        <v>8638680.77</v>
      </c>
      <c r="C41" s="1825">
        <v>8311997.68</v>
      </c>
      <c r="D41" s="1826">
        <v>0</v>
      </c>
      <c r="E41" s="1811">
        <f t="shared" si="1"/>
        <v>326683.08999999985</v>
      </c>
    </row>
    <row r="42" spans="1:5" ht="13.5" thickBot="1">
      <c r="A42" s="1812" t="s">
        <v>67</v>
      </c>
      <c r="B42" s="1827">
        <v>7081289.32</v>
      </c>
      <c r="C42" s="1827">
        <v>6846964.32</v>
      </c>
      <c r="D42" s="1826">
        <v>0</v>
      </c>
      <c r="E42" s="1811">
        <f t="shared" si="1"/>
        <v>234325</v>
      </c>
    </row>
    <row r="43" spans="1:5" ht="15.75" thickBot="1">
      <c r="A43" s="1828" t="s">
        <v>68</v>
      </c>
      <c r="B43" s="1829">
        <f>SUM(B23:B42)</f>
        <v>161129573.82000002</v>
      </c>
      <c r="C43" s="1829">
        <f>SUM(C23:C42)</f>
        <v>157485973.64</v>
      </c>
      <c r="D43" s="1829">
        <f>SUM(D23:D42)</f>
        <v>0</v>
      </c>
      <c r="E43" s="1831">
        <f>SUM(E23:E42)</f>
        <v>3643600.180000001</v>
      </c>
    </row>
    <row r="44" spans="1:5" ht="16.5" thickBot="1" thickTop="1">
      <c r="A44" s="1832" t="s">
        <v>69</v>
      </c>
      <c r="B44" s="1833">
        <v>85839532.38</v>
      </c>
      <c r="C44" s="1833">
        <v>85581461.81</v>
      </c>
      <c r="D44" s="1833">
        <v>0</v>
      </c>
      <c r="E44" s="1834">
        <f>B44-C44-D44</f>
        <v>258070.56999999285</v>
      </c>
    </row>
    <row r="45" spans="1:5" ht="19.5" thickBot="1">
      <c r="A45" s="1835" t="s">
        <v>2366</v>
      </c>
      <c r="B45" s="1836">
        <f>SUM(B43:B44,B21)</f>
        <v>528540441.14</v>
      </c>
      <c r="C45" s="1836">
        <f>SUM(C43:C44,C21)</f>
        <v>519890560.26</v>
      </c>
      <c r="D45" s="1836">
        <f>SUM(D43:D44,D21)</f>
        <v>0</v>
      </c>
      <c r="E45" s="1837">
        <f>SUM(E43:E44,E21)</f>
        <v>8649880.879999993</v>
      </c>
    </row>
    <row r="46" ht="12.75">
      <c r="A46" s="473"/>
    </row>
    <row r="47" ht="12.75">
      <c r="A47" s="473"/>
    </row>
    <row r="48" ht="12.75">
      <c r="A48" s="473"/>
    </row>
  </sheetData>
  <sheetProtection/>
  <mergeCells count="1">
    <mergeCell ref="A4:D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III/11/4</oddHeader>
    <oddFooter>&amp;C- 21 -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14.75390625" style="27" customWidth="1"/>
    <col min="2" max="2" width="12.25390625" style="27" bestFit="1" customWidth="1"/>
    <col min="3" max="3" width="13.75390625" style="27" bestFit="1" customWidth="1"/>
    <col min="4" max="4" width="13.625" style="27" bestFit="1" customWidth="1"/>
    <col min="5" max="5" width="18.25390625" style="27" bestFit="1" customWidth="1"/>
    <col min="6" max="6" width="12.25390625" style="27" bestFit="1" customWidth="1"/>
    <col min="7" max="7" width="13.75390625" style="27" bestFit="1" customWidth="1"/>
    <col min="8" max="8" width="13.625" style="27" bestFit="1" customWidth="1"/>
    <col min="9" max="9" width="18.25390625" style="27" bestFit="1" customWidth="1"/>
    <col min="10" max="16384" width="9.125" style="27" customWidth="1"/>
  </cols>
  <sheetData>
    <row r="1" spans="1:9" ht="12.75">
      <c r="A1" s="1838"/>
      <c r="B1" s="33"/>
      <c r="C1" s="33"/>
      <c r="D1" s="33"/>
      <c r="E1" s="33"/>
      <c r="F1" s="33"/>
      <c r="G1" s="33"/>
      <c r="H1" s="33"/>
      <c r="I1" s="28" t="s">
        <v>1736</v>
      </c>
    </row>
    <row r="2" spans="1:9" ht="18.75">
      <c r="A2" s="1798" t="s">
        <v>25</v>
      </c>
      <c r="C2" s="1799"/>
      <c r="D2" s="1799"/>
      <c r="E2" s="1799"/>
      <c r="F2" s="1839"/>
      <c r="G2" s="1839"/>
      <c r="H2" s="1839"/>
      <c r="I2" s="1840"/>
    </row>
    <row r="3" spans="1:9" ht="12.75">
      <c r="A3" s="526"/>
      <c r="C3" s="672"/>
      <c r="D3" s="672"/>
      <c r="E3" s="672"/>
      <c r="F3" s="171"/>
      <c r="G3" s="171"/>
      <c r="H3" s="171"/>
      <c r="I3" s="171"/>
    </row>
    <row r="4" spans="1:9" ht="18.75">
      <c r="A4" s="2662" t="s">
        <v>70</v>
      </c>
      <c r="B4" s="2661"/>
      <c r="C4" s="2661"/>
      <c r="D4" s="2661"/>
      <c r="E4" s="1799"/>
      <c r="F4" s="1839"/>
      <c r="G4" s="1839"/>
      <c r="H4" s="1839"/>
      <c r="I4" s="1839"/>
    </row>
    <row r="5" spans="1:9" ht="13.5" thickBot="1">
      <c r="A5" s="526"/>
      <c r="B5" s="509"/>
      <c r="C5" s="1841"/>
      <c r="D5" s="672"/>
      <c r="E5" s="672"/>
      <c r="F5" s="99"/>
      <c r="G5" s="99"/>
      <c r="H5" s="171"/>
      <c r="I5" s="672" t="s">
        <v>71</v>
      </c>
    </row>
    <row r="6" spans="1:9" ht="14.25" thickBot="1">
      <c r="A6" s="1801" t="s">
        <v>915</v>
      </c>
      <c r="B6" s="1802" t="s">
        <v>72</v>
      </c>
      <c r="C6" s="1802" t="s">
        <v>73</v>
      </c>
      <c r="D6" s="1842" t="s">
        <v>74</v>
      </c>
      <c r="E6" s="1843" t="s">
        <v>75</v>
      </c>
      <c r="F6" s="1802" t="s">
        <v>76</v>
      </c>
      <c r="G6" s="1802" t="s">
        <v>77</v>
      </c>
      <c r="H6" s="1842" t="s">
        <v>74</v>
      </c>
      <c r="I6" s="1843" t="s">
        <v>78</v>
      </c>
    </row>
    <row r="7" spans="1:9" ht="14.25" thickBot="1">
      <c r="A7" s="1844" t="s">
        <v>32</v>
      </c>
      <c r="B7" s="1845"/>
      <c r="C7" s="1846"/>
      <c r="D7" s="1847"/>
      <c r="E7" s="1848"/>
      <c r="F7" s="1849"/>
      <c r="G7" s="1850"/>
      <c r="H7" s="1849"/>
      <c r="I7" s="1851"/>
    </row>
    <row r="8" spans="1:9" ht="12.75">
      <c r="A8" s="1808" t="s">
        <v>33</v>
      </c>
      <c r="B8" s="1852">
        <v>20590</v>
      </c>
      <c r="C8" s="1852">
        <v>19988</v>
      </c>
      <c r="D8" s="1853">
        <v>0</v>
      </c>
      <c r="E8" s="1854">
        <f>B8-C8-D8</f>
        <v>602</v>
      </c>
      <c r="F8" s="1852">
        <v>19338</v>
      </c>
      <c r="G8" s="1852">
        <v>18814</v>
      </c>
      <c r="H8" s="1855">
        <v>0</v>
      </c>
      <c r="I8" s="1854">
        <f>F8-G8-H8</f>
        <v>524</v>
      </c>
    </row>
    <row r="9" spans="1:9" ht="12.75">
      <c r="A9" s="1812" t="s">
        <v>34</v>
      </c>
      <c r="B9" s="1856">
        <v>18049</v>
      </c>
      <c r="C9" s="1856">
        <v>17751</v>
      </c>
      <c r="D9" s="1857">
        <v>0</v>
      </c>
      <c r="E9" s="1854">
        <f aca="true" t="shared" si="0" ref="E9:E19">B9-C9-D9</f>
        <v>298</v>
      </c>
      <c r="F9" s="1856">
        <v>16412</v>
      </c>
      <c r="G9" s="1856">
        <v>16323</v>
      </c>
      <c r="H9" s="1855">
        <v>0</v>
      </c>
      <c r="I9" s="1854">
        <f aca="true" t="shared" si="1" ref="I9:I19">F9-G9-H9</f>
        <v>89</v>
      </c>
    </row>
    <row r="10" spans="1:9" ht="12.75">
      <c r="A10" s="1812" t="s">
        <v>35</v>
      </c>
      <c r="B10" s="1856">
        <v>30475</v>
      </c>
      <c r="C10" s="1856">
        <v>30180</v>
      </c>
      <c r="D10" s="1857">
        <v>0</v>
      </c>
      <c r="E10" s="1854">
        <f t="shared" si="0"/>
        <v>295</v>
      </c>
      <c r="F10" s="1856">
        <v>27833</v>
      </c>
      <c r="G10" s="1856">
        <v>27707</v>
      </c>
      <c r="H10" s="1855">
        <v>0</v>
      </c>
      <c r="I10" s="1854">
        <f t="shared" si="1"/>
        <v>126</v>
      </c>
    </row>
    <row r="11" spans="1:9" ht="12.75">
      <c r="A11" s="1812" t="s">
        <v>36</v>
      </c>
      <c r="B11" s="1856">
        <v>23551</v>
      </c>
      <c r="C11" s="1858">
        <v>23429</v>
      </c>
      <c r="D11" s="1859">
        <v>0</v>
      </c>
      <c r="E11" s="1854">
        <f t="shared" si="0"/>
        <v>122</v>
      </c>
      <c r="F11" s="1856">
        <v>20521</v>
      </c>
      <c r="G11" s="1858">
        <v>20348</v>
      </c>
      <c r="H11" s="1855">
        <v>0</v>
      </c>
      <c r="I11" s="1854">
        <f t="shared" si="1"/>
        <v>173</v>
      </c>
    </row>
    <row r="12" spans="1:9" ht="12.75">
      <c r="A12" s="1812" t="s">
        <v>37</v>
      </c>
      <c r="B12" s="1856">
        <v>20771</v>
      </c>
      <c r="C12" s="1856">
        <v>20462</v>
      </c>
      <c r="D12" s="1857">
        <v>0</v>
      </c>
      <c r="E12" s="1854">
        <f t="shared" si="0"/>
        <v>309</v>
      </c>
      <c r="F12" s="1856">
        <v>17817</v>
      </c>
      <c r="G12" s="1856">
        <v>17540</v>
      </c>
      <c r="H12" s="1855">
        <v>0</v>
      </c>
      <c r="I12" s="1854">
        <f t="shared" si="1"/>
        <v>277</v>
      </c>
    </row>
    <row r="13" spans="1:9" ht="12.75">
      <c r="A13" s="1812" t="s">
        <v>38</v>
      </c>
      <c r="B13" s="1856">
        <v>18872</v>
      </c>
      <c r="C13" s="1856">
        <v>18758</v>
      </c>
      <c r="D13" s="1857">
        <v>0</v>
      </c>
      <c r="E13" s="1854">
        <f t="shared" si="0"/>
        <v>114</v>
      </c>
      <c r="F13" s="1856">
        <v>16175</v>
      </c>
      <c r="G13" s="1856">
        <v>15958</v>
      </c>
      <c r="H13" s="1855">
        <v>0</v>
      </c>
      <c r="I13" s="1854">
        <f t="shared" si="1"/>
        <v>217</v>
      </c>
    </row>
    <row r="14" spans="1:9" ht="12.75">
      <c r="A14" s="1812" t="s">
        <v>39</v>
      </c>
      <c r="B14" s="1856">
        <v>23559</v>
      </c>
      <c r="C14" s="1856">
        <v>22728</v>
      </c>
      <c r="D14" s="1857">
        <v>0</v>
      </c>
      <c r="E14" s="1854">
        <f t="shared" si="0"/>
        <v>831</v>
      </c>
      <c r="F14" s="1856">
        <v>22836</v>
      </c>
      <c r="G14" s="1856">
        <v>22455</v>
      </c>
      <c r="H14" s="1855">
        <v>0</v>
      </c>
      <c r="I14" s="1854">
        <f t="shared" si="1"/>
        <v>381</v>
      </c>
    </row>
    <row r="15" spans="1:9" ht="12.75">
      <c r="A15" s="1812" t="s">
        <v>40</v>
      </c>
      <c r="B15" s="1856">
        <v>23011</v>
      </c>
      <c r="C15" s="1856">
        <v>22488</v>
      </c>
      <c r="D15" s="1857">
        <v>0</v>
      </c>
      <c r="E15" s="1854">
        <f t="shared" si="0"/>
        <v>523</v>
      </c>
      <c r="F15" s="1856">
        <v>23575</v>
      </c>
      <c r="G15" s="1856">
        <v>22780</v>
      </c>
      <c r="H15" s="1855">
        <v>0</v>
      </c>
      <c r="I15" s="1854">
        <f t="shared" si="1"/>
        <v>795</v>
      </c>
    </row>
    <row r="16" spans="1:9" ht="12.75">
      <c r="A16" s="1812" t="s">
        <v>41</v>
      </c>
      <c r="B16" s="1856">
        <v>18836</v>
      </c>
      <c r="C16" s="1856">
        <v>18787</v>
      </c>
      <c r="D16" s="1857">
        <v>0</v>
      </c>
      <c r="E16" s="1854">
        <f t="shared" si="0"/>
        <v>49</v>
      </c>
      <c r="F16" s="1856">
        <v>17797</v>
      </c>
      <c r="G16" s="1856">
        <v>17669</v>
      </c>
      <c r="H16" s="1855">
        <v>0</v>
      </c>
      <c r="I16" s="1854">
        <f t="shared" si="1"/>
        <v>128</v>
      </c>
    </row>
    <row r="17" spans="1:9" ht="12.75">
      <c r="A17" s="1812" t="s">
        <v>42</v>
      </c>
      <c r="B17" s="1856">
        <v>20594</v>
      </c>
      <c r="C17" s="1856">
        <v>20027</v>
      </c>
      <c r="D17" s="1857">
        <v>0</v>
      </c>
      <c r="E17" s="1854">
        <f t="shared" si="0"/>
        <v>567</v>
      </c>
      <c r="F17" s="1856">
        <v>19346</v>
      </c>
      <c r="G17" s="1856">
        <v>19027</v>
      </c>
      <c r="H17" s="1855">
        <v>0</v>
      </c>
      <c r="I17" s="1854">
        <f t="shared" si="1"/>
        <v>319</v>
      </c>
    </row>
    <row r="18" spans="1:9" ht="12.75">
      <c r="A18" s="1812" t="s">
        <v>43</v>
      </c>
      <c r="B18" s="1856">
        <v>14667</v>
      </c>
      <c r="C18" s="1856">
        <v>14375</v>
      </c>
      <c r="D18" s="1857">
        <v>0</v>
      </c>
      <c r="E18" s="1854">
        <f t="shared" si="0"/>
        <v>292</v>
      </c>
      <c r="F18" s="1856">
        <v>13416</v>
      </c>
      <c r="G18" s="1856">
        <v>13142</v>
      </c>
      <c r="H18" s="1855">
        <v>0</v>
      </c>
      <c r="I18" s="1854">
        <f t="shared" si="1"/>
        <v>274</v>
      </c>
    </row>
    <row r="19" spans="1:9" ht="12.75">
      <c r="A19" s="1812" t="s">
        <v>44</v>
      </c>
      <c r="B19" s="1856">
        <v>22599</v>
      </c>
      <c r="C19" s="1856">
        <v>22326</v>
      </c>
      <c r="D19" s="1857">
        <v>0</v>
      </c>
      <c r="E19" s="1854">
        <f t="shared" si="0"/>
        <v>273</v>
      </c>
      <c r="F19" s="1856">
        <v>20681</v>
      </c>
      <c r="G19" s="1856">
        <v>20390</v>
      </c>
      <c r="H19" s="1860">
        <v>0</v>
      </c>
      <c r="I19" s="1854">
        <f t="shared" si="1"/>
        <v>291</v>
      </c>
    </row>
    <row r="20" spans="1:9" ht="13.5" thickBot="1">
      <c r="A20" s="1812" t="s">
        <v>79</v>
      </c>
      <c r="B20" s="1856">
        <v>25997</v>
      </c>
      <c r="C20" s="1856">
        <v>25524</v>
      </c>
      <c r="D20" s="1857">
        <v>0</v>
      </c>
      <c r="E20" s="1854">
        <f>SUM(B20-C20-D20)</f>
        <v>473</v>
      </c>
      <c r="F20" s="1856">
        <v>24795</v>
      </c>
      <c r="G20" s="1856">
        <v>24323</v>
      </c>
      <c r="H20" s="1855">
        <v>0</v>
      </c>
      <c r="I20" s="1854">
        <f>SUM(F20-G20)</f>
        <v>472</v>
      </c>
    </row>
    <row r="21" spans="1:9" ht="15.75" thickBot="1">
      <c r="A21" s="1817" t="s">
        <v>46</v>
      </c>
      <c r="B21" s="1861">
        <f>SUM(B8:B20)</f>
        <v>281571</v>
      </c>
      <c r="C21" s="1861">
        <f>SUM(C8:C20)</f>
        <v>276823</v>
      </c>
      <c r="D21" s="1862">
        <f>SUM(D8:D19)</f>
        <v>0</v>
      </c>
      <c r="E21" s="1863">
        <f>SUM(E8:E20)</f>
        <v>4748</v>
      </c>
      <c r="F21" s="1864">
        <f>SUM(F8:F20)</f>
        <v>260542</v>
      </c>
      <c r="G21" s="1864">
        <f>SUM(G8:G20)</f>
        <v>256476</v>
      </c>
      <c r="H21" s="1865">
        <f>SUM(H8:H19)</f>
        <v>0</v>
      </c>
      <c r="I21" s="1863">
        <f>SUM(I8:I20)</f>
        <v>4066</v>
      </c>
    </row>
    <row r="22" ht="12.75">
      <c r="A22" s="473"/>
    </row>
    <row r="23" ht="12.75">
      <c r="A23" s="473"/>
    </row>
    <row r="24" ht="12.75">
      <c r="A24" s="473"/>
    </row>
    <row r="25" ht="12.75">
      <c r="A25" s="473"/>
    </row>
    <row r="26" ht="12.75">
      <c r="A26" s="473"/>
    </row>
    <row r="27" ht="12.75">
      <c r="A27" s="473"/>
    </row>
    <row r="28" ht="12.75">
      <c r="A28" s="473"/>
    </row>
    <row r="29" ht="12.75">
      <c r="A29" s="473"/>
    </row>
    <row r="30" ht="12.75">
      <c r="A30" s="473"/>
    </row>
    <row r="31" ht="12.75">
      <c r="A31" s="473"/>
    </row>
    <row r="32" ht="12.75">
      <c r="A32" s="473"/>
    </row>
    <row r="33" spans="1:5" ht="12.75">
      <c r="A33" s="473"/>
      <c r="E33" s="588"/>
    </row>
    <row r="34" spans="1:5" ht="12.75">
      <c r="A34" s="473"/>
      <c r="E34" s="73" t="s">
        <v>1737</v>
      </c>
    </row>
    <row r="35" spans="1:5" ht="12.75">
      <c r="A35" s="473"/>
      <c r="E35" s="588"/>
    </row>
    <row r="36" spans="1:9" ht="13.5" thickBot="1">
      <c r="A36" s="526"/>
      <c r="B36" s="509"/>
      <c r="C36" s="1841"/>
      <c r="D36" s="672"/>
      <c r="E36" s="672"/>
      <c r="F36" s="99"/>
      <c r="G36" s="99"/>
      <c r="H36" s="171"/>
      <c r="I36" s="672" t="s">
        <v>71</v>
      </c>
    </row>
    <row r="37" spans="1:9" ht="14.25" thickBot="1">
      <c r="A37" s="1801" t="s">
        <v>915</v>
      </c>
      <c r="B37" s="1802" t="s">
        <v>72</v>
      </c>
      <c r="C37" s="1802" t="s">
        <v>73</v>
      </c>
      <c r="D37" s="1842" t="s">
        <v>74</v>
      </c>
      <c r="E37" s="1843" t="s">
        <v>80</v>
      </c>
      <c r="F37" s="1802" t="s">
        <v>76</v>
      </c>
      <c r="G37" s="1802" t="s">
        <v>77</v>
      </c>
      <c r="H37" s="1842" t="s">
        <v>74</v>
      </c>
      <c r="I37" s="1843" t="s">
        <v>81</v>
      </c>
    </row>
    <row r="38" spans="1:9" ht="14.25" thickBot="1">
      <c r="A38" s="1821" t="s">
        <v>47</v>
      </c>
      <c r="B38" s="1866"/>
      <c r="C38" s="1867"/>
      <c r="D38" s="1868"/>
      <c r="E38" s="1869"/>
      <c r="F38" s="1849"/>
      <c r="G38" s="1870"/>
      <c r="H38" s="1870"/>
      <c r="I38" s="1869"/>
    </row>
    <row r="39" spans="1:9" ht="12.75">
      <c r="A39" s="1808" t="s">
        <v>48</v>
      </c>
      <c r="B39" s="1852">
        <v>3704</v>
      </c>
      <c r="C39" s="1852">
        <v>3678</v>
      </c>
      <c r="D39" s="1871">
        <v>0</v>
      </c>
      <c r="E39" s="1853">
        <f>B39-C39-D39</f>
        <v>26</v>
      </c>
      <c r="F39" s="1852">
        <v>3498</v>
      </c>
      <c r="G39" s="1852">
        <v>3362</v>
      </c>
      <c r="H39" s="1855">
        <v>0</v>
      </c>
      <c r="I39" s="1854">
        <f>F39-G39-H39</f>
        <v>136</v>
      </c>
    </row>
    <row r="40" spans="1:9" ht="12.75">
      <c r="A40" s="1812" t="s">
        <v>49</v>
      </c>
      <c r="B40" s="1856">
        <v>6819</v>
      </c>
      <c r="C40" s="1856">
        <v>6796</v>
      </c>
      <c r="D40" s="1857">
        <v>0</v>
      </c>
      <c r="E40" s="1853">
        <f aca="true" t="shared" si="2" ref="E40:E58">B40-C40-D40</f>
        <v>23</v>
      </c>
      <c r="F40" s="1856">
        <v>6189</v>
      </c>
      <c r="G40" s="1856">
        <v>6148</v>
      </c>
      <c r="H40" s="1872">
        <v>0</v>
      </c>
      <c r="I40" s="1854">
        <f aca="true" t="shared" si="3" ref="I40:I58">F40-G40-H40</f>
        <v>41</v>
      </c>
    </row>
    <row r="41" spans="1:10" ht="12.75">
      <c r="A41" s="1812" t="s">
        <v>50</v>
      </c>
      <c r="B41" s="1856">
        <v>6560</v>
      </c>
      <c r="C41" s="1856">
        <v>6518</v>
      </c>
      <c r="D41" s="1857">
        <v>0</v>
      </c>
      <c r="E41" s="1853">
        <f t="shared" si="2"/>
        <v>42</v>
      </c>
      <c r="F41" s="1856">
        <v>6182</v>
      </c>
      <c r="G41" s="1856">
        <v>6182</v>
      </c>
      <c r="H41" s="1872">
        <v>0</v>
      </c>
      <c r="I41" s="1854">
        <f t="shared" si="3"/>
        <v>0</v>
      </c>
      <c r="J41" s="1873"/>
    </row>
    <row r="42" spans="1:10" ht="12.75">
      <c r="A42" s="1874" t="s">
        <v>51</v>
      </c>
      <c r="B42" s="1875">
        <v>6603</v>
      </c>
      <c r="C42" s="1875">
        <v>6313</v>
      </c>
      <c r="D42" s="1876">
        <v>0</v>
      </c>
      <c r="E42" s="1853">
        <f t="shared" si="2"/>
        <v>290</v>
      </c>
      <c r="F42" s="1875">
        <v>5965</v>
      </c>
      <c r="G42" s="1875">
        <v>5834</v>
      </c>
      <c r="H42" s="1872">
        <v>0</v>
      </c>
      <c r="I42" s="1854">
        <f t="shared" si="3"/>
        <v>131</v>
      </c>
      <c r="J42" s="1873"/>
    </row>
    <row r="43" spans="1:9" ht="12.75">
      <c r="A43" s="1874" t="s">
        <v>52</v>
      </c>
      <c r="B43" s="1875">
        <v>15712</v>
      </c>
      <c r="C43" s="1875">
        <v>15628</v>
      </c>
      <c r="D43" s="1876">
        <v>0</v>
      </c>
      <c r="E43" s="1853">
        <f t="shared" si="2"/>
        <v>84</v>
      </c>
      <c r="F43" s="1875">
        <v>15062</v>
      </c>
      <c r="G43" s="1875">
        <v>15006</v>
      </c>
      <c r="H43" s="1872">
        <v>0</v>
      </c>
      <c r="I43" s="1854">
        <f t="shared" si="3"/>
        <v>56</v>
      </c>
    </row>
    <row r="44" spans="1:9" ht="12.75">
      <c r="A44" s="1874" t="s">
        <v>53</v>
      </c>
      <c r="B44" s="1875">
        <v>7386</v>
      </c>
      <c r="C44" s="1875">
        <v>6992</v>
      </c>
      <c r="D44" s="1876">
        <v>0</v>
      </c>
      <c r="E44" s="1853">
        <f t="shared" si="2"/>
        <v>394</v>
      </c>
      <c r="F44" s="1875">
        <v>6947</v>
      </c>
      <c r="G44" s="1875">
        <v>6669</v>
      </c>
      <c r="H44" s="1872">
        <v>0</v>
      </c>
      <c r="I44" s="1854">
        <f t="shared" si="3"/>
        <v>278</v>
      </c>
    </row>
    <row r="45" spans="1:9" ht="12.75">
      <c r="A45" s="1812" t="s">
        <v>54</v>
      </c>
      <c r="B45" s="1856">
        <v>8224</v>
      </c>
      <c r="C45" s="1856">
        <v>8073</v>
      </c>
      <c r="D45" s="1857">
        <v>0</v>
      </c>
      <c r="E45" s="1857">
        <f>B45-C45-D45</f>
        <v>151</v>
      </c>
      <c r="F45" s="1856">
        <v>7604</v>
      </c>
      <c r="G45" s="1856">
        <v>7589</v>
      </c>
      <c r="H45" s="1872">
        <v>0</v>
      </c>
      <c r="I45" s="1877">
        <f>SUM(F45-G45-H45)</f>
        <v>15</v>
      </c>
    </row>
    <row r="46" spans="1:9" ht="12.75">
      <c r="A46" s="1874" t="s">
        <v>55</v>
      </c>
      <c r="B46" s="1875">
        <v>6719</v>
      </c>
      <c r="C46" s="1875">
        <v>6719</v>
      </c>
      <c r="D46" s="1876">
        <v>0</v>
      </c>
      <c r="E46" s="1853">
        <f t="shared" si="2"/>
        <v>0</v>
      </c>
      <c r="F46" s="1875">
        <v>6309</v>
      </c>
      <c r="G46" s="1875">
        <v>6297</v>
      </c>
      <c r="H46" s="1872">
        <v>0</v>
      </c>
      <c r="I46" s="1854">
        <f t="shared" si="3"/>
        <v>12</v>
      </c>
    </row>
    <row r="47" spans="1:9" ht="12.75">
      <c r="A47" s="1812" t="s">
        <v>56</v>
      </c>
      <c r="B47" s="1856">
        <v>6748</v>
      </c>
      <c r="C47" s="1856">
        <v>6586</v>
      </c>
      <c r="D47" s="1857">
        <v>0</v>
      </c>
      <c r="E47" s="1853">
        <f t="shared" si="2"/>
        <v>162</v>
      </c>
      <c r="F47" s="1856">
        <v>6148</v>
      </c>
      <c r="G47" s="1856">
        <v>6020</v>
      </c>
      <c r="H47" s="1872">
        <v>0</v>
      </c>
      <c r="I47" s="1854">
        <f t="shared" si="3"/>
        <v>128</v>
      </c>
    </row>
    <row r="48" spans="1:9" ht="12.75">
      <c r="A48" s="1808" t="s">
        <v>57</v>
      </c>
      <c r="B48" s="1852">
        <v>12973</v>
      </c>
      <c r="C48" s="1852">
        <v>12195</v>
      </c>
      <c r="D48" s="1853">
        <v>0</v>
      </c>
      <c r="E48" s="1853">
        <f t="shared" si="2"/>
        <v>778</v>
      </c>
      <c r="F48" s="1852">
        <v>12288</v>
      </c>
      <c r="G48" s="1852">
        <v>12164</v>
      </c>
      <c r="H48" s="1872">
        <v>0</v>
      </c>
      <c r="I48" s="1854">
        <f t="shared" si="3"/>
        <v>124</v>
      </c>
    </row>
    <row r="49" spans="1:9" ht="12.75">
      <c r="A49" s="1812" t="s">
        <v>58</v>
      </c>
      <c r="B49" s="1856">
        <v>9035</v>
      </c>
      <c r="C49" s="1856">
        <v>8829</v>
      </c>
      <c r="D49" s="1857">
        <v>0</v>
      </c>
      <c r="E49" s="1853">
        <f t="shared" si="2"/>
        <v>206</v>
      </c>
      <c r="F49" s="1856">
        <v>7612</v>
      </c>
      <c r="G49" s="1856">
        <v>7601</v>
      </c>
      <c r="H49" s="1860">
        <v>0</v>
      </c>
      <c r="I49" s="1854">
        <f t="shared" si="3"/>
        <v>11</v>
      </c>
    </row>
    <row r="50" spans="1:9" ht="12.75">
      <c r="A50" s="1816" t="s">
        <v>59</v>
      </c>
      <c r="B50" s="1878">
        <v>12047</v>
      </c>
      <c r="C50" s="1878">
        <v>12037</v>
      </c>
      <c r="D50" s="1879">
        <v>0</v>
      </c>
      <c r="E50" s="1853">
        <f t="shared" si="2"/>
        <v>10</v>
      </c>
      <c r="F50" s="1878">
        <v>10645</v>
      </c>
      <c r="G50" s="1878">
        <v>10470</v>
      </c>
      <c r="H50" s="1880">
        <v>0</v>
      </c>
      <c r="I50" s="1854">
        <f t="shared" si="3"/>
        <v>175</v>
      </c>
    </row>
    <row r="51" spans="1:9" ht="12.75">
      <c r="A51" s="1812" t="s">
        <v>60</v>
      </c>
      <c r="B51" s="1856">
        <v>6518</v>
      </c>
      <c r="C51" s="1856">
        <v>6351</v>
      </c>
      <c r="D51" s="1857">
        <v>0</v>
      </c>
      <c r="E51" s="1853">
        <f t="shared" si="2"/>
        <v>167</v>
      </c>
      <c r="F51" s="1856">
        <v>6165</v>
      </c>
      <c r="G51" s="1856">
        <v>5743</v>
      </c>
      <c r="H51" s="1872">
        <v>0</v>
      </c>
      <c r="I51" s="1854">
        <f t="shared" si="3"/>
        <v>422</v>
      </c>
    </row>
    <row r="52" spans="1:9" ht="12.75">
      <c r="A52" s="1816" t="s">
        <v>61</v>
      </c>
      <c r="B52" s="1878">
        <v>12828</v>
      </c>
      <c r="C52" s="1878">
        <v>12604</v>
      </c>
      <c r="D52" s="1879">
        <v>0</v>
      </c>
      <c r="E52" s="1853">
        <f t="shared" si="2"/>
        <v>224</v>
      </c>
      <c r="F52" s="1878">
        <v>12521</v>
      </c>
      <c r="G52" s="1878">
        <v>12294</v>
      </c>
      <c r="H52" s="1872">
        <v>0</v>
      </c>
      <c r="I52" s="1854">
        <f t="shared" si="3"/>
        <v>227</v>
      </c>
    </row>
    <row r="53" spans="1:9" ht="12.75">
      <c r="A53" s="1874" t="s">
        <v>62</v>
      </c>
      <c r="B53" s="1875">
        <v>6343</v>
      </c>
      <c r="C53" s="1875">
        <v>6245</v>
      </c>
      <c r="D53" s="1876">
        <v>0</v>
      </c>
      <c r="E53" s="1853">
        <f t="shared" si="2"/>
        <v>98</v>
      </c>
      <c r="F53" s="1875">
        <v>5763</v>
      </c>
      <c r="G53" s="1875">
        <v>5591</v>
      </c>
      <c r="H53" s="1872">
        <v>0</v>
      </c>
      <c r="I53" s="1854">
        <f t="shared" si="3"/>
        <v>172</v>
      </c>
    </row>
    <row r="54" spans="1:9" ht="12.75">
      <c r="A54" s="1874" t="s">
        <v>82</v>
      </c>
      <c r="B54" s="1875">
        <v>6534</v>
      </c>
      <c r="C54" s="1875">
        <v>6303</v>
      </c>
      <c r="D54" s="1876">
        <v>0</v>
      </c>
      <c r="E54" s="1853">
        <f t="shared" si="2"/>
        <v>231</v>
      </c>
      <c r="F54" s="1875">
        <v>5848</v>
      </c>
      <c r="G54" s="1875">
        <v>5750</v>
      </c>
      <c r="H54" s="1872">
        <v>0</v>
      </c>
      <c r="I54" s="1854">
        <f t="shared" si="3"/>
        <v>98</v>
      </c>
    </row>
    <row r="55" spans="1:9" ht="12.75">
      <c r="A55" s="1874" t="s">
        <v>83</v>
      </c>
      <c r="B55" s="1875">
        <v>4500</v>
      </c>
      <c r="C55" s="1875">
        <v>4444</v>
      </c>
      <c r="D55" s="1876">
        <v>0</v>
      </c>
      <c r="E55" s="1853">
        <f t="shared" si="2"/>
        <v>56</v>
      </c>
      <c r="F55" s="1875">
        <v>4163</v>
      </c>
      <c r="G55" s="1875">
        <v>4098</v>
      </c>
      <c r="H55" s="1872">
        <v>0</v>
      </c>
      <c r="I55" s="1854">
        <f t="shared" si="3"/>
        <v>65</v>
      </c>
    </row>
    <row r="56" spans="1:9" ht="12.75">
      <c r="A56" s="1874" t="s">
        <v>65</v>
      </c>
      <c r="B56" s="1875">
        <v>6156</v>
      </c>
      <c r="C56" s="1875">
        <v>6015</v>
      </c>
      <c r="D56" s="1876">
        <v>0</v>
      </c>
      <c r="E56" s="1853">
        <f t="shared" si="2"/>
        <v>141</v>
      </c>
      <c r="F56" s="1875">
        <v>5947</v>
      </c>
      <c r="G56" s="1875">
        <v>5882</v>
      </c>
      <c r="H56" s="1872">
        <v>0</v>
      </c>
      <c r="I56" s="1854">
        <f t="shared" si="3"/>
        <v>65</v>
      </c>
    </row>
    <row r="57" spans="1:9" ht="12.75">
      <c r="A57" s="1874" t="s">
        <v>66</v>
      </c>
      <c r="B57" s="1875">
        <v>8639</v>
      </c>
      <c r="C57" s="1875">
        <v>8312</v>
      </c>
      <c r="D57" s="1876">
        <v>0</v>
      </c>
      <c r="E57" s="1853">
        <f t="shared" si="2"/>
        <v>327</v>
      </c>
      <c r="F57" s="1875">
        <v>7595</v>
      </c>
      <c r="G57" s="1875">
        <v>7592</v>
      </c>
      <c r="H57" s="1872">
        <v>0</v>
      </c>
      <c r="I57" s="1854">
        <f t="shared" si="3"/>
        <v>3</v>
      </c>
    </row>
    <row r="58" spans="1:9" ht="13.5" thickBot="1">
      <c r="A58" s="1881" t="s">
        <v>67</v>
      </c>
      <c r="B58" s="1882">
        <v>7081</v>
      </c>
      <c r="C58" s="1882">
        <v>6847</v>
      </c>
      <c r="D58" s="1883">
        <v>0</v>
      </c>
      <c r="E58" s="1879">
        <f t="shared" si="2"/>
        <v>234</v>
      </c>
      <c r="F58" s="1882">
        <v>6534</v>
      </c>
      <c r="G58" s="1882">
        <v>6445</v>
      </c>
      <c r="H58" s="1884">
        <v>0</v>
      </c>
      <c r="I58" s="1885">
        <f t="shared" si="3"/>
        <v>89</v>
      </c>
    </row>
    <row r="59" spans="1:9" ht="15.75" thickBot="1">
      <c r="A59" s="1886" t="s">
        <v>68</v>
      </c>
      <c r="B59" s="1887">
        <f aca="true" t="shared" si="4" ref="B59:I59">SUM(B39:B58)</f>
        <v>161129</v>
      </c>
      <c r="C59" s="1887">
        <f t="shared" si="4"/>
        <v>157485</v>
      </c>
      <c r="D59" s="1888">
        <f>SUM(D39:D58)</f>
        <v>0</v>
      </c>
      <c r="E59" s="1889">
        <f t="shared" si="4"/>
        <v>3644</v>
      </c>
      <c r="F59" s="1890">
        <f t="shared" si="4"/>
        <v>148985</v>
      </c>
      <c r="G59" s="1890">
        <f t="shared" si="4"/>
        <v>146737</v>
      </c>
      <c r="H59" s="1891">
        <f>SUM(H39:H58)</f>
        <v>0</v>
      </c>
      <c r="I59" s="1889">
        <f t="shared" si="4"/>
        <v>2248</v>
      </c>
    </row>
    <row r="60" spans="1:9" ht="15.75" thickBot="1">
      <c r="A60" s="1886" t="s">
        <v>69</v>
      </c>
      <c r="B60" s="1887">
        <v>85840</v>
      </c>
      <c r="C60" s="1887">
        <v>85582</v>
      </c>
      <c r="D60" s="1888">
        <v>0</v>
      </c>
      <c r="E60" s="1892">
        <f>B60-C60-D60</f>
        <v>258</v>
      </c>
      <c r="F60" s="1887">
        <v>77302</v>
      </c>
      <c r="G60" s="1887">
        <v>77070</v>
      </c>
      <c r="H60" s="1891">
        <v>0</v>
      </c>
      <c r="I60" s="1893">
        <f>F60-G60</f>
        <v>232</v>
      </c>
    </row>
    <row r="61" spans="1:9" ht="19.5" thickBot="1">
      <c r="A61" s="1894" t="s">
        <v>2366</v>
      </c>
      <c r="B61" s="1895">
        <f aca="true" t="shared" si="5" ref="B61:I61">SUM(B59:B60,B21)</f>
        <v>528540</v>
      </c>
      <c r="C61" s="1895">
        <f t="shared" si="5"/>
        <v>519890</v>
      </c>
      <c r="D61" s="1896">
        <f t="shared" si="5"/>
        <v>0</v>
      </c>
      <c r="E61" s="1897">
        <f t="shared" si="5"/>
        <v>8650</v>
      </c>
      <c r="F61" s="1898">
        <f t="shared" si="5"/>
        <v>486829</v>
      </c>
      <c r="G61" s="1896">
        <f t="shared" si="5"/>
        <v>480283</v>
      </c>
      <c r="H61" s="1896">
        <f t="shared" si="5"/>
        <v>0</v>
      </c>
      <c r="I61" s="1896">
        <f t="shared" si="5"/>
        <v>6546</v>
      </c>
    </row>
    <row r="62" spans="1:9" ht="12.75">
      <c r="A62" s="1830"/>
      <c r="B62" s="267"/>
      <c r="C62" s="267"/>
      <c r="D62" s="267"/>
      <c r="E62" s="267"/>
      <c r="F62" s="267"/>
      <c r="G62" s="267"/>
      <c r="H62" s="267"/>
      <c r="I62" s="267"/>
    </row>
    <row r="63" spans="1:9" ht="12.75">
      <c r="A63" s="1830"/>
      <c r="B63" s="267"/>
      <c r="C63" s="267"/>
      <c r="D63" s="267"/>
      <c r="E63" s="267"/>
      <c r="F63" s="267"/>
      <c r="G63" s="267"/>
      <c r="H63" s="267"/>
      <c r="I63" s="267"/>
    </row>
    <row r="64" spans="1:9" ht="12.75">
      <c r="A64" s="1830"/>
      <c r="B64" s="267"/>
      <c r="C64" s="267"/>
      <c r="D64" s="267"/>
      <c r="F64" s="267"/>
      <c r="G64" s="267"/>
      <c r="H64" s="267"/>
      <c r="I64" s="267"/>
    </row>
    <row r="65" spans="1:9" ht="12.75">
      <c r="A65" s="1830"/>
      <c r="B65" s="267"/>
      <c r="C65" s="267"/>
      <c r="D65" s="267"/>
      <c r="E65" s="588"/>
      <c r="F65" s="267"/>
      <c r="G65" s="267"/>
      <c r="H65" s="267"/>
      <c r="I65" s="267"/>
    </row>
    <row r="66" spans="1:9" ht="12.75">
      <c r="A66" s="1830"/>
      <c r="B66" s="267"/>
      <c r="C66" s="267"/>
      <c r="D66" s="267"/>
      <c r="F66" s="267"/>
      <c r="G66" s="267"/>
      <c r="H66" s="267"/>
      <c r="I66" s="267"/>
    </row>
    <row r="67" spans="1:9" ht="12.75">
      <c r="A67" s="1830"/>
      <c r="B67" s="267"/>
      <c r="C67" s="267"/>
      <c r="D67" s="267"/>
      <c r="F67" s="267"/>
      <c r="G67" s="267"/>
      <c r="H67" s="267"/>
      <c r="I67" s="267"/>
    </row>
    <row r="68" spans="1:9" ht="12.75">
      <c r="A68" s="1830"/>
      <c r="B68" s="267"/>
      <c r="C68" s="267"/>
      <c r="D68" s="267"/>
      <c r="E68" s="267"/>
      <c r="F68" s="267"/>
      <c r="G68" s="267"/>
      <c r="H68" s="267"/>
      <c r="I68" s="267"/>
    </row>
    <row r="69" spans="1:9" ht="12.75">
      <c r="A69" s="1830"/>
      <c r="B69" s="267"/>
      <c r="C69" s="267"/>
      <c r="D69" s="267"/>
      <c r="E69" s="73" t="s">
        <v>1738</v>
      </c>
      <c r="F69" s="267"/>
      <c r="G69" s="267"/>
      <c r="H69" s="267"/>
      <c r="I69" s="267"/>
    </row>
    <row r="70" spans="1:9" ht="12.75">
      <c r="A70" s="1830"/>
      <c r="B70" s="267"/>
      <c r="C70" s="267"/>
      <c r="D70" s="267"/>
      <c r="E70" s="267"/>
      <c r="F70" s="267"/>
      <c r="G70" s="267"/>
      <c r="H70" s="267"/>
      <c r="I70" s="267"/>
    </row>
    <row r="71" spans="1:9" ht="12.75">
      <c r="A71" s="1830"/>
      <c r="B71" s="267"/>
      <c r="C71" s="267"/>
      <c r="D71" s="267"/>
      <c r="E71" s="267"/>
      <c r="F71" s="267"/>
      <c r="G71" s="267"/>
      <c r="H71" s="267"/>
      <c r="I71" s="267"/>
    </row>
  </sheetData>
  <sheetProtection/>
  <mergeCells count="1">
    <mergeCell ref="A4:D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H88" sqref="H88"/>
    </sheetView>
  </sheetViews>
  <sheetFormatPr defaultColWidth="9.00390625" defaultRowHeight="12.75"/>
  <cols>
    <col min="1" max="1" width="14.125" style="27" customWidth="1"/>
    <col min="2" max="2" width="9.75390625" style="27" bestFit="1" customWidth="1"/>
    <col min="3" max="3" width="11.75390625" style="27" bestFit="1" customWidth="1"/>
    <col min="4" max="4" width="9.75390625" style="27" customWidth="1"/>
    <col min="5" max="5" width="10.375" style="27" bestFit="1" customWidth="1"/>
    <col min="6" max="6" width="10.875" style="27" bestFit="1" customWidth="1"/>
    <col min="7" max="7" width="10.75390625" style="27" customWidth="1"/>
    <col min="8" max="8" width="8.75390625" style="27" bestFit="1" customWidth="1"/>
    <col min="9" max="9" width="9.75390625" style="27" bestFit="1" customWidth="1"/>
    <col min="10" max="10" width="11.75390625" style="27" bestFit="1" customWidth="1"/>
    <col min="11" max="11" width="10.25390625" style="27" bestFit="1" customWidth="1"/>
    <col min="12" max="12" width="10.375" style="27" bestFit="1" customWidth="1"/>
    <col min="13" max="13" width="10.875" style="27" bestFit="1" customWidth="1"/>
    <col min="14" max="14" width="8.25390625" style="27" bestFit="1" customWidth="1"/>
    <col min="15" max="15" width="8.75390625" style="27" bestFit="1" customWidth="1"/>
    <col min="16" max="16384" width="9.125" style="27" customWidth="1"/>
  </cols>
  <sheetData>
    <row r="1" spans="1:15" ht="12.75">
      <c r="A1" s="1838"/>
      <c r="B1" s="33"/>
      <c r="C1" s="33"/>
      <c r="D1" s="33"/>
      <c r="F1" s="33"/>
      <c r="G1" s="33"/>
      <c r="H1" s="33"/>
      <c r="I1" s="33"/>
      <c r="O1" s="28" t="s">
        <v>1739</v>
      </c>
    </row>
    <row r="2" spans="1:9" ht="18.75">
      <c r="A2" s="1899" t="s">
        <v>25</v>
      </c>
      <c r="C2" s="1900"/>
      <c r="D2" s="1900"/>
      <c r="E2" s="1900"/>
      <c r="F2" s="1900"/>
      <c r="G2" s="1900"/>
      <c r="H2" s="1900"/>
      <c r="I2" s="1900"/>
    </row>
    <row r="3" spans="1:9" ht="12.75">
      <c r="A3" s="473"/>
      <c r="C3" s="1901"/>
      <c r="D3" s="1901"/>
      <c r="E3" s="1901"/>
      <c r="F3" s="1901"/>
      <c r="G3" s="1901"/>
      <c r="H3" s="1901"/>
      <c r="I3" s="1901"/>
    </row>
    <row r="4" spans="1:9" ht="15.75">
      <c r="A4" s="2663" t="s">
        <v>84</v>
      </c>
      <c r="B4" s="2664"/>
      <c r="C4" s="2664"/>
      <c r="D4" s="2664"/>
      <c r="E4" s="2664"/>
      <c r="F4" s="2664"/>
      <c r="G4" s="2664"/>
      <c r="H4" s="2664"/>
      <c r="I4" s="1901"/>
    </row>
    <row r="5" spans="1:15" ht="13.5" thickBot="1">
      <c r="A5" s="473"/>
      <c r="B5" s="1902"/>
      <c r="C5" s="1901"/>
      <c r="D5" s="1901"/>
      <c r="E5" s="1901"/>
      <c r="F5" s="1901"/>
      <c r="G5" s="1901"/>
      <c r="H5" s="1901"/>
      <c r="I5" s="1901"/>
      <c r="O5" s="1902" t="s">
        <v>71</v>
      </c>
    </row>
    <row r="6" spans="1:15" ht="13.5">
      <c r="A6" s="1903" t="s">
        <v>915</v>
      </c>
      <c r="B6" s="1904" t="s">
        <v>85</v>
      </c>
      <c r="C6" s="1904" t="s">
        <v>2565</v>
      </c>
      <c r="D6" s="1904" t="s">
        <v>2566</v>
      </c>
      <c r="E6" s="1904" t="s">
        <v>2567</v>
      </c>
      <c r="F6" s="1904" t="s">
        <v>2568</v>
      </c>
      <c r="G6" s="1904" t="s">
        <v>2569</v>
      </c>
      <c r="H6" s="1905" t="s">
        <v>2570</v>
      </c>
      <c r="I6" s="1904" t="s">
        <v>85</v>
      </c>
      <c r="J6" s="1904" t="s">
        <v>2565</v>
      </c>
      <c r="K6" s="1904" t="s">
        <v>2566</v>
      </c>
      <c r="L6" s="1904" t="s">
        <v>2567</v>
      </c>
      <c r="M6" s="1904" t="s">
        <v>2568</v>
      </c>
      <c r="N6" s="1904" t="s">
        <v>2569</v>
      </c>
      <c r="O6" s="1905" t="s">
        <v>2570</v>
      </c>
    </row>
    <row r="7" spans="1:15" ht="13.5">
      <c r="A7" s="1906"/>
      <c r="B7" s="1907" t="s">
        <v>2571</v>
      </c>
      <c r="C7" s="1908" t="s">
        <v>2572</v>
      </c>
      <c r="D7" s="1907" t="s">
        <v>2486</v>
      </c>
      <c r="E7" s="1909" t="s">
        <v>2573</v>
      </c>
      <c r="F7" s="1907" t="s">
        <v>2574</v>
      </c>
      <c r="G7" s="1907" t="s">
        <v>2575</v>
      </c>
      <c r="H7" s="1910" t="s">
        <v>2573</v>
      </c>
      <c r="I7" s="1907" t="s">
        <v>2571</v>
      </c>
      <c r="J7" s="1907" t="s">
        <v>2572</v>
      </c>
      <c r="K7" s="1907" t="s">
        <v>2486</v>
      </c>
      <c r="L7" s="1907" t="s">
        <v>2576</v>
      </c>
      <c r="M7" s="1907" t="s">
        <v>2574</v>
      </c>
      <c r="N7" s="1907" t="s">
        <v>2577</v>
      </c>
      <c r="O7" s="1910" t="s">
        <v>2576</v>
      </c>
    </row>
    <row r="8" spans="1:15" ht="14.25" thickBot="1">
      <c r="A8" s="1911"/>
      <c r="B8" s="1912" t="s">
        <v>2573</v>
      </c>
      <c r="C8" s="1912" t="s">
        <v>2573</v>
      </c>
      <c r="D8" s="1912" t="s">
        <v>2578</v>
      </c>
      <c r="E8" s="1912"/>
      <c r="F8" s="1912" t="s">
        <v>2579</v>
      </c>
      <c r="G8" s="1912" t="s">
        <v>2580</v>
      </c>
      <c r="H8" s="1913"/>
      <c r="I8" s="1914" t="s">
        <v>2576</v>
      </c>
      <c r="J8" s="1912" t="s">
        <v>2576</v>
      </c>
      <c r="K8" s="1912" t="s">
        <v>2578</v>
      </c>
      <c r="L8" s="1912"/>
      <c r="M8" s="1912" t="s">
        <v>2581</v>
      </c>
      <c r="N8" s="1912"/>
      <c r="O8" s="1915"/>
    </row>
    <row r="9" spans="1:15" ht="14.25" thickBot="1">
      <c r="A9" s="1916" t="s">
        <v>32</v>
      </c>
      <c r="B9" s="1917"/>
      <c r="C9" s="1918"/>
      <c r="D9" s="1919"/>
      <c r="E9" s="1918"/>
      <c r="F9" s="1918"/>
      <c r="G9" s="1918"/>
      <c r="H9" s="1920"/>
      <c r="I9" s="1921"/>
      <c r="J9" s="1921"/>
      <c r="K9" s="1921"/>
      <c r="L9" s="1921"/>
      <c r="M9" s="1921"/>
      <c r="N9" s="1918"/>
      <c r="O9" s="1920"/>
    </row>
    <row r="10" spans="1:15" ht="12.75">
      <c r="A10" s="272" t="s">
        <v>33</v>
      </c>
      <c r="B10" s="1852">
        <v>12701</v>
      </c>
      <c r="C10" s="1922">
        <v>6261</v>
      </c>
      <c r="D10" s="1922">
        <v>0</v>
      </c>
      <c r="E10" s="1922">
        <v>692</v>
      </c>
      <c r="F10" s="1922">
        <v>936</v>
      </c>
      <c r="G10" s="1923">
        <v>0</v>
      </c>
      <c r="H10" s="1924">
        <f aca="true" t="shared" si="0" ref="H10:H20">SUM(B10:G10)</f>
        <v>20590</v>
      </c>
      <c r="I10" s="1852">
        <v>12211</v>
      </c>
      <c r="J10" s="1922">
        <v>5709</v>
      </c>
      <c r="K10" s="1922">
        <v>0</v>
      </c>
      <c r="L10" s="1922">
        <v>583</v>
      </c>
      <c r="M10" s="1922">
        <v>835</v>
      </c>
      <c r="N10" s="1923">
        <v>0</v>
      </c>
      <c r="O10" s="1925">
        <f>SUM(I10:N10)</f>
        <v>19338</v>
      </c>
    </row>
    <row r="11" spans="1:15" ht="12.75">
      <c r="A11" s="59" t="s">
        <v>34</v>
      </c>
      <c r="B11" s="1856">
        <v>11180</v>
      </c>
      <c r="C11" s="1926">
        <v>6051</v>
      </c>
      <c r="D11" s="1926">
        <v>0</v>
      </c>
      <c r="E11" s="1926">
        <v>427</v>
      </c>
      <c r="F11" s="1926">
        <v>391</v>
      </c>
      <c r="G11" s="1926">
        <v>0</v>
      </c>
      <c r="H11" s="1927">
        <f t="shared" si="0"/>
        <v>18049</v>
      </c>
      <c r="I11" s="1856">
        <v>10668</v>
      </c>
      <c r="J11" s="1926">
        <v>4778</v>
      </c>
      <c r="K11" s="1926">
        <v>0</v>
      </c>
      <c r="L11" s="1926">
        <v>400</v>
      </c>
      <c r="M11" s="1926">
        <v>566</v>
      </c>
      <c r="N11" s="1926">
        <v>0</v>
      </c>
      <c r="O11" s="1854">
        <f aca="true" t="shared" si="1" ref="O11:O20">SUM(I11:N11)</f>
        <v>16412</v>
      </c>
    </row>
    <row r="12" spans="1:15" ht="12.75">
      <c r="A12" s="59" t="s">
        <v>35</v>
      </c>
      <c r="B12" s="1856">
        <v>19542</v>
      </c>
      <c r="C12" s="1926">
        <v>9006</v>
      </c>
      <c r="D12" s="1926">
        <v>0</v>
      </c>
      <c r="E12" s="1926">
        <v>344</v>
      </c>
      <c r="F12" s="1926">
        <v>1583</v>
      </c>
      <c r="G12" s="1926">
        <v>0</v>
      </c>
      <c r="H12" s="1927">
        <f t="shared" si="0"/>
        <v>30475</v>
      </c>
      <c r="I12" s="1856">
        <v>17588</v>
      </c>
      <c r="J12" s="1926">
        <v>7905</v>
      </c>
      <c r="K12" s="1926">
        <v>0</v>
      </c>
      <c r="L12" s="1926">
        <v>314</v>
      </c>
      <c r="M12" s="1926">
        <v>2026</v>
      </c>
      <c r="N12" s="1926">
        <v>0</v>
      </c>
      <c r="O12" s="1854">
        <f t="shared" si="1"/>
        <v>27833</v>
      </c>
    </row>
    <row r="13" spans="1:15" ht="12.75">
      <c r="A13" s="59" t="s">
        <v>36</v>
      </c>
      <c r="B13" s="1856">
        <v>14775</v>
      </c>
      <c r="C13" s="1926">
        <v>6753</v>
      </c>
      <c r="D13" s="1926">
        <v>0</v>
      </c>
      <c r="E13" s="1926">
        <v>510</v>
      </c>
      <c r="F13" s="1926">
        <v>1513</v>
      </c>
      <c r="G13" s="1926">
        <v>0</v>
      </c>
      <c r="H13" s="1927">
        <f t="shared" si="0"/>
        <v>23551</v>
      </c>
      <c r="I13" s="1856">
        <v>13171</v>
      </c>
      <c r="J13" s="1926">
        <v>5370</v>
      </c>
      <c r="K13" s="1926">
        <v>0</v>
      </c>
      <c r="L13" s="1926">
        <v>469</v>
      </c>
      <c r="M13" s="1926">
        <v>1511</v>
      </c>
      <c r="N13" s="1926">
        <v>0</v>
      </c>
      <c r="O13" s="1854">
        <f t="shared" si="1"/>
        <v>20521</v>
      </c>
    </row>
    <row r="14" spans="1:15" ht="12.75">
      <c r="A14" s="59" t="s">
        <v>37</v>
      </c>
      <c r="B14" s="1856">
        <v>11629</v>
      </c>
      <c r="C14" s="1926">
        <v>5926</v>
      </c>
      <c r="D14" s="1926">
        <v>0</v>
      </c>
      <c r="E14" s="1926">
        <v>584</v>
      </c>
      <c r="F14" s="1926">
        <v>2632</v>
      </c>
      <c r="G14" s="1926">
        <v>0</v>
      </c>
      <c r="H14" s="1927">
        <f>SUM(B14:G14)</f>
        <v>20771</v>
      </c>
      <c r="I14" s="1856">
        <v>11072</v>
      </c>
      <c r="J14" s="1926">
        <v>4948</v>
      </c>
      <c r="K14" s="1926">
        <v>0</v>
      </c>
      <c r="L14" s="1926">
        <v>458</v>
      </c>
      <c r="M14" s="1926">
        <v>1339</v>
      </c>
      <c r="N14" s="1926">
        <v>0</v>
      </c>
      <c r="O14" s="1854">
        <f t="shared" si="1"/>
        <v>17817</v>
      </c>
    </row>
    <row r="15" spans="1:15" ht="12.75">
      <c r="A15" s="59" t="s">
        <v>38</v>
      </c>
      <c r="B15" s="1856">
        <v>11207</v>
      </c>
      <c r="C15" s="1926">
        <v>6127</v>
      </c>
      <c r="D15" s="1926">
        <v>0</v>
      </c>
      <c r="E15" s="1926">
        <v>505</v>
      </c>
      <c r="F15" s="1926">
        <v>1033</v>
      </c>
      <c r="G15" s="1926">
        <v>0</v>
      </c>
      <c r="H15" s="1927">
        <f t="shared" si="0"/>
        <v>18872</v>
      </c>
      <c r="I15" s="1856">
        <v>9447</v>
      </c>
      <c r="J15" s="1926">
        <v>5148</v>
      </c>
      <c r="K15" s="1926">
        <v>0</v>
      </c>
      <c r="L15" s="1926">
        <v>544</v>
      </c>
      <c r="M15" s="1926">
        <v>1036</v>
      </c>
      <c r="N15" s="1926">
        <v>0</v>
      </c>
      <c r="O15" s="1854">
        <f t="shared" si="1"/>
        <v>16175</v>
      </c>
    </row>
    <row r="16" spans="1:15" ht="12.75">
      <c r="A16" s="59" t="s">
        <v>39</v>
      </c>
      <c r="B16" s="1856">
        <v>13800</v>
      </c>
      <c r="C16" s="1926">
        <v>5584</v>
      </c>
      <c r="D16" s="1926">
        <v>0</v>
      </c>
      <c r="E16" s="1926">
        <v>2142</v>
      </c>
      <c r="F16" s="1926">
        <v>2033</v>
      </c>
      <c r="G16" s="1926">
        <v>0</v>
      </c>
      <c r="H16" s="1927">
        <f t="shared" si="0"/>
        <v>23559</v>
      </c>
      <c r="I16" s="1856">
        <v>13697</v>
      </c>
      <c r="J16" s="1926">
        <v>4735</v>
      </c>
      <c r="K16" s="1926">
        <v>0</v>
      </c>
      <c r="L16" s="1926">
        <v>1775</v>
      </c>
      <c r="M16" s="1926">
        <v>2629</v>
      </c>
      <c r="N16" s="1926">
        <v>0</v>
      </c>
      <c r="O16" s="1854">
        <f t="shared" si="1"/>
        <v>22836</v>
      </c>
    </row>
    <row r="17" spans="1:15" ht="12.75">
      <c r="A17" s="59" t="s">
        <v>40</v>
      </c>
      <c r="B17" s="1856">
        <v>11720</v>
      </c>
      <c r="C17" s="1926">
        <v>7000</v>
      </c>
      <c r="D17" s="1926">
        <v>0</v>
      </c>
      <c r="E17" s="1926">
        <v>1330</v>
      </c>
      <c r="F17" s="1926">
        <v>2961</v>
      </c>
      <c r="G17" s="1926">
        <v>0</v>
      </c>
      <c r="H17" s="1927">
        <f t="shared" si="0"/>
        <v>23011</v>
      </c>
      <c r="I17" s="1856">
        <v>12834</v>
      </c>
      <c r="J17" s="1926">
        <v>8510</v>
      </c>
      <c r="K17" s="1926">
        <v>0</v>
      </c>
      <c r="L17" s="1926">
        <v>1165</v>
      </c>
      <c r="M17" s="1926">
        <v>1066</v>
      </c>
      <c r="N17" s="1926">
        <v>0</v>
      </c>
      <c r="O17" s="1854">
        <f t="shared" si="1"/>
        <v>23575</v>
      </c>
    </row>
    <row r="18" spans="1:15" ht="12.75">
      <c r="A18" s="59" t="s">
        <v>41</v>
      </c>
      <c r="B18" s="1856">
        <v>11824</v>
      </c>
      <c r="C18" s="1926">
        <v>6133</v>
      </c>
      <c r="D18" s="1926">
        <v>0</v>
      </c>
      <c r="E18" s="1926">
        <v>228</v>
      </c>
      <c r="F18" s="1926">
        <v>651</v>
      </c>
      <c r="G18" s="1926">
        <v>0</v>
      </c>
      <c r="H18" s="1927">
        <f t="shared" si="0"/>
        <v>18836</v>
      </c>
      <c r="I18" s="1856">
        <v>10994</v>
      </c>
      <c r="J18" s="1926">
        <v>5798</v>
      </c>
      <c r="K18" s="1926">
        <v>0</v>
      </c>
      <c r="L18" s="1926">
        <v>233</v>
      </c>
      <c r="M18" s="1926">
        <v>772</v>
      </c>
      <c r="N18" s="1926">
        <v>0</v>
      </c>
      <c r="O18" s="1854">
        <f t="shared" si="1"/>
        <v>17797</v>
      </c>
    </row>
    <row r="19" spans="1:15" ht="12.75">
      <c r="A19" s="59" t="s">
        <v>42</v>
      </c>
      <c r="B19" s="1856">
        <v>12712</v>
      </c>
      <c r="C19" s="1926">
        <v>6098</v>
      </c>
      <c r="D19" s="1926">
        <v>0</v>
      </c>
      <c r="E19" s="1926">
        <v>804</v>
      </c>
      <c r="F19" s="1926">
        <v>980</v>
      </c>
      <c r="G19" s="1926">
        <v>0</v>
      </c>
      <c r="H19" s="1927">
        <f t="shared" si="0"/>
        <v>20594</v>
      </c>
      <c r="I19" s="1856">
        <v>12103</v>
      </c>
      <c r="J19" s="1926">
        <v>4965</v>
      </c>
      <c r="K19" s="1926">
        <v>0</v>
      </c>
      <c r="L19" s="1926">
        <v>834</v>
      </c>
      <c r="M19" s="1926">
        <v>1444</v>
      </c>
      <c r="N19" s="1926">
        <v>0</v>
      </c>
      <c r="O19" s="1854">
        <f t="shared" si="1"/>
        <v>19346</v>
      </c>
    </row>
    <row r="20" spans="1:15" ht="12.75">
      <c r="A20" s="59" t="s">
        <v>43</v>
      </c>
      <c r="B20" s="1856">
        <v>8728</v>
      </c>
      <c r="C20" s="1926">
        <v>4743</v>
      </c>
      <c r="D20" s="1926">
        <v>0</v>
      </c>
      <c r="E20" s="1926">
        <v>466</v>
      </c>
      <c r="F20" s="1926">
        <v>730</v>
      </c>
      <c r="G20" s="1926">
        <v>0</v>
      </c>
      <c r="H20" s="1927">
        <f t="shared" si="0"/>
        <v>14667</v>
      </c>
      <c r="I20" s="1856">
        <v>8064</v>
      </c>
      <c r="J20" s="1926">
        <v>4249</v>
      </c>
      <c r="K20" s="1926">
        <v>0</v>
      </c>
      <c r="L20" s="1926">
        <v>472</v>
      </c>
      <c r="M20" s="1926">
        <v>631</v>
      </c>
      <c r="N20" s="1926">
        <v>0</v>
      </c>
      <c r="O20" s="1854">
        <f t="shared" si="1"/>
        <v>13416</v>
      </c>
    </row>
    <row r="21" spans="1:15" ht="12.75">
      <c r="A21" s="470" t="s">
        <v>44</v>
      </c>
      <c r="B21" s="1878">
        <v>13877</v>
      </c>
      <c r="C21" s="1928">
        <v>6703</v>
      </c>
      <c r="D21" s="1928">
        <v>0</v>
      </c>
      <c r="E21" s="1928">
        <v>471</v>
      </c>
      <c r="F21" s="1928">
        <v>1548</v>
      </c>
      <c r="G21" s="1928">
        <v>0</v>
      </c>
      <c r="H21" s="1927">
        <f>SUM(B21:G21)</f>
        <v>22599</v>
      </c>
      <c r="I21" s="1878">
        <v>12837</v>
      </c>
      <c r="J21" s="1928">
        <v>5822</v>
      </c>
      <c r="K21" s="1928">
        <v>0</v>
      </c>
      <c r="L21" s="1928">
        <v>842</v>
      </c>
      <c r="M21" s="1928">
        <v>1180</v>
      </c>
      <c r="N21" s="1928">
        <v>0</v>
      </c>
      <c r="O21" s="1854">
        <f>SUM(I21:N21)</f>
        <v>20681</v>
      </c>
    </row>
    <row r="22" spans="1:15" ht="13.5" thickBot="1">
      <c r="A22" s="59" t="s">
        <v>79</v>
      </c>
      <c r="B22" s="1856">
        <v>16324</v>
      </c>
      <c r="C22" s="1926">
        <v>8110</v>
      </c>
      <c r="D22" s="1926">
        <v>0</v>
      </c>
      <c r="E22" s="1926">
        <v>312</v>
      </c>
      <c r="F22" s="1926">
        <v>1251</v>
      </c>
      <c r="G22" s="1926">
        <v>0</v>
      </c>
      <c r="H22" s="1927">
        <f>SUM(B22:G22)</f>
        <v>25997</v>
      </c>
      <c r="I22" s="1856">
        <v>15566</v>
      </c>
      <c r="J22" s="1926">
        <v>6978</v>
      </c>
      <c r="K22" s="1926">
        <v>0</v>
      </c>
      <c r="L22" s="1926">
        <v>386</v>
      </c>
      <c r="M22" s="1926">
        <v>1865</v>
      </c>
      <c r="N22" s="1926">
        <v>0</v>
      </c>
      <c r="O22" s="1877">
        <f>SUM(I22:N22)</f>
        <v>24795</v>
      </c>
    </row>
    <row r="23" spans="1:15" ht="15.75" thickBot="1">
      <c r="A23" s="1929" t="s">
        <v>46</v>
      </c>
      <c r="B23" s="1930">
        <f aca="true" t="shared" si="2" ref="B23:O23">SUM(B10:B22)</f>
        <v>170019</v>
      </c>
      <c r="C23" s="1931">
        <f t="shared" si="2"/>
        <v>84495</v>
      </c>
      <c r="D23" s="1931">
        <f t="shared" si="2"/>
        <v>0</v>
      </c>
      <c r="E23" s="1931">
        <f t="shared" si="2"/>
        <v>8815</v>
      </c>
      <c r="F23" s="1931">
        <f t="shared" si="2"/>
        <v>18242</v>
      </c>
      <c r="G23" s="1931">
        <f t="shared" si="2"/>
        <v>0</v>
      </c>
      <c r="H23" s="1932">
        <f t="shared" si="2"/>
        <v>281571</v>
      </c>
      <c r="I23" s="1930">
        <f t="shared" si="2"/>
        <v>160252</v>
      </c>
      <c r="J23" s="1930">
        <f t="shared" si="2"/>
        <v>74915</v>
      </c>
      <c r="K23" s="1931">
        <f t="shared" si="2"/>
        <v>0</v>
      </c>
      <c r="L23" s="1930">
        <f t="shared" si="2"/>
        <v>8475</v>
      </c>
      <c r="M23" s="1930">
        <f t="shared" si="2"/>
        <v>16900</v>
      </c>
      <c r="N23" s="1933">
        <f t="shared" si="2"/>
        <v>0</v>
      </c>
      <c r="O23" s="1934">
        <f t="shared" si="2"/>
        <v>260542</v>
      </c>
    </row>
    <row r="38" ht="12.75">
      <c r="G38" s="588"/>
    </row>
    <row r="39" ht="12.75">
      <c r="G39" s="588"/>
    </row>
    <row r="40" ht="12.75">
      <c r="G40" s="588"/>
    </row>
    <row r="41" ht="12.75">
      <c r="G41" s="588"/>
    </row>
    <row r="42" ht="12.75">
      <c r="G42" s="588"/>
    </row>
    <row r="43" spans="7:8" ht="12.75">
      <c r="G43" s="588"/>
      <c r="H43" s="73" t="s">
        <v>2537</v>
      </c>
    </row>
    <row r="44" ht="12.75">
      <c r="G44" s="33"/>
    </row>
    <row r="45" spans="1:15" ht="13.5" thickBot="1">
      <c r="A45" s="473"/>
      <c r="B45" s="1902"/>
      <c r="C45" s="1901"/>
      <c r="D45" s="1901"/>
      <c r="E45" s="1901"/>
      <c r="F45" s="1901"/>
      <c r="G45" s="1901"/>
      <c r="H45" s="1901"/>
      <c r="I45" s="1901"/>
      <c r="O45" s="1902" t="s">
        <v>71</v>
      </c>
    </row>
    <row r="46" spans="1:15" ht="13.5">
      <c r="A46" s="1903" t="s">
        <v>915</v>
      </c>
      <c r="B46" s="1904" t="s">
        <v>85</v>
      </c>
      <c r="C46" s="1904" t="s">
        <v>2565</v>
      </c>
      <c r="D46" s="1904" t="s">
        <v>2566</v>
      </c>
      <c r="E46" s="1904" t="s">
        <v>2567</v>
      </c>
      <c r="F46" s="1904" t="s">
        <v>2568</v>
      </c>
      <c r="G46" s="1904" t="s">
        <v>2569</v>
      </c>
      <c r="H46" s="1905" t="s">
        <v>2570</v>
      </c>
      <c r="I46" s="1904" t="s">
        <v>85</v>
      </c>
      <c r="J46" s="1904" t="s">
        <v>2565</v>
      </c>
      <c r="K46" s="1904" t="s">
        <v>2483</v>
      </c>
      <c r="L46" s="1904" t="s">
        <v>2567</v>
      </c>
      <c r="M46" s="1904" t="s">
        <v>2568</v>
      </c>
      <c r="N46" s="1904" t="s">
        <v>2569</v>
      </c>
      <c r="O46" s="1905" t="s">
        <v>2570</v>
      </c>
    </row>
    <row r="47" spans="1:15" ht="13.5">
      <c r="A47" s="1906"/>
      <c r="B47" s="1907" t="s">
        <v>2571</v>
      </c>
      <c r="C47" s="1907" t="s">
        <v>2572</v>
      </c>
      <c r="D47" s="1907" t="s">
        <v>2486</v>
      </c>
      <c r="E47" s="1907" t="s">
        <v>2573</v>
      </c>
      <c r="F47" s="1907" t="s">
        <v>2574</v>
      </c>
      <c r="G47" s="1907" t="s">
        <v>2575</v>
      </c>
      <c r="H47" s="1910" t="s">
        <v>2576</v>
      </c>
      <c r="I47" s="1907" t="s">
        <v>2571</v>
      </c>
      <c r="J47" s="1907" t="s">
        <v>2572</v>
      </c>
      <c r="K47" s="1907" t="s">
        <v>2582</v>
      </c>
      <c r="L47" s="1907" t="s">
        <v>2576</v>
      </c>
      <c r="M47" s="1907" t="s">
        <v>2574</v>
      </c>
      <c r="N47" s="1907" t="s">
        <v>2577</v>
      </c>
      <c r="O47" s="1910" t="s">
        <v>2576</v>
      </c>
    </row>
    <row r="48" spans="1:15" ht="14.25" thickBot="1">
      <c r="A48" s="1911"/>
      <c r="B48" s="1912" t="s">
        <v>2573</v>
      </c>
      <c r="C48" s="1912" t="s">
        <v>2573</v>
      </c>
      <c r="D48" s="1912" t="s">
        <v>2578</v>
      </c>
      <c r="E48" s="1912"/>
      <c r="F48" s="1912" t="s">
        <v>2579</v>
      </c>
      <c r="G48" s="1912" t="s">
        <v>2580</v>
      </c>
      <c r="H48" s="1913"/>
      <c r="I48" s="1912" t="s">
        <v>2576</v>
      </c>
      <c r="J48" s="1912" t="s">
        <v>2576</v>
      </c>
      <c r="K48" s="1912" t="s">
        <v>2486</v>
      </c>
      <c r="L48" s="1912"/>
      <c r="M48" s="1912" t="s">
        <v>2583</v>
      </c>
      <c r="N48" s="1912"/>
      <c r="O48" s="1915"/>
    </row>
    <row r="49" spans="1:15" ht="14.25" thickBot="1">
      <c r="A49" s="1801" t="s">
        <v>47</v>
      </c>
      <c r="B49" s="1935"/>
      <c r="C49" s="1936"/>
      <c r="D49" s="1936"/>
      <c r="E49" s="1936"/>
      <c r="F49" s="1936"/>
      <c r="G49" s="1937"/>
      <c r="H49" s="1869"/>
      <c r="I49" s="1938"/>
      <c r="J49" s="1935"/>
      <c r="K49" s="1935"/>
      <c r="L49" s="1935"/>
      <c r="M49" s="1935"/>
      <c r="N49" s="1939"/>
      <c r="O49" s="1869"/>
    </row>
    <row r="50" spans="1:15" ht="12.75">
      <c r="A50" s="272" t="s">
        <v>48</v>
      </c>
      <c r="B50" s="1852">
        <v>2194</v>
      </c>
      <c r="C50" s="1922">
        <v>1029</v>
      </c>
      <c r="D50" s="1922">
        <v>0</v>
      </c>
      <c r="E50" s="1922">
        <v>472</v>
      </c>
      <c r="F50" s="1922">
        <v>9</v>
      </c>
      <c r="G50" s="1923">
        <v>0</v>
      </c>
      <c r="H50" s="1924">
        <f aca="true" t="shared" si="3" ref="H50:H69">SUM(B50:G50)</f>
        <v>3704</v>
      </c>
      <c r="I50" s="1852">
        <v>2151</v>
      </c>
      <c r="J50" s="1922">
        <v>830</v>
      </c>
      <c r="K50" s="1922">
        <v>0</v>
      </c>
      <c r="L50" s="1922">
        <v>8</v>
      </c>
      <c r="M50" s="1922">
        <v>509</v>
      </c>
      <c r="N50" s="1923">
        <v>0</v>
      </c>
      <c r="O50" s="1854">
        <f aca="true" t="shared" si="4" ref="O50:O69">SUM(I50:N50)</f>
        <v>3498</v>
      </c>
    </row>
    <row r="51" spans="1:15" ht="12.75">
      <c r="A51" s="59" t="s">
        <v>49</v>
      </c>
      <c r="B51" s="1856">
        <v>3979</v>
      </c>
      <c r="C51" s="1926">
        <v>1775</v>
      </c>
      <c r="D51" s="1926">
        <v>0</v>
      </c>
      <c r="E51" s="1926">
        <v>1</v>
      </c>
      <c r="F51" s="1926">
        <v>1064</v>
      </c>
      <c r="G51" s="1926">
        <v>0</v>
      </c>
      <c r="H51" s="1927">
        <f>SUM(B51:G51)</f>
        <v>6819</v>
      </c>
      <c r="I51" s="1856">
        <v>3896</v>
      </c>
      <c r="J51" s="1926">
        <v>1350</v>
      </c>
      <c r="K51" s="1926">
        <v>0</v>
      </c>
      <c r="L51" s="1926">
        <v>1</v>
      </c>
      <c r="M51" s="1926">
        <v>942</v>
      </c>
      <c r="N51" s="1926">
        <v>0</v>
      </c>
      <c r="O51" s="1877">
        <f t="shared" si="4"/>
        <v>6189</v>
      </c>
    </row>
    <row r="52" spans="1:15" ht="12.75">
      <c r="A52" s="59" t="s">
        <v>50</v>
      </c>
      <c r="B52" s="1856">
        <v>4015</v>
      </c>
      <c r="C52" s="1926">
        <v>1676</v>
      </c>
      <c r="D52" s="1926">
        <v>0</v>
      </c>
      <c r="E52" s="1926">
        <v>0</v>
      </c>
      <c r="F52" s="1926">
        <v>869</v>
      </c>
      <c r="G52" s="1926">
        <v>0</v>
      </c>
      <c r="H52" s="1927">
        <f t="shared" si="3"/>
        <v>6560</v>
      </c>
      <c r="I52" s="1856">
        <v>4055</v>
      </c>
      <c r="J52" s="1926">
        <v>1305</v>
      </c>
      <c r="K52" s="1926">
        <v>0</v>
      </c>
      <c r="L52" s="1926">
        <v>0</v>
      </c>
      <c r="M52" s="1926">
        <v>822</v>
      </c>
      <c r="N52" s="1926">
        <v>0</v>
      </c>
      <c r="O52" s="1877">
        <f t="shared" si="4"/>
        <v>6182</v>
      </c>
    </row>
    <row r="53" spans="1:15" ht="12.75">
      <c r="A53" s="762" t="s">
        <v>51</v>
      </c>
      <c r="B53" s="1875">
        <v>3591</v>
      </c>
      <c r="C53" s="1940">
        <v>2007</v>
      </c>
      <c r="D53" s="1940">
        <v>0</v>
      </c>
      <c r="E53" s="1940">
        <v>3</v>
      </c>
      <c r="F53" s="1940">
        <v>1002</v>
      </c>
      <c r="G53" s="1940">
        <v>0</v>
      </c>
      <c r="H53" s="1941">
        <f t="shared" si="3"/>
        <v>6603</v>
      </c>
      <c r="I53" s="1875">
        <v>3344</v>
      </c>
      <c r="J53" s="1940">
        <v>1790</v>
      </c>
      <c r="K53" s="1940">
        <v>0</v>
      </c>
      <c r="L53" s="1940">
        <v>3</v>
      </c>
      <c r="M53" s="1940">
        <v>828</v>
      </c>
      <c r="N53" s="1940">
        <v>0</v>
      </c>
      <c r="O53" s="1877">
        <f t="shared" si="4"/>
        <v>5965</v>
      </c>
    </row>
    <row r="54" spans="1:15" ht="12.75">
      <c r="A54" s="762" t="s">
        <v>52</v>
      </c>
      <c r="B54" s="1875">
        <v>9753</v>
      </c>
      <c r="C54" s="1940">
        <v>3550</v>
      </c>
      <c r="D54" s="1940">
        <v>0</v>
      </c>
      <c r="E54" s="1940">
        <v>55</v>
      </c>
      <c r="F54" s="1940">
        <v>2354</v>
      </c>
      <c r="G54" s="1940">
        <v>0</v>
      </c>
      <c r="H54" s="1941">
        <f t="shared" si="3"/>
        <v>15712</v>
      </c>
      <c r="I54" s="1875">
        <v>9567</v>
      </c>
      <c r="J54" s="1940">
        <v>2985</v>
      </c>
      <c r="K54" s="1940">
        <v>0</v>
      </c>
      <c r="L54" s="1940">
        <v>56</v>
      </c>
      <c r="M54" s="1940">
        <v>2454</v>
      </c>
      <c r="N54" s="1940">
        <v>0</v>
      </c>
      <c r="O54" s="1877">
        <f t="shared" si="4"/>
        <v>15062</v>
      </c>
    </row>
    <row r="55" spans="1:15" ht="12.75">
      <c r="A55" s="762" t="s">
        <v>53</v>
      </c>
      <c r="B55" s="1875">
        <v>4746</v>
      </c>
      <c r="C55" s="1940">
        <v>1608</v>
      </c>
      <c r="D55" s="1940">
        <v>0</v>
      </c>
      <c r="E55" s="1940">
        <v>0</v>
      </c>
      <c r="F55" s="1940">
        <v>1032</v>
      </c>
      <c r="G55" s="1940">
        <v>0</v>
      </c>
      <c r="H55" s="1941">
        <f t="shared" si="3"/>
        <v>7386</v>
      </c>
      <c r="I55" s="1875">
        <v>4553</v>
      </c>
      <c r="J55" s="1940">
        <v>1367</v>
      </c>
      <c r="K55" s="1940">
        <v>0</v>
      </c>
      <c r="L55" s="1940">
        <v>0</v>
      </c>
      <c r="M55" s="1940">
        <v>1027</v>
      </c>
      <c r="N55" s="1940">
        <v>0</v>
      </c>
      <c r="O55" s="1877">
        <f t="shared" si="4"/>
        <v>6947</v>
      </c>
    </row>
    <row r="56" spans="1:15" ht="12.75">
      <c r="A56" s="59" t="s">
        <v>2584</v>
      </c>
      <c r="B56" s="1856">
        <v>4591</v>
      </c>
      <c r="C56" s="1926">
        <v>2326</v>
      </c>
      <c r="D56" s="1926">
        <v>0</v>
      </c>
      <c r="E56" s="1926">
        <v>2</v>
      </c>
      <c r="F56" s="1926">
        <v>1305</v>
      </c>
      <c r="G56" s="1926">
        <v>0</v>
      </c>
      <c r="H56" s="1927">
        <f>SUM(B56:G56)</f>
        <v>8224</v>
      </c>
      <c r="I56" s="1856">
        <v>4620</v>
      </c>
      <c r="J56" s="1926">
        <v>1839</v>
      </c>
      <c r="K56" s="1926">
        <v>0</v>
      </c>
      <c r="L56" s="1926">
        <v>1</v>
      </c>
      <c r="M56" s="1926">
        <v>1144</v>
      </c>
      <c r="N56" s="1926">
        <v>0</v>
      </c>
      <c r="O56" s="1877">
        <f>SUM(I56:N56)</f>
        <v>7604</v>
      </c>
    </row>
    <row r="57" spans="1:15" ht="12.75">
      <c r="A57" s="762" t="s">
        <v>55</v>
      </c>
      <c r="B57" s="1875">
        <v>4051</v>
      </c>
      <c r="C57" s="1940">
        <v>1811</v>
      </c>
      <c r="D57" s="1940">
        <v>0</v>
      </c>
      <c r="E57" s="1940">
        <v>0</v>
      </c>
      <c r="F57" s="1940">
        <v>857</v>
      </c>
      <c r="G57" s="1940">
        <v>0</v>
      </c>
      <c r="H57" s="1941">
        <f t="shared" si="3"/>
        <v>6719</v>
      </c>
      <c r="I57" s="1875">
        <v>3942</v>
      </c>
      <c r="J57" s="1940">
        <v>1454</v>
      </c>
      <c r="K57" s="1940">
        <v>0</v>
      </c>
      <c r="L57" s="1940">
        <v>0</v>
      </c>
      <c r="M57" s="1940">
        <v>913</v>
      </c>
      <c r="N57" s="1940">
        <v>0</v>
      </c>
      <c r="O57" s="1877">
        <f t="shared" si="4"/>
        <v>6309</v>
      </c>
    </row>
    <row r="58" spans="1:15" ht="12.75">
      <c r="A58" s="59" t="s">
        <v>56</v>
      </c>
      <c r="B58" s="1856">
        <v>3895</v>
      </c>
      <c r="C58" s="1926">
        <v>1711</v>
      </c>
      <c r="D58" s="1926">
        <v>0</v>
      </c>
      <c r="E58" s="1926">
        <v>121</v>
      </c>
      <c r="F58" s="1926">
        <v>1021</v>
      </c>
      <c r="G58" s="1926">
        <v>0</v>
      </c>
      <c r="H58" s="1927">
        <f t="shared" si="3"/>
        <v>6748</v>
      </c>
      <c r="I58" s="1856">
        <v>3743</v>
      </c>
      <c r="J58" s="1926">
        <v>1373</v>
      </c>
      <c r="K58" s="1926">
        <v>0</v>
      </c>
      <c r="L58" s="1926">
        <v>128</v>
      </c>
      <c r="M58" s="1926">
        <v>904</v>
      </c>
      <c r="N58" s="1926">
        <v>0</v>
      </c>
      <c r="O58" s="1877">
        <f t="shared" si="4"/>
        <v>6148</v>
      </c>
    </row>
    <row r="59" spans="1:15" ht="12.75">
      <c r="A59" s="470" t="s">
        <v>57</v>
      </c>
      <c r="B59" s="1856">
        <v>7712</v>
      </c>
      <c r="C59" s="1926">
        <v>3441</v>
      </c>
      <c r="D59" s="1926">
        <v>0</v>
      </c>
      <c r="E59" s="1926">
        <v>21</v>
      </c>
      <c r="F59" s="1926">
        <v>1799</v>
      </c>
      <c r="G59" s="1926">
        <v>0</v>
      </c>
      <c r="H59" s="1927">
        <f t="shared" si="3"/>
        <v>12973</v>
      </c>
      <c r="I59" s="1856">
        <v>7610</v>
      </c>
      <c r="J59" s="1926">
        <v>3133</v>
      </c>
      <c r="K59" s="1926">
        <v>0</v>
      </c>
      <c r="L59" s="1926">
        <v>14</v>
      </c>
      <c r="M59" s="1926">
        <v>1531</v>
      </c>
      <c r="N59" s="1926">
        <v>0</v>
      </c>
      <c r="O59" s="1877">
        <f t="shared" si="4"/>
        <v>12288</v>
      </c>
    </row>
    <row r="60" spans="1:15" ht="12.75">
      <c r="A60" s="59" t="s">
        <v>58</v>
      </c>
      <c r="B60" s="1856">
        <v>5686</v>
      </c>
      <c r="C60" s="1926">
        <v>2019</v>
      </c>
      <c r="D60" s="1926">
        <v>0</v>
      </c>
      <c r="E60" s="1926">
        <v>0</v>
      </c>
      <c r="F60" s="1926">
        <v>1330</v>
      </c>
      <c r="G60" s="1926">
        <v>0</v>
      </c>
      <c r="H60" s="1927">
        <f t="shared" si="3"/>
        <v>9035</v>
      </c>
      <c r="I60" s="1856">
        <v>3841</v>
      </c>
      <c r="J60" s="1926">
        <v>2463</v>
      </c>
      <c r="K60" s="1926">
        <v>0</v>
      </c>
      <c r="L60" s="1926">
        <v>0</v>
      </c>
      <c r="M60" s="1926">
        <v>1308</v>
      </c>
      <c r="N60" s="1926">
        <v>0</v>
      </c>
      <c r="O60" s="1877">
        <f t="shared" si="4"/>
        <v>7612</v>
      </c>
    </row>
    <row r="61" spans="1:15" ht="12.75">
      <c r="A61" s="59" t="s">
        <v>59</v>
      </c>
      <c r="B61" s="1856">
        <v>7902</v>
      </c>
      <c r="C61" s="1926">
        <v>2362</v>
      </c>
      <c r="D61" s="1926">
        <v>0</v>
      </c>
      <c r="E61" s="1926">
        <v>0</v>
      </c>
      <c r="F61" s="1926">
        <v>1783</v>
      </c>
      <c r="G61" s="1926">
        <v>0</v>
      </c>
      <c r="H61" s="1927">
        <f t="shared" si="3"/>
        <v>12047</v>
      </c>
      <c r="I61" s="1856">
        <v>7398</v>
      </c>
      <c r="J61" s="1926">
        <v>1767</v>
      </c>
      <c r="K61" s="1926">
        <v>0</v>
      </c>
      <c r="L61" s="1926">
        <v>0</v>
      </c>
      <c r="M61" s="1926">
        <v>1480</v>
      </c>
      <c r="N61" s="1926">
        <v>0</v>
      </c>
      <c r="O61" s="1877">
        <f t="shared" si="4"/>
        <v>10645</v>
      </c>
    </row>
    <row r="62" spans="1:15" ht="12.75">
      <c r="A62" s="470" t="s">
        <v>60</v>
      </c>
      <c r="B62" s="1878">
        <v>3885</v>
      </c>
      <c r="C62" s="1928">
        <v>1763</v>
      </c>
      <c r="D62" s="1928">
        <v>0</v>
      </c>
      <c r="E62" s="1928">
        <v>2</v>
      </c>
      <c r="F62" s="1928">
        <v>868</v>
      </c>
      <c r="G62" s="1928">
        <v>0</v>
      </c>
      <c r="H62" s="1927">
        <f t="shared" si="3"/>
        <v>6518</v>
      </c>
      <c r="I62" s="1878">
        <v>3767</v>
      </c>
      <c r="J62" s="1928">
        <v>1466</v>
      </c>
      <c r="K62" s="1928">
        <v>0</v>
      </c>
      <c r="L62" s="1928">
        <v>8</v>
      </c>
      <c r="M62" s="1928">
        <v>924</v>
      </c>
      <c r="N62" s="1928">
        <v>0</v>
      </c>
      <c r="O62" s="1854">
        <f t="shared" si="4"/>
        <v>6165</v>
      </c>
    </row>
    <row r="63" spans="1:15" ht="12.75">
      <c r="A63" s="59" t="s">
        <v>61</v>
      </c>
      <c r="B63" s="1856">
        <v>7683</v>
      </c>
      <c r="C63" s="1926">
        <v>3285</v>
      </c>
      <c r="D63" s="1926">
        <v>0</v>
      </c>
      <c r="E63" s="1926">
        <v>0</v>
      </c>
      <c r="F63" s="1926">
        <v>1860</v>
      </c>
      <c r="G63" s="1926">
        <v>0</v>
      </c>
      <c r="H63" s="1927">
        <f t="shared" si="3"/>
        <v>12828</v>
      </c>
      <c r="I63" s="1856">
        <v>7633</v>
      </c>
      <c r="J63" s="1926">
        <v>2767</v>
      </c>
      <c r="K63" s="1926">
        <v>0</v>
      </c>
      <c r="L63" s="1926">
        <v>0</v>
      </c>
      <c r="M63" s="1926">
        <v>2121</v>
      </c>
      <c r="N63" s="1926">
        <v>0</v>
      </c>
      <c r="O63" s="1877">
        <f t="shared" si="4"/>
        <v>12521</v>
      </c>
    </row>
    <row r="64" spans="1:15" ht="12.75">
      <c r="A64" s="470" t="s">
        <v>62</v>
      </c>
      <c r="B64" s="1878">
        <v>3926</v>
      </c>
      <c r="C64" s="1928">
        <v>1545</v>
      </c>
      <c r="D64" s="1928">
        <v>0</v>
      </c>
      <c r="E64" s="1928">
        <v>0</v>
      </c>
      <c r="F64" s="1928">
        <v>872</v>
      </c>
      <c r="G64" s="1928">
        <v>0</v>
      </c>
      <c r="H64" s="1942">
        <f t="shared" si="3"/>
        <v>6343</v>
      </c>
      <c r="I64" s="1878">
        <v>3625</v>
      </c>
      <c r="J64" s="1928">
        <v>1303</v>
      </c>
      <c r="K64" s="1928">
        <v>0</v>
      </c>
      <c r="L64" s="1928">
        <v>0</v>
      </c>
      <c r="M64" s="1928">
        <v>835</v>
      </c>
      <c r="N64" s="1928">
        <v>0</v>
      </c>
      <c r="O64" s="1854">
        <f t="shared" si="4"/>
        <v>5763</v>
      </c>
    </row>
    <row r="65" spans="1:15" ht="12.75">
      <c r="A65" s="762" t="s">
        <v>42</v>
      </c>
      <c r="B65" s="1875">
        <v>3911</v>
      </c>
      <c r="C65" s="1940">
        <v>1481</v>
      </c>
      <c r="D65" s="1940">
        <v>0</v>
      </c>
      <c r="E65" s="1940">
        <v>229</v>
      </c>
      <c r="F65" s="1940">
        <v>913</v>
      </c>
      <c r="G65" s="1940">
        <v>0</v>
      </c>
      <c r="H65" s="1941">
        <f t="shared" si="3"/>
        <v>6534</v>
      </c>
      <c r="I65" s="1875">
        <v>3781</v>
      </c>
      <c r="J65" s="1940">
        <v>1192</v>
      </c>
      <c r="K65" s="1940">
        <v>0</v>
      </c>
      <c r="L65" s="1940">
        <v>4</v>
      </c>
      <c r="M65" s="1940">
        <v>871</v>
      </c>
      <c r="N65" s="1940">
        <v>0</v>
      </c>
      <c r="O65" s="1877">
        <f t="shared" si="4"/>
        <v>5848</v>
      </c>
    </row>
    <row r="66" spans="1:15" ht="12.75">
      <c r="A66" s="762" t="s">
        <v>43</v>
      </c>
      <c r="B66" s="1875">
        <v>2973</v>
      </c>
      <c r="C66" s="1940">
        <v>1135</v>
      </c>
      <c r="D66" s="1940">
        <v>0</v>
      </c>
      <c r="E66" s="1940">
        <v>3</v>
      </c>
      <c r="F66" s="1940">
        <v>389</v>
      </c>
      <c r="G66" s="1940">
        <v>0</v>
      </c>
      <c r="H66" s="1941">
        <f t="shared" si="3"/>
        <v>4500</v>
      </c>
      <c r="I66" s="1875">
        <v>2792</v>
      </c>
      <c r="J66" s="1940">
        <v>900</v>
      </c>
      <c r="K66" s="1940">
        <v>0</v>
      </c>
      <c r="L66" s="1940">
        <v>2</v>
      </c>
      <c r="M66" s="1940">
        <v>469</v>
      </c>
      <c r="N66" s="1940">
        <v>0</v>
      </c>
      <c r="O66" s="1877">
        <f t="shared" si="4"/>
        <v>4163</v>
      </c>
    </row>
    <row r="67" spans="1:15" ht="12.75">
      <c r="A67" s="762" t="s">
        <v>65</v>
      </c>
      <c r="B67" s="1875">
        <v>3658</v>
      </c>
      <c r="C67" s="1940">
        <v>1607</v>
      </c>
      <c r="D67" s="1940">
        <v>0</v>
      </c>
      <c r="E67" s="1940">
        <v>0</v>
      </c>
      <c r="F67" s="1940">
        <v>891</v>
      </c>
      <c r="G67" s="1940">
        <v>0</v>
      </c>
      <c r="H67" s="1941">
        <f t="shared" si="3"/>
        <v>6156</v>
      </c>
      <c r="I67" s="1875">
        <v>3583</v>
      </c>
      <c r="J67" s="1940">
        <v>1490</v>
      </c>
      <c r="K67" s="1940">
        <v>0</v>
      </c>
      <c r="L67" s="1940">
        <v>0</v>
      </c>
      <c r="M67" s="1940">
        <v>874</v>
      </c>
      <c r="N67" s="1940">
        <v>0</v>
      </c>
      <c r="O67" s="1877">
        <f t="shared" si="4"/>
        <v>5947</v>
      </c>
    </row>
    <row r="68" spans="1:15" ht="12.75">
      <c r="A68" s="762" t="s">
        <v>66</v>
      </c>
      <c r="B68" s="1875">
        <v>5144</v>
      </c>
      <c r="C68" s="1940">
        <v>2098</v>
      </c>
      <c r="D68" s="1940">
        <v>0</v>
      </c>
      <c r="E68" s="1940">
        <v>3</v>
      </c>
      <c r="F68" s="1940">
        <v>1394</v>
      </c>
      <c r="G68" s="1940">
        <v>0</v>
      </c>
      <c r="H68" s="1941">
        <f t="shared" si="3"/>
        <v>8639</v>
      </c>
      <c r="I68" s="1875">
        <v>3884</v>
      </c>
      <c r="J68" s="1940">
        <v>2296</v>
      </c>
      <c r="K68" s="1940">
        <v>0</v>
      </c>
      <c r="L68" s="1940">
        <v>3</v>
      </c>
      <c r="M68" s="1940">
        <v>1412</v>
      </c>
      <c r="N68" s="1940">
        <v>0</v>
      </c>
      <c r="O68" s="1877">
        <f t="shared" si="4"/>
        <v>7595</v>
      </c>
    </row>
    <row r="69" spans="1:15" ht="13.5" thickBot="1">
      <c r="A69" s="1943" t="s">
        <v>67</v>
      </c>
      <c r="B69" s="1882">
        <v>4112</v>
      </c>
      <c r="C69" s="1944">
        <v>1811</v>
      </c>
      <c r="D69" s="1944">
        <v>0</v>
      </c>
      <c r="E69" s="1944">
        <v>0</v>
      </c>
      <c r="F69" s="1944">
        <v>1158</v>
      </c>
      <c r="G69" s="1944">
        <v>0</v>
      </c>
      <c r="H69" s="1945">
        <f t="shared" si="3"/>
        <v>7081</v>
      </c>
      <c r="I69" s="1882">
        <v>4002</v>
      </c>
      <c r="J69" s="1944">
        <v>1437</v>
      </c>
      <c r="K69" s="1944">
        <v>0</v>
      </c>
      <c r="L69" s="1944">
        <v>0</v>
      </c>
      <c r="M69" s="1944">
        <v>1095</v>
      </c>
      <c r="N69" s="1944">
        <v>0</v>
      </c>
      <c r="O69" s="1877">
        <f t="shared" si="4"/>
        <v>6534</v>
      </c>
    </row>
    <row r="70" spans="1:15" ht="15.75" thickBot="1">
      <c r="A70" s="1929" t="s">
        <v>68</v>
      </c>
      <c r="B70" s="1930">
        <f>SUM(B50:B69)</f>
        <v>97407</v>
      </c>
      <c r="C70" s="1931">
        <f>SUM(C50:C69)</f>
        <v>40040</v>
      </c>
      <c r="D70" s="1931">
        <f>SUM(D50:D69)</f>
        <v>0</v>
      </c>
      <c r="E70" s="1931">
        <f>SUM(E50:E69)</f>
        <v>912</v>
      </c>
      <c r="F70" s="1931">
        <f>SUM(F49:F69)</f>
        <v>22770</v>
      </c>
      <c r="G70" s="1946">
        <v>0</v>
      </c>
      <c r="H70" s="1947">
        <f aca="true" t="shared" si="5" ref="H70:O70">SUM(H50:H69)</f>
        <v>161129</v>
      </c>
      <c r="I70" s="1948">
        <f t="shared" si="5"/>
        <v>91787</v>
      </c>
      <c r="J70" s="1930">
        <f t="shared" si="5"/>
        <v>34507</v>
      </c>
      <c r="K70" s="1930">
        <f t="shared" si="5"/>
        <v>0</v>
      </c>
      <c r="L70" s="1930">
        <f t="shared" si="5"/>
        <v>228</v>
      </c>
      <c r="M70" s="1930">
        <f t="shared" si="5"/>
        <v>22463</v>
      </c>
      <c r="N70" s="1949">
        <f t="shared" si="5"/>
        <v>0</v>
      </c>
      <c r="O70" s="1947">
        <f t="shared" si="5"/>
        <v>148985</v>
      </c>
    </row>
    <row r="71" spans="1:15" ht="15.75" thickBot="1">
      <c r="A71" s="1929" t="s">
        <v>69</v>
      </c>
      <c r="B71" s="1930">
        <v>19340</v>
      </c>
      <c r="C71" s="1931">
        <v>17553</v>
      </c>
      <c r="D71" s="1931">
        <v>0</v>
      </c>
      <c r="E71" s="1931">
        <v>29790</v>
      </c>
      <c r="F71" s="1931">
        <v>19157</v>
      </c>
      <c r="G71" s="1931">
        <v>0</v>
      </c>
      <c r="H71" s="1932">
        <f>SUM(B71:G71)</f>
        <v>85840</v>
      </c>
      <c r="I71" s="1930">
        <v>19602</v>
      </c>
      <c r="J71" s="1931">
        <v>16459</v>
      </c>
      <c r="K71" s="1931">
        <v>0</v>
      </c>
      <c r="L71" s="1931">
        <v>22960</v>
      </c>
      <c r="M71" s="1931">
        <v>18281</v>
      </c>
      <c r="N71" s="1931">
        <v>0</v>
      </c>
      <c r="O71" s="1947">
        <f>SUM(I71:N71)</f>
        <v>77302</v>
      </c>
    </row>
    <row r="72" spans="1:15" ht="19.5" thickBot="1">
      <c r="A72" s="1950" t="s">
        <v>2366</v>
      </c>
      <c r="B72" s="1951">
        <f aca="true" t="shared" si="6" ref="B72:O72">SUM(B70:B71,B23)</f>
        <v>286766</v>
      </c>
      <c r="C72" s="1951">
        <f t="shared" si="6"/>
        <v>142088</v>
      </c>
      <c r="D72" s="1951">
        <f t="shared" si="6"/>
        <v>0</v>
      </c>
      <c r="E72" s="1951">
        <f t="shared" si="6"/>
        <v>39517</v>
      </c>
      <c r="F72" s="1951">
        <f t="shared" si="6"/>
        <v>60169</v>
      </c>
      <c r="G72" s="1896">
        <f t="shared" si="6"/>
        <v>0</v>
      </c>
      <c r="H72" s="1952">
        <f t="shared" si="6"/>
        <v>528540</v>
      </c>
      <c r="I72" s="1953">
        <f t="shared" si="6"/>
        <v>271641</v>
      </c>
      <c r="J72" s="1951">
        <f t="shared" si="6"/>
        <v>125881</v>
      </c>
      <c r="K72" s="1951">
        <f t="shared" si="6"/>
        <v>0</v>
      </c>
      <c r="L72" s="1951">
        <f t="shared" si="6"/>
        <v>31663</v>
      </c>
      <c r="M72" s="1951">
        <f t="shared" si="6"/>
        <v>57644</v>
      </c>
      <c r="N72" s="1897">
        <f t="shared" si="6"/>
        <v>0</v>
      </c>
      <c r="O72" s="1952">
        <f t="shared" si="6"/>
        <v>486829</v>
      </c>
    </row>
    <row r="73" spans="1:9" ht="12.75">
      <c r="A73" s="1830"/>
      <c r="B73" s="267"/>
      <c r="C73" s="267"/>
      <c r="D73" s="267"/>
      <c r="E73" s="267"/>
      <c r="F73" s="267"/>
      <c r="G73" s="267"/>
      <c r="H73" s="267"/>
      <c r="I73" s="267"/>
    </row>
    <row r="74" spans="1:9" ht="12.75">
      <c r="A74" s="1830"/>
      <c r="B74" s="267"/>
      <c r="C74" s="267"/>
      <c r="D74" s="267"/>
      <c r="E74" s="267"/>
      <c r="F74" s="267"/>
      <c r="G74" s="267"/>
      <c r="H74" s="267"/>
      <c r="I74" s="267"/>
    </row>
    <row r="75" spans="1:9" ht="12.75">
      <c r="A75" s="1830"/>
      <c r="B75" s="267"/>
      <c r="C75" s="267"/>
      <c r="D75" s="267"/>
      <c r="E75" s="267"/>
      <c r="F75" s="267"/>
      <c r="G75" s="267"/>
      <c r="H75" s="267"/>
      <c r="I75" s="267"/>
    </row>
    <row r="76" spans="1:9" ht="12.75">
      <c r="A76" s="1830"/>
      <c r="B76" s="267"/>
      <c r="C76" s="267"/>
      <c r="D76" s="267"/>
      <c r="E76" s="267"/>
      <c r="F76" s="267"/>
      <c r="G76" s="267"/>
      <c r="H76" s="267"/>
      <c r="I76" s="267"/>
    </row>
    <row r="77" spans="1:9" ht="12.75">
      <c r="A77" s="1830"/>
      <c r="B77" s="267"/>
      <c r="C77" s="267"/>
      <c r="D77" s="267"/>
      <c r="E77" s="267"/>
      <c r="F77" s="267"/>
      <c r="G77" s="267"/>
      <c r="H77" s="267"/>
      <c r="I77" s="267"/>
    </row>
    <row r="78" spans="1:9" ht="12.75">
      <c r="A78" s="1830"/>
      <c r="B78" s="267"/>
      <c r="C78" s="267"/>
      <c r="D78" s="267"/>
      <c r="F78" s="267"/>
      <c r="H78" s="267"/>
      <c r="I78" s="267"/>
    </row>
    <row r="79" spans="1:9" ht="12.75">
      <c r="A79" s="1830"/>
      <c r="B79" s="267"/>
      <c r="C79" s="267"/>
      <c r="D79" s="267"/>
      <c r="E79" s="267"/>
      <c r="F79" s="267"/>
      <c r="G79" s="267"/>
      <c r="H79" s="267"/>
      <c r="I79" s="267"/>
    </row>
    <row r="80" spans="1:9" ht="12.75">
      <c r="A80" s="1830"/>
      <c r="B80" s="267"/>
      <c r="C80" s="267"/>
      <c r="D80" s="267"/>
      <c r="E80" s="267"/>
      <c r="F80" s="267"/>
      <c r="G80" s="267"/>
      <c r="H80" s="267"/>
      <c r="I80" s="267"/>
    </row>
    <row r="81" spans="1:9" ht="12.75">
      <c r="A81" s="1830"/>
      <c r="B81" s="267"/>
      <c r="C81" s="267"/>
      <c r="D81" s="267"/>
      <c r="E81" s="267"/>
      <c r="F81" s="267"/>
      <c r="G81" s="267"/>
      <c r="H81" s="267"/>
      <c r="I81" s="267"/>
    </row>
    <row r="82" spans="1:9" ht="12.75">
      <c r="A82" s="1830"/>
      <c r="B82" s="267"/>
      <c r="C82" s="267"/>
      <c r="D82" s="267"/>
      <c r="E82" s="267"/>
      <c r="F82" s="267"/>
      <c r="G82" s="267"/>
      <c r="H82" s="267"/>
      <c r="I82" s="267"/>
    </row>
    <row r="83" spans="1:9" ht="12.75">
      <c r="A83" s="1830"/>
      <c r="B83" s="267"/>
      <c r="C83" s="267"/>
      <c r="D83" s="267"/>
      <c r="E83" s="267"/>
      <c r="F83" s="267"/>
      <c r="H83" s="267"/>
      <c r="I83" s="267"/>
    </row>
    <row r="87" ht="12.75">
      <c r="H87" s="73" t="s">
        <v>1104</v>
      </c>
    </row>
  </sheetData>
  <sheetProtection/>
  <mergeCells count="1">
    <mergeCell ref="A4:H4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4">
      <selection activeCell="A11" sqref="A11:F11"/>
    </sheetView>
  </sheetViews>
  <sheetFormatPr defaultColWidth="5.125" defaultRowHeight="12.75"/>
  <cols>
    <col min="1" max="1" width="40.875" style="217" bestFit="1" customWidth="1"/>
    <col min="2" max="3" width="10.125" style="27" bestFit="1" customWidth="1"/>
    <col min="4" max="4" width="10.125" style="27" customWidth="1"/>
    <col min="5" max="5" width="8.625" style="27" customWidth="1"/>
    <col min="6" max="6" width="10.125" style="27" bestFit="1" customWidth="1"/>
    <col min="7" max="7" width="6.625" style="27" bestFit="1" customWidth="1"/>
    <col min="8" max="9" width="6.625" style="27" customWidth="1"/>
    <col min="10" max="16384" width="5.125" style="27" customWidth="1"/>
  </cols>
  <sheetData>
    <row r="1" ht="12.75">
      <c r="A1" s="27"/>
    </row>
    <row r="2" ht="12.75">
      <c r="A2" s="27"/>
    </row>
    <row r="3" spans="1:6" ht="18.75">
      <c r="A3" s="360" t="s">
        <v>487</v>
      </c>
      <c r="B3" s="149"/>
      <c r="C3" s="149"/>
      <c r="D3" s="149"/>
      <c r="E3" s="149"/>
      <c r="F3" s="149"/>
    </row>
    <row r="4" spans="1:6" ht="12.75">
      <c r="A4" s="31"/>
      <c r="B4" s="31"/>
      <c r="C4" s="31"/>
      <c r="D4" s="31"/>
      <c r="E4" s="31"/>
      <c r="F4" s="31"/>
    </row>
    <row r="5" spans="1:6" ht="13.5" thickBot="1">
      <c r="A5" s="27"/>
      <c r="B5" s="32"/>
      <c r="C5" s="32"/>
      <c r="D5" s="33"/>
      <c r="E5" s="34"/>
      <c r="F5" s="32" t="s">
        <v>19</v>
      </c>
    </row>
    <row r="6" spans="1:6" ht="13.5">
      <c r="A6" s="751"/>
      <c r="B6" s="38" t="s">
        <v>1438</v>
      </c>
      <c r="C6" s="38" t="s">
        <v>781</v>
      </c>
      <c r="D6" s="38" t="s">
        <v>380</v>
      </c>
      <c r="E6" s="38" t="s">
        <v>381</v>
      </c>
      <c r="F6" s="39" t="s">
        <v>380</v>
      </c>
    </row>
    <row r="7" spans="1:6" ht="14.25" thickBot="1">
      <c r="A7" s="97"/>
      <c r="B7" s="374">
        <v>2011</v>
      </c>
      <c r="C7" s="374">
        <v>2011</v>
      </c>
      <c r="D7" s="374" t="s">
        <v>837</v>
      </c>
      <c r="E7" s="43" t="s">
        <v>382</v>
      </c>
      <c r="F7" s="44" t="s">
        <v>838</v>
      </c>
    </row>
    <row r="8" spans="1:6" ht="15.75">
      <c r="A8" s="269" t="s">
        <v>2305</v>
      </c>
      <c r="B8" s="115"/>
      <c r="C8" s="115"/>
      <c r="D8" s="82"/>
      <c r="E8" s="752"/>
      <c r="F8" s="424"/>
    </row>
    <row r="9" spans="1:6" ht="12.75">
      <c r="A9" s="270" t="s">
        <v>2306</v>
      </c>
      <c r="B9" s="9">
        <f>'Bilance 1'!C5</f>
        <v>115340</v>
      </c>
      <c r="C9" s="9">
        <f>'Bilance 1'!D5</f>
        <v>115340</v>
      </c>
      <c r="D9" s="11">
        <f>'Bilance 1'!E5</f>
        <v>119286</v>
      </c>
      <c r="E9" s="753">
        <f>D9/C9*100</f>
        <v>103.42118952661696</v>
      </c>
      <c r="F9" s="10">
        <f>'Bilance 1'!G5</f>
        <v>114106</v>
      </c>
    </row>
    <row r="10" spans="1:6" ht="12.75">
      <c r="A10" s="270" t="s">
        <v>2307</v>
      </c>
      <c r="B10" s="9">
        <f>'Bilance 1'!C18</f>
        <v>6689</v>
      </c>
      <c r="C10" s="9">
        <f>'Bilance 1'!D18</f>
        <v>-6157</v>
      </c>
      <c r="D10" s="11">
        <f>'Bilance 1'!E18</f>
        <v>-3721</v>
      </c>
      <c r="E10" s="754">
        <f>D10/C10*100</f>
        <v>60.435276920578204</v>
      </c>
      <c r="F10" s="10">
        <f>'Bilance 1'!G18</f>
        <v>9398</v>
      </c>
    </row>
    <row r="11" spans="1:6" ht="12.75">
      <c r="A11" s="270" t="s">
        <v>415</v>
      </c>
      <c r="B11" s="9">
        <f>'Bilance 1'!C30</f>
        <v>0</v>
      </c>
      <c r="C11" s="9">
        <f>'Bilance 1'!D30</f>
        <v>0</v>
      </c>
      <c r="D11" s="9">
        <f>'Bilance 1'!E30</f>
        <v>612</v>
      </c>
      <c r="E11" s="754"/>
      <c r="F11" s="10">
        <f>'Bilance 1'!G30</f>
        <v>5950</v>
      </c>
    </row>
    <row r="12" spans="1:6" ht="15" thickBot="1">
      <c r="A12" s="271" t="s">
        <v>2308</v>
      </c>
      <c r="B12" s="67">
        <f>SUM(B9:B11)</f>
        <v>122029</v>
      </c>
      <c r="C12" s="67">
        <f>SUM(C9:C11)</f>
        <v>109183</v>
      </c>
      <c r="D12" s="67">
        <f>SUM(D9:D11)</f>
        <v>116177</v>
      </c>
      <c r="E12" s="755">
        <f>D12/C12*100</f>
        <v>106.4057591383274</v>
      </c>
      <c r="F12" s="70">
        <f>SUM(F9:F11)</f>
        <v>129454</v>
      </c>
    </row>
    <row r="13" spans="1:6" ht="12.75">
      <c r="A13" s="756" t="s">
        <v>2319</v>
      </c>
      <c r="B13" s="9">
        <f>'Bilance 1'!C34</f>
        <v>0</v>
      </c>
      <c r="C13" s="9">
        <f>'Bilance 1'!D34</f>
        <v>9717</v>
      </c>
      <c r="D13" s="11">
        <f>'Bilance 1'!E34</f>
        <v>9717</v>
      </c>
      <c r="E13" s="753">
        <f>D13/C13*100</f>
        <v>100</v>
      </c>
      <c r="F13" s="10">
        <f>'Bilance 1'!G34</f>
        <v>15695</v>
      </c>
    </row>
    <row r="14" spans="1:6" ht="12.75">
      <c r="A14" s="272" t="s">
        <v>956</v>
      </c>
      <c r="B14" s="9">
        <f>'Bilance 1'!C35</f>
        <v>67584</v>
      </c>
      <c r="C14" s="9">
        <f>'Bilance 1'!D35</f>
        <v>67584</v>
      </c>
      <c r="D14" s="11">
        <f>'Bilance 1'!E35</f>
        <v>67584</v>
      </c>
      <c r="E14" s="753">
        <f>D14/C14*100</f>
        <v>100</v>
      </c>
      <c r="F14" s="10">
        <f>'Bilance 1'!G35</f>
        <v>80089</v>
      </c>
    </row>
    <row r="15" spans="1:6" ht="12.75">
      <c r="A15" s="272" t="s">
        <v>957</v>
      </c>
      <c r="B15" s="9">
        <f>'Bilance 1'!C36</f>
        <v>0</v>
      </c>
      <c r="C15" s="9">
        <f>'Bilance 1'!D36</f>
        <v>191765</v>
      </c>
      <c r="D15" s="11">
        <f>'Bilance 1'!E36</f>
        <v>191765</v>
      </c>
      <c r="E15" s="753">
        <f>D15/C15*100</f>
        <v>100</v>
      </c>
      <c r="F15" s="10">
        <f>'Bilance 1'!G36</f>
        <v>192556</v>
      </c>
    </row>
    <row r="16" spans="1:6" ht="12.75">
      <c r="A16" s="272" t="s">
        <v>958</v>
      </c>
      <c r="B16" s="9">
        <f>'Bilance 1'!C37</f>
        <v>274454</v>
      </c>
      <c r="C16" s="9">
        <f>'Bilance 1'!D37</f>
        <v>329479</v>
      </c>
      <c r="D16" s="11">
        <f>'Bilance 1'!E37</f>
        <v>329479</v>
      </c>
      <c r="E16" s="753">
        <f>D16/C16*100</f>
        <v>100</v>
      </c>
      <c r="F16" s="10">
        <f>'Bilance 1'!G37</f>
        <v>387812</v>
      </c>
    </row>
    <row r="17" spans="1:6" ht="12.75">
      <c r="A17" s="272" t="s">
        <v>494</v>
      </c>
      <c r="B17" s="9">
        <f>'Bilance 1'!C38</f>
        <v>0</v>
      </c>
      <c r="C17" s="9">
        <f>'Bilance 1'!D38</f>
        <v>3330</v>
      </c>
      <c r="D17" s="11">
        <f>'Bilance 1'!E38</f>
        <v>3251</v>
      </c>
      <c r="E17" s="753">
        <f aca="true" t="shared" si="0" ref="E17:E23">D17/C17*100</f>
        <v>97.62762762762762</v>
      </c>
      <c r="F17" s="10">
        <f>'Bilance 1'!G38</f>
        <v>8927</v>
      </c>
    </row>
    <row r="18" spans="1:6" ht="12.75">
      <c r="A18" s="272" t="s">
        <v>488</v>
      </c>
      <c r="B18" s="9">
        <f>'Bilance 1'!C39</f>
        <v>0</v>
      </c>
      <c r="C18" s="9">
        <f>'Bilance 1'!D39</f>
        <v>-2000</v>
      </c>
      <c r="D18" s="11">
        <f>'Bilance 1'!E39</f>
        <v>-2000</v>
      </c>
      <c r="E18" s="753">
        <f t="shared" si="0"/>
        <v>100</v>
      </c>
      <c r="F18" s="10">
        <f>'Bilance 1'!G39</f>
        <v>-1500</v>
      </c>
    </row>
    <row r="19" spans="1:6" ht="12.75">
      <c r="A19" s="272" t="s">
        <v>959</v>
      </c>
      <c r="B19" s="9">
        <f>'Bilance 1'!C40</f>
        <v>0</v>
      </c>
      <c r="C19" s="9">
        <f>'Bilance 1'!D40</f>
        <v>0</v>
      </c>
      <c r="D19" s="11">
        <f>'Bilance 1'!E40</f>
        <v>0</v>
      </c>
      <c r="E19" s="753"/>
      <c r="F19" s="10">
        <f>'Bilance 1'!G40</f>
        <v>0</v>
      </c>
    </row>
    <row r="20" spans="1:6" ht="12.75">
      <c r="A20" s="272" t="s">
        <v>892</v>
      </c>
      <c r="B20" s="9"/>
      <c r="C20" s="9"/>
      <c r="D20" s="11">
        <f>'Bilance 1'!E41</f>
        <v>119</v>
      </c>
      <c r="E20" s="753"/>
      <c r="F20" s="10">
        <f>'Bilance 1'!G41</f>
        <v>327</v>
      </c>
    </row>
    <row r="21" spans="1:6" ht="12.75">
      <c r="A21" s="59" t="s">
        <v>960</v>
      </c>
      <c r="B21" s="9">
        <f>'Bilance 1'!C42</f>
        <v>0</v>
      </c>
      <c r="C21" s="9">
        <f>'Bilance 1'!D42</f>
        <v>20800</v>
      </c>
      <c r="D21" s="11">
        <f>'Bilance 1'!E42</f>
        <v>20800</v>
      </c>
      <c r="E21" s="753">
        <f t="shared" si="0"/>
        <v>100</v>
      </c>
      <c r="F21" s="10">
        <f>'Bilance 1'!G42</f>
        <v>72424</v>
      </c>
    </row>
    <row r="22" spans="1:6" ht="12.75">
      <c r="A22" s="59" t="s">
        <v>493</v>
      </c>
      <c r="B22" s="9">
        <f>'Bilance 1'!C43</f>
        <v>0</v>
      </c>
      <c r="C22" s="9">
        <f>'Bilance 1'!D43</f>
        <v>21408</v>
      </c>
      <c r="D22" s="11">
        <f>'Bilance 1'!E43</f>
        <v>19162</v>
      </c>
      <c r="E22" s="753">
        <f t="shared" si="0"/>
        <v>89.50859491778775</v>
      </c>
      <c r="F22" s="10">
        <f>'Bilance 1'!G43</f>
        <v>103982</v>
      </c>
    </row>
    <row r="23" spans="1:6" ht="12.75">
      <c r="A23" s="272" t="s">
        <v>1801</v>
      </c>
      <c r="B23" s="9">
        <f>'Bilance 1'!C44</f>
        <v>0</v>
      </c>
      <c r="C23" s="9">
        <f>'Bilance 1'!D44</f>
        <v>-48000</v>
      </c>
      <c r="D23" s="11">
        <f>'Bilance 1'!E44</f>
        <v>-48000</v>
      </c>
      <c r="E23" s="753">
        <f t="shared" si="0"/>
        <v>100</v>
      </c>
      <c r="F23" s="10">
        <f>'Bilance 1'!G44</f>
        <v>-9412</v>
      </c>
    </row>
    <row r="24" spans="1:6" ht="12.75">
      <c r="A24" s="272" t="s">
        <v>495</v>
      </c>
      <c r="B24" s="9">
        <f>'Bilance 1'!C46</f>
        <v>650000</v>
      </c>
      <c r="C24" s="9">
        <f>'Bilance 1'!D46</f>
        <v>650000</v>
      </c>
      <c r="D24" s="11">
        <f>'Bilance 1'!E46</f>
        <v>354187</v>
      </c>
      <c r="E24" s="753">
        <f>D24/C24*100</f>
        <v>54.490307692307695</v>
      </c>
      <c r="F24" s="10">
        <f>'Bilance 1'!G46</f>
        <v>500000</v>
      </c>
    </row>
    <row r="25" spans="1:6" ht="15" thickBot="1">
      <c r="A25" s="273" t="s">
        <v>2309</v>
      </c>
      <c r="B25" s="67">
        <f>SUM(B13:B24)</f>
        <v>992038</v>
      </c>
      <c r="C25" s="67">
        <f>SUM(C13:C24)</f>
        <v>1244083</v>
      </c>
      <c r="D25" s="68">
        <f>SUM(D13:D24)</f>
        <v>946064</v>
      </c>
      <c r="E25" s="757">
        <f>D25/C25*100</f>
        <v>76.0450870239365</v>
      </c>
      <c r="F25" s="70">
        <f>SUM(F13:F24)</f>
        <v>1350900</v>
      </c>
    </row>
    <row r="26" spans="1:6" ht="16.5" thickBot="1">
      <c r="A26" s="275" t="s">
        <v>2299</v>
      </c>
      <c r="B26" s="125">
        <f>SUM(B25,B12)</f>
        <v>1114067</v>
      </c>
      <c r="C26" s="125">
        <f>SUM(C25,C12)</f>
        <v>1353266</v>
      </c>
      <c r="D26" s="147">
        <f>SUM(D25,D12)</f>
        <v>1062241</v>
      </c>
      <c r="E26" s="758">
        <f>D26/C26*100</f>
        <v>78.49461968304827</v>
      </c>
      <c r="F26" s="127">
        <f>SUM(F25,F12)</f>
        <v>1480354</v>
      </c>
    </row>
    <row r="27" spans="1:6" ht="15.75">
      <c r="A27" s="269" t="s">
        <v>2310</v>
      </c>
      <c r="B27" s="116"/>
      <c r="C27" s="116"/>
      <c r="D27" s="117"/>
      <c r="E27" s="759"/>
      <c r="F27" s="119"/>
    </row>
    <row r="28" spans="1:6" ht="12.75">
      <c r="A28" s="272" t="s">
        <v>2300</v>
      </c>
      <c r="B28" s="9">
        <f>'Bilance 1'!C49</f>
        <v>0</v>
      </c>
      <c r="C28" s="9">
        <f>'Bilance 1'!D49</f>
        <v>191765</v>
      </c>
      <c r="D28" s="11">
        <f>'Bilance 1'!E49</f>
        <v>188514</v>
      </c>
      <c r="E28" s="20">
        <f>D28/C28*100</f>
        <v>98.30469585169348</v>
      </c>
      <c r="F28" s="10">
        <f>'Bilance 1'!G49</f>
        <v>187933</v>
      </c>
    </row>
    <row r="29" spans="1:6" ht="12.75">
      <c r="A29" s="272" t="s">
        <v>2301</v>
      </c>
      <c r="B29" s="9">
        <f>'Bilance 1'!C50</f>
        <v>623536</v>
      </c>
      <c r="C29" s="9">
        <f>'Bilance 1'!D50</f>
        <v>598224</v>
      </c>
      <c r="D29" s="11">
        <f>'Bilance 1'!E50</f>
        <v>530961</v>
      </c>
      <c r="E29" s="191">
        <f>D29/C29*100</f>
        <v>88.75621840648319</v>
      </c>
      <c r="F29" s="10">
        <f>'Bilance 1'!G50</f>
        <v>558258</v>
      </c>
    </row>
    <row r="30" spans="1:6" ht="13.5" thickBot="1">
      <c r="A30" s="97" t="s">
        <v>2303</v>
      </c>
      <c r="B30" s="9">
        <f>'Bilance 1'!C51</f>
        <v>786077</v>
      </c>
      <c r="C30" s="9">
        <f>'Bilance 1'!D51</f>
        <v>855543</v>
      </c>
      <c r="D30" s="11">
        <f>'Bilance 1'!E51</f>
        <v>504943</v>
      </c>
      <c r="E30" s="239">
        <f>D30/C30*100</f>
        <v>59.02017782858372</v>
      </c>
      <c r="F30" s="10">
        <f>'Bilance 1'!G51</f>
        <v>446860</v>
      </c>
    </row>
    <row r="31" spans="1:6" ht="16.5" thickBot="1">
      <c r="A31" s="276" t="s">
        <v>2304</v>
      </c>
      <c r="B31" s="125">
        <f>SUM(B28:B30)</f>
        <v>1409613</v>
      </c>
      <c r="C31" s="125">
        <f>SUM(C28:C30)</f>
        <v>1645532</v>
      </c>
      <c r="D31" s="147">
        <f>SUM(D28:D30)</f>
        <v>1224418</v>
      </c>
      <c r="E31" s="183">
        <f>D31/C31*100</f>
        <v>74.40864109601029</v>
      </c>
      <c r="F31" s="127">
        <f>SUM(F28:F30)</f>
        <v>1193051</v>
      </c>
    </row>
    <row r="32" spans="1:6" ht="16.5" thickBot="1">
      <c r="A32" s="276" t="s">
        <v>1417</v>
      </c>
      <c r="B32" s="125">
        <f>SUM(B26,-B31)</f>
        <v>-295546</v>
      </c>
      <c r="C32" s="125">
        <f>SUM(C26,-C31)</f>
        <v>-292266</v>
      </c>
      <c r="D32" s="147">
        <f>SUM(D26,-D31)</f>
        <v>-162177</v>
      </c>
      <c r="E32" s="760"/>
      <c r="F32" s="127">
        <f>SUM(F26,-F31)</f>
        <v>287303</v>
      </c>
    </row>
    <row r="33" spans="1:6" ht="12.75">
      <c r="A33" s="761" t="s">
        <v>1422</v>
      </c>
      <c r="B33" s="9">
        <f>'Bilance 1'!C54</f>
        <v>251611</v>
      </c>
      <c r="C33" s="9"/>
      <c r="D33" s="11"/>
      <c r="E33" s="104"/>
      <c r="F33" s="10"/>
    </row>
    <row r="34" spans="1:6" ht="12.75">
      <c r="A34" s="232" t="s">
        <v>1433</v>
      </c>
      <c r="B34" s="9">
        <f>'Bilance 1'!C55</f>
        <v>6920</v>
      </c>
      <c r="C34" s="9"/>
      <c r="D34" s="11"/>
      <c r="E34" s="20"/>
      <c r="F34" s="10"/>
    </row>
    <row r="35" spans="1:6" ht="13.5" thickBot="1">
      <c r="A35" s="109" t="s">
        <v>477</v>
      </c>
      <c r="B35" s="9">
        <f>'Bilance 1'!C56</f>
        <v>37015</v>
      </c>
      <c r="C35" s="9"/>
      <c r="D35" s="11"/>
      <c r="E35" s="265"/>
      <c r="F35" s="10"/>
    </row>
    <row r="36" spans="1:6" ht="16.5" thickBot="1">
      <c r="A36" s="181" t="s">
        <v>1426</v>
      </c>
      <c r="B36" s="125">
        <f>SUM(B26,B33:B35,-B31)</f>
        <v>0</v>
      </c>
      <c r="C36" s="125"/>
      <c r="D36" s="147"/>
      <c r="E36" s="760"/>
      <c r="F36" s="127"/>
    </row>
    <row r="37" ht="12.75">
      <c r="A37" s="267"/>
    </row>
    <row r="38" spans="1:7" ht="12.75">
      <c r="A38" s="267"/>
      <c r="B38" s="267"/>
      <c r="C38" s="267"/>
      <c r="D38" s="267"/>
      <c r="E38" s="267"/>
      <c r="F38" s="267"/>
      <c r="G38" s="267"/>
    </row>
    <row r="39" spans="1:7" ht="12.75">
      <c r="A39" s="267"/>
      <c r="B39" s="267"/>
      <c r="C39" s="267"/>
      <c r="D39" s="267"/>
      <c r="E39" s="267"/>
      <c r="F39" s="267"/>
      <c r="G39" s="26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&amp;RPříloha III/1/2</oddHeader>
    <oddFooter>&amp;L
&amp;C- 2 -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M73" sqref="M73"/>
    </sheetView>
  </sheetViews>
  <sheetFormatPr defaultColWidth="9.00390625" defaultRowHeight="12.75"/>
  <cols>
    <col min="1" max="1" width="14.375" style="27" customWidth="1"/>
    <col min="2" max="2" width="8.25390625" style="27" bestFit="1" customWidth="1"/>
    <col min="3" max="3" width="9.25390625" style="27" bestFit="1" customWidth="1"/>
    <col min="4" max="4" width="10.125" style="27" bestFit="1" customWidth="1"/>
    <col min="5" max="5" width="10.00390625" style="27" bestFit="1" customWidth="1"/>
    <col min="6" max="6" width="7.625" style="27" bestFit="1" customWidth="1"/>
    <col min="7" max="7" width="8.25390625" style="27" bestFit="1" customWidth="1"/>
    <col min="8" max="8" width="8.75390625" style="27" bestFit="1" customWidth="1"/>
    <col min="9" max="9" width="13.125" style="27" bestFit="1" customWidth="1"/>
    <col min="10" max="10" width="12.25390625" style="27" customWidth="1"/>
    <col min="11" max="11" width="8.25390625" style="27" bestFit="1" customWidth="1"/>
    <col min="12" max="12" width="13.125" style="27" bestFit="1" customWidth="1"/>
    <col min="13" max="13" width="11.625" style="27" bestFit="1" customWidth="1"/>
    <col min="14" max="16384" width="9.125" style="27" customWidth="1"/>
  </cols>
  <sheetData>
    <row r="1" spans="1:13" ht="12.75">
      <c r="A1" s="1954"/>
      <c r="B1" s="33"/>
      <c r="C1" s="33"/>
      <c r="D1" s="33"/>
      <c r="E1" s="33"/>
      <c r="F1" s="33"/>
      <c r="G1" s="33"/>
      <c r="H1" s="33"/>
      <c r="I1" s="33"/>
      <c r="J1" s="33"/>
      <c r="K1" s="33"/>
      <c r="M1" s="28" t="s">
        <v>1740</v>
      </c>
    </row>
    <row r="2" spans="1:11" ht="18.75">
      <c r="A2" s="1955" t="s">
        <v>25</v>
      </c>
      <c r="C2" s="1900"/>
      <c r="D2" s="1900"/>
      <c r="E2" s="1900"/>
      <c r="F2" s="1900"/>
      <c r="G2" s="1900"/>
      <c r="H2" s="1900"/>
      <c r="I2" s="1900"/>
      <c r="J2" s="1956"/>
      <c r="K2" s="1956"/>
    </row>
    <row r="3" spans="1:11" ht="12.75">
      <c r="A3" s="173"/>
      <c r="C3" s="1901"/>
      <c r="D3" s="1901"/>
      <c r="E3" s="1901"/>
      <c r="F3" s="1901"/>
      <c r="G3" s="1901"/>
      <c r="H3" s="1901"/>
      <c r="I3" s="1901"/>
      <c r="J3" s="1957"/>
      <c r="K3" s="1957"/>
    </row>
    <row r="4" spans="1:11" ht="15.75">
      <c r="A4" s="2665" t="s">
        <v>2585</v>
      </c>
      <c r="B4" s="2661"/>
      <c r="C4" s="2661"/>
      <c r="D4" s="2661"/>
      <c r="E4" s="2661"/>
      <c r="F4" s="2661"/>
      <c r="G4" s="2661"/>
      <c r="H4" s="2661"/>
      <c r="I4" s="2661"/>
      <c r="J4" s="2661"/>
      <c r="K4" s="2661"/>
    </row>
    <row r="5" spans="1:13" ht="13.5" thickBot="1">
      <c r="A5" s="173"/>
      <c r="B5" s="1901"/>
      <c r="C5" s="1901"/>
      <c r="D5" s="1901"/>
      <c r="E5" s="1901"/>
      <c r="F5" s="1901"/>
      <c r="G5" s="1901"/>
      <c r="H5" s="1901"/>
      <c r="I5" s="1901"/>
      <c r="J5" s="1957"/>
      <c r="M5" s="1958" t="s">
        <v>71</v>
      </c>
    </row>
    <row r="6" spans="1:13" ht="13.5">
      <c r="A6" s="1959" t="s">
        <v>915</v>
      </c>
      <c r="B6" s="1960" t="s">
        <v>2586</v>
      </c>
      <c r="C6" s="1960" t="s">
        <v>2587</v>
      </c>
      <c r="D6" s="1960" t="s">
        <v>2588</v>
      </c>
      <c r="E6" s="1960" t="s">
        <v>2589</v>
      </c>
      <c r="F6" s="1960" t="s">
        <v>2590</v>
      </c>
      <c r="G6" s="1960" t="s">
        <v>2483</v>
      </c>
      <c r="H6" s="1961" t="s">
        <v>2570</v>
      </c>
      <c r="I6" s="1960" t="s">
        <v>2591</v>
      </c>
      <c r="J6" s="1905" t="s">
        <v>2592</v>
      </c>
      <c r="K6" s="1962" t="s">
        <v>2570</v>
      </c>
      <c r="L6" s="1963" t="s">
        <v>2591</v>
      </c>
      <c r="M6" s="1964" t="s">
        <v>2592</v>
      </c>
    </row>
    <row r="7" spans="1:13" ht="13.5">
      <c r="A7" s="1965"/>
      <c r="B7" s="1966"/>
      <c r="C7" s="1966"/>
      <c r="D7" s="1966"/>
      <c r="E7" s="1908" t="s">
        <v>2593</v>
      </c>
      <c r="F7" s="1966"/>
      <c r="G7" s="1966"/>
      <c r="H7" s="1967" t="s">
        <v>2594</v>
      </c>
      <c r="I7" s="1908" t="s">
        <v>2595</v>
      </c>
      <c r="J7" s="1910" t="s">
        <v>2596</v>
      </c>
      <c r="K7" s="1968" t="s">
        <v>2594</v>
      </c>
      <c r="L7" s="1969" t="s">
        <v>2595</v>
      </c>
      <c r="M7" s="1910" t="s">
        <v>2596</v>
      </c>
    </row>
    <row r="8" spans="1:13" ht="14.25" thickBot="1">
      <c r="A8" s="1970"/>
      <c r="B8" s="1971"/>
      <c r="C8" s="1971"/>
      <c r="D8" s="1971"/>
      <c r="E8" s="1971"/>
      <c r="F8" s="1971"/>
      <c r="G8" s="1971"/>
      <c r="H8" s="1914" t="s">
        <v>2573</v>
      </c>
      <c r="I8" s="1972" t="s">
        <v>2573</v>
      </c>
      <c r="J8" s="1913" t="s">
        <v>2573</v>
      </c>
      <c r="K8" s="1914" t="s">
        <v>2576</v>
      </c>
      <c r="L8" s="1972" t="s">
        <v>2576</v>
      </c>
      <c r="M8" s="1913" t="s">
        <v>2576</v>
      </c>
    </row>
    <row r="9" spans="1:13" ht="14.25" thickBot="1">
      <c r="A9" s="1916" t="s">
        <v>32</v>
      </c>
      <c r="B9" s="1973"/>
      <c r="C9" s="1973"/>
      <c r="D9" s="1973"/>
      <c r="E9" s="1973"/>
      <c r="F9" s="1973"/>
      <c r="G9" s="1973"/>
      <c r="H9" s="1974"/>
      <c r="I9" s="1973"/>
      <c r="J9" s="1184"/>
      <c r="K9" s="1975"/>
      <c r="L9" s="1976"/>
      <c r="M9" s="1977"/>
    </row>
    <row r="10" spans="1:13" ht="12.75">
      <c r="A10" s="272" t="s">
        <v>33</v>
      </c>
      <c r="B10" s="1922">
        <v>9231</v>
      </c>
      <c r="C10" s="1922">
        <v>3113</v>
      </c>
      <c r="D10" s="1922">
        <v>27</v>
      </c>
      <c r="E10" s="1922">
        <v>156</v>
      </c>
      <c r="F10" s="1922">
        <v>130</v>
      </c>
      <c r="G10" s="1922">
        <v>44</v>
      </c>
      <c r="H10" s="1978">
        <f>SUM(B10:G10)</f>
        <v>12701</v>
      </c>
      <c r="I10" s="1855">
        <v>12701</v>
      </c>
      <c r="J10" s="1924">
        <f>I10-H10</f>
        <v>0</v>
      </c>
      <c r="K10" s="1979">
        <v>12211</v>
      </c>
      <c r="L10" s="1855">
        <v>12211</v>
      </c>
      <c r="M10" s="1980">
        <f>L10-K10</f>
        <v>0</v>
      </c>
    </row>
    <row r="11" spans="1:13" ht="12.75">
      <c r="A11" s="59" t="s">
        <v>34</v>
      </c>
      <c r="B11" s="1926">
        <v>8132</v>
      </c>
      <c r="C11" s="1926">
        <v>2726</v>
      </c>
      <c r="D11" s="1926">
        <v>0</v>
      </c>
      <c r="E11" s="1926">
        <v>62</v>
      </c>
      <c r="F11" s="1926">
        <v>124</v>
      </c>
      <c r="G11" s="1926">
        <v>136</v>
      </c>
      <c r="H11" s="1978">
        <f aca="true" t="shared" si="0" ref="H11:H21">SUM(B11:G11)</f>
        <v>11180</v>
      </c>
      <c r="I11" s="1981">
        <v>11180</v>
      </c>
      <c r="J11" s="1924">
        <f aca="true" t="shared" si="1" ref="J11:J20">I11-H11</f>
        <v>0</v>
      </c>
      <c r="K11" s="1982">
        <v>10668</v>
      </c>
      <c r="L11" s="1981">
        <v>10668</v>
      </c>
      <c r="M11" s="1983">
        <f aca="true" t="shared" si="2" ref="M11:M21">L11-K11</f>
        <v>0</v>
      </c>
    </row>
    <row r="12" spans="1:13" ht="12.75">
      <c r="A12" s="59" t="s">
        <v>35</v>
      </c>
      <c r="B12" s="1926">
        <v>14195</v>
      </c>
      <c r="C12" s="1926">
        <v>4816</v>
      </c>
      <c r="D12" s="1926">
        <v>63</v>
      </c>
      <c r="E12" s="1926">
        <v>0</v>
      </c>
      <c r="F12" s="1926">
        <v>234</v>
      </c>
      <c r="G12" s="1926">
        <v>234</v>
      </c>
      <c r="H12" s="1978">
        <f t="shared" si="0"/>
        <v>19542</v>
      </c>
      <c r="I12" s="1981">
        <v>19542</v>
      </c>
      <c r="J12" s="1924">
        <f t="shared" si="1"/>
        <v>0</v>
      </c>
      <c r="K12" s="1982">
        <v>17588</v>
      </c>
      <c r="L12" s="1981">
        <v>17588</v>
      </c>
      <c r="M12" s="1983">
        <f t="shared" si="2"/>
        <v>0</v>
      </c>
    </row>
    <row r="13" spans="1:13" ht="12.75">
      <c r="A13" s="59" t="s">
        <v>36</v>
      </c>
      <c r="B13" s="1926">
        <v>10744</v>
      </c>
      <c r="C13" s="1926">
        <v>3620</v>
      </c>
      <c r="D13" s="1926">
        <v>147</v>
      </c>
      <c r="E13" s="1926">
        <v>20</v>
      </c>
      <c r="F13" s="1926">
        <v>173</v>
      </c>
      <c r="G13" s="1926">
        <v>71</v>
      </c>
      <c r="H13" s="1978">
        <f t="shared" si="0"/>
        <v>14775</v>
      </c>
      <c r="I13" s="1981">
        <v>14775</v>
      </c>
      <c r="J13" s="1984">
        <f t="shared" si="1"/>
        <v>0</v>
      </c>
      <c r="K13" s="1982">
        <v>13171</v>
      </c>
      <c r="L13" s="1981">
        <v>13171</v>
      </c>
      <c r="M13" s="1983">
        <f t="shared" si="2"/>
        <v>0</v>
      </c>
    </row>
    <row r="14" spans="1:13" ht="12.75">
      <c r="A14" s="59" t="s">
        <v>37</v>
      </c>
      <c r="B14" s="1926">
        <v>8441</v>
      </c>
      <c r="C14" s="1926">
        <v>2836</v>
      </c>
      <c r="D14" s="1926">
        <v>44</v>
      </c>
      <c r="E14" s="1926">
        <v>46</v>
      </c>
      <c r="F14" s="1926">
        <v>127</v>
      </c>
      <c r="G14" s="1926">
        <v>135</v>
      </c>
      <c r="H14" s="1978">
        <f t="shared" si="0"/>
        <v>11629</v>
      </c>
      <c r="I14" s="1981">
        <v>11629</v>
      </c>
      <c r="J14" s="1984">
        <f t="shared" si="1"/>
        <v>0</v>
      </c>
      <c r="K14" s="1982">
        <v>11072</v>
      </c>
      <c r="L14" s="1981">
        <v>11072</v>
      </c>
      <c r="M14" s="1980">
        <f t="shared" si="2"/>
        <v>0</v>
      </c>
    </row>
    <row r="15" spans="1:13" ht="12.75">
      <c r="A15" s="59" t="s">
        <v>38</v>
      </c>
      <c r="B15" s="1926">
        <v>8146</v>
      </c>
      <c r="C15" s="1926">
        <v>2766</v>
      </c>
      <c r="D15" s="1926">
        <v>100</v>
      </c>
      <c r="E15" s="1926">
        <v>20</v>
      </c>
      <c r="F15" s="1926">
        <v>91</v>
      </c>
      <c r="G15" s="1926">
        <v>84</v>
      </c>
      <c r="H15" s="1978">
        <f t="shared" si="0"/>
        <v>11207</v>
      </c>
      <c r="I15" s="1981">
        <v>11207</v>
      </c>
      <c r="J15" s="1984">
        <f t="shared" si="1"/>
        <v>0</v>
      </c>
      <c r="K15" s="1982">
        <v>9447</v>
      </c>
      <c r="L15" s="1981">
        <v>9447</v>
      </c>
      <c r="M15" s="1983">
        <f t="shared" si="2"/>
        <v>0</v>
      </c>
    </row>
    <row r="16" spans="1:13" ht="12.75">
      <c r="A16" s="59" t="s">
        <v>39</v>
      </c>
      <c r="B16" s="1926">
        <v>10021</v>
      </c>
      <c r="C16" s="1926">
        <v>3384</v>
      </c>
      <c r="D16" s="1926">
        <v>31</v>
      </c>
      <c r="E16" s="1926">
        <v>61</v>
      </c>
      <c r="F16" s="1926">
        <v>169</v>
      </c>
      <c r="G16" s="1926">
        <v>134</v>
      </c>
      <c r="H16" s="1978">
        <f>SUM(B16:G16)</f>
        <v>13800</v>
      </c>
      <c r="I16" s="1981">
        <v>13800</v>
      </c>
      <c r="J16" s="1984">
        <f t="shared" si="1"/>
        <v>0</v>
      </c>
      <c r="K16" s="1982">
        <v>13697</v>
      </c>
      <c r="L16" s="1981">
        <v>13697</v>
      </c>
      <c r="M16" s="1980">
        <f t="shared" si="2"/>
        <v>0</v>
      </c>
    </row>
    <row r="17" spans="1:13" ht="12.75">
      <c r="A17" s="59" t="s">
        <v>40</v>
      </c>
      <c r="B17" s="1926">
        <v>8527</v>
      </c>
      <c r="C17" s="1926">
        <v>2889</v>
      </c>
      <c r="D17" s="1926">
        <v>3</v>
      </c>
      <c r="E17" s="1926">
        <v>45</v>
      </c>
      <c r="F17" s="1926">
        <v>142</v>
      </c>
      <c r="G17" s="1926">
        <v>114</v>
      </c>
      <c r="H17" s="1978">
        <f t="shared" si="0"/>
        <v>11720</v>
      </c>
      <c r="I17" s="1981">
        <v>11720</v>
      </c>
      <c r="J17" s="1984">
        <f t="shared" si="1"/>
        <v>0</v>
      </c>
      <c r="K17" s="1982">
        <v>12834</v>
      </c>
      <c r="L17" s="1981">
        <v>12834</v>
      </c>
      <c r="M17" s="1983">
        <f t="shared" si="2"/>
        <v>0</v>
      </c>
    </row>
    <row r="18" spans="1:13" ht="12.75">
      <c r="A18" s="59" t="s">
        <v>41</v>
      </c>
      <c r="B18" s="1926">
        <v>8594</v>
      </c>
      <c r="C18" s="1926">
        <v>2922</v>
      </c>
      <c r="D18" s="1926">
        <v>14</v>
      </c>
      <c r="E18" s="1926">
        <v>48</v>
      </c>
      <c r="F18" s="1926">
        <v>104</v>
      </c>
      <c r="G18" s="1926">
        <v>142</v>
      </c>
      <c r="H18" s="1978">
        <f>SUM(B18:G18)</f>
        <v>11824</v>
      </c>
      <c r="I18" s="1981">
        <v>11824</v>
      </c>
      <c r="J18" s="1924">
        <f t="shared" si="1"/>
        <v>0</v>
      </c>
      <c r="K18" s="1982">
        <v>10994</v>
      </c>
      <c r="L18" s="1981">
        <v>10994</v>
      </c>
      <c r="M18" s="1983">
        <f t="shared" si="2"/>
        <v>0</v>
      </c>
    </row>
    <row r="19" spans="1:13" ht="12.75">
      <c r="A19" s="59" t="s">
        <v>42</v>
      </c>
      <c r="B19" s="1926">
        <v>9239</v>
      </c>
      <c r="C19" s="1926">
        <v>3121</v>
      </c>
      <c r="D19" s="1926">
        <v>79</v>
      </c>
      <c r="E19" s="1926">
        <v>52</v>
      </c>
      <c r="F19" s="1926">
        <v>140</v>
      </c>
      <c r="G19" s="1926">
        <v>81</v>
      </c>
      <c r="H19" s="1978">
        <f t="shared" si="0"/>
        <v>12712</v>
      </c>
      <c r="I19" s="1981">
        <v>12712</v>
      </c>
      <c r="J19" s="1924">
        <f t="shared" si="1"/>
        <v>0</v>
      </c>
      <c r="K19" s="1982">
        <v>12103</v>
      </c>
      <c r="L19" s="1981">
        <v>12103</v>
      </c>
      <c r="M19" s="1980">
        <f t="shared" si="2"/>
        <v>0</v>
      </c>
    </row>
    <row r="20" spans="1:13" ht="12.75">
      <c r="A20" s="59" t="s">
        <v>43</v>
      </c>
      <c r="B20" s="1926">
        <v>6370</v>
      </c>
      <c r="C20" s="1926">
        <v>2162</v>
      </c>
      <c r="D20" s="1926">
        <v>12</v>
      </c>
      <c r="E20" s="1926">
        <v>28</v>
      </c>
      <c r="F20" s="1926">
        <v>74</v>
      </c>
      <c r="G20" s="1926">
        <v>82</v>
      </c>
      <c r="H20" s="1978">
        <f t="shared" si="0"/>
        <v>8728</v>
      </c>
      <c r="I20" s="1981">
        <v>8728</v>
      </c>
      <c r="J20" s="1984">
        <f t="shared" si="1"/>
        <v>0</v>
      </c>
      <c r="K20" s="1982">
        <v>8064</v>
      </c>
      <c r="L20" s="1981">
        <v>8064</v>
      </c>
      <c r="M20" s="1983">
        <f t="shared" si="2"/>
        <v>0</v>
      </c>
    </row>
    <row r="21" spans="1:13" ht="12.75">
      <c r="A21" s="59" t="s">
        <v>44</v>
      </c>
      <c r="B21" s="1926">
        <v>10080</v>
      </c>
      <c r="C21" s="1926">
        <v>3411</v>
      </c>
      <c r="D21" s="1926">
        <v>128</v>
      </c>
      <c r="E21" s="1926">
        <v>0</v>
      </c>
      <c r="F21" s="1926">
        <v>158</v>
      </c>
      <c r="G21" s="1926">
        <v>100</v>
      </c>
      <c r="H21" s="1978">
        <f t="shared" si="0"/>
        <v>13877</v>
      </c>
      <c r="I21" s="1981">
        <v>13877</v>
      </c>
      <c r="J21" s="1985">
        <f>I21-H21</f>
        <v>0</v>
      </c>
      <c r="K21" s="1982">
        <v>12837</v>
      </c>
      <c r="L21" s="1981">
        <v>12837</v>
      </c>
      <c r="M21" s="1983">
        <f t="shared" si="2"/>
        <v>0</v>
      </c>
    </row>
    <row r="22" spans="1:13" ht="13.5" thickBot="1">
      <c r="A22" s="59" t="s">
        <v>79</v>
      </c>
      <c r="B22" s="1926">
        <v>11874</v>
      </c>
      <c r="C22" s="1926">
        <v>4025</v>
      </c>
      <c r="D22" s="1926">
        <v>0</v>
      </c>
      <c r="E22" s="1926">
        <v>27</v>
      </c>
      <c r="F22" s="1926">
        <v>161</v>
      </c>
      <c r="G22" s="1926">
        <v>237</v>
      </c>
      <c r="H22" s="1986">
        <f>SUM(B22:G22)</f>
        <v>16324</v>
      </c>
      <c r="I22" s="1981">
        <v>16324</v>
      </c>
      <c r="J22" s="1924">
        <f>I22-H22</f>
        <v>0</v>
      </c>
      <c r="K22" s="1982">
        <v>15566</v>
      </c>
      <c r="L22" s="1981">
        <v>15566</v>
      </c>
      <c r="M22" s="1987">
        <f>L22-K22</f>
        <v>0</v>
      </c>
    </row>
    <row r="23" spans="1:13" ht="15.75" thickBot="1">
      <c r="A23" s="1817" t="s">
        <v>46</v>
      </c>
      <c r="B23" s="1931">
        <f aca="true" t="shared" si="3" ref="B23:M23">SUM(B10:B22)</f>
        <v>123594</v>
      </c>
      <c r="C23" s="1931">
        <f t="shared" si="3"/>
        <v>41791</v>
      </c>
      <c r="D23" s="1931">
        <f t="shared" si="3"/>
        <v>648</v>
      </c>
      <c r="E23" s="1931">
        <f t="shared" si="3"/>
        <v>565</v>
      </c>
      <c r="F23" s="1931">
        <f t="shared" si="3"/>
        <v>1827</v>
      </c>
      <c r="G23" s="1931">
        <f t="shared" si="3"/>
        <v>1594</v>
      </c>
      <c r="H23" s="1932">
        <f t="shared" si="3"/>
        <v>170019</v>
      </c>
      <c r="I23" s="1988">
        <f t="shared" si="3"/>
        <v>170019</v>
      </c>
      <c r="J23" s="1932">
        <f t="shared" si="3"/>
        <v>0</v>
      </c>
      <c r="K23" s="1975">
        <f t="shared" si="3"/>
        <v>160252</v>
      </c>
      <c r="L23" s="1976">
        <f t="shared" si="3"/>
        <v>160252</v>
      </c>
      <c r="M23" s="1977">
        <f t="shared" si="3"/>
        <v>0</v>
      </c>
    </row>
    <row r="24" ht="12.75">
      <c r="A24" s="173"/>
    </row>
    <row r="25" ht="12.75">
      <c r="A25" s="173"/>
    </row>
    <row r="26" ht="12.75">
      <c r="A26" s="173"/>
    </row>
    <row r="27" ht="12.75">
      <c r="A27" s="173"/>
    </row>
    <row r="28" ht="12.75">
      <c r="A28" s="173"/>
    </row>
    <row r="29" ht="12.75">
      <c r="A29" s="173"/>
    </row>
    <row r="30" ht="12.75">
      <c r="A30" s="173"/>
    </row>
    <row r="31" ht="12.75">
      <c r="A31" s="173"/>
    </row>
    <row r="32" spans="1:8" ht="12.75">
      <c r="A32" s="173"/>
      <c r="H32" s="73"/>
    </row>
    <row r="33" spans="1:8" ht="12.75">
      <c r="A33" s="173"/>
      <c r="H33" s="588"/>
    </row>
    <row r="34" spans="1:8" ht="12.75">
      <c r="A34" s="173"/>
      <c r="H34" s="588"/>
    </row>
    <row r="35" spans="1:8" ht="12.75">
      <c r="A35" s="173"/>
      <c r="H35" s="588"/>
    </row>
    <row r="36" spans="1:8" ht="12.75">
      <c r="A36" s="173"/>
      <c r="H36" s="73" t="s">
        <v>1105</v>
      </c>
    </row>
    <row r="37" spans="1:8" ht="12.75">
      <c r="A37" s="173"/>
      <c r="H37" s="588"/>
    </row>
    <row r="38" spans="1:13" ht="13.5" thickBot="1">
      <c r="A38" s="173"/>
      <c r="B38" s="1901"/>
      <c r="C38" s="1901"/>
      <c r="D38" s="1901"/>
      <c r="E38" s="1901"/>
      <c r="F38" s="1901"/>
      <c r="G38" s="1901"/>
      <c r="H38" s="1901"/>
      <c r="I38" s="1901"/>
      <c r="J38" s="1957"/>
      <c r="M38" s="1958" t="s">
        <v>71</v>
      </c>
    </row>
    <row r="39" spans="1:13" ht="13.5">
      <c r="A39" s="1959" t="s">
        <v>915</v>
      </c>
      <c r="B39" s="1960" t="s">
        <v>2586</v>
      </c>
      <c r="C39" s="1960" t="s">
        <v>2587</v>
      </c>
      <c r="D39" s="1960" t="s">
        <v>2588</v>
      </c>
      <c r="E39" s="1960" t="s">
        <v>2589</v>
      </c>
      <c r="F39" s="1960" t="s">
        <v>2590</v>
      </c>
      <c r="G39" s="1960" t="s">
        <v>2483</v>
      </c>
      <c r="H39" s="1961" t="s">
        <v>2570</v>
      </c>
      <c r="I39" s="1960" t="s">
        <v>2591</v>
      </c>
      <c r="J39" s="1905" t="s">
        <v>2592</v>
      </c>
      <c r="K39" s="1962" t="s">
        <v>2570</v>
      </c>
      <c r="L39" s="1963" t="s">
        <v>2591</v>
      </c>
      <c r="M39" s="1964" t="s">
        <v>2592</v>
      </c>
    </row>
    <row r="40" spans="1:13" ht="13.5">
      <c r="A40" s="1965"/>
      <c r="B40" s="1966"/>
      <c r="C40" s="1966"/>
      <c r="D40" s="1966"/>
      <c r="E40" s="1908" t="s">
        <v>2593</v>
      </c>
      <c r="F40" s="1966"/>
      <c r="G40" s="1966"/>
      <c r="H40" s="1967" t="s">
        <v>2594</v>
      </c>
      <c r="I40" s="1908" t="s">
        <v>2595</v>
      </c>
      <c r="J40" s="1910" t="s">
        <v>2596</v>
      </c>
      <c r="K40" s="1968" t="s">
        <v>2594</v>
      </c>
      <c r="L40" s="1969" t="s">
        <v>2595</v>
      </c>
      <c r="M40" s="1910" t="s">
        <v>2596</v>
      </c>
    </row>
    <row r="41" spans="1:13" ht="14.25" thickBot="1">
      <c r="A41" s="1970"/>
      <c r="B41" s="1971"/>
      <c r="C41" s="1971"/>
      <c r="D41" s="1971"/>
      <c r="E41" s="1971"/>
      <c r="F41" s="1971"/>
      <c r="G41" s="1971"/>
      <c r="H41" s="1914" t="s">
        <v>2573</v>
      </c>
      <c r="I41" s="1972" t="s">
        <v>2573</v>
      </c>
      <c r="J41" s="1913" t="s">
        <v>2573</v>
      </c>
      <c r="K41" s="1914" t="s">
        <v>2576</v>
      </c>
      <c r="L41" s="1972" t="s">
        <v>2576</v>
      </c>
      <c r="M41" s="1913" t="s">
        <v>2576</v>
      </c>
    </row>
    <row r="42" spans="1:13" ht="14.25" thickBot="1">
      <c r="A42" s="1801" t="s">
        <v>47</v>
      </c>
      <c r="B42" s="1870"/>
      <c r="C42" s="1870"/>
      <c r="D42" s="1870"/>
      <c r="E42" s="1870"/>
      <c r="F42" s="1870"/>
      <c r="G42" s="1870"/>
      <c r="H42" s="1989"/>
      <c r="I42" s="1870"/>
      <c r="J42" s="1185"/>
      <c r="K42" s="1990"/>
      <c r="L42" s="1991"/>
      <c r="M42" s="1992"/>
    </row>
    <row r="43" spans="1:13" ht="12.75">
      <c r="A43" s="272" t="s">
        <v>48</v>
      </c>
      <c r="B43" s="1922">
        <v>1613</v>
      </c>
      <c r="C43" s="1922">
        <v>545</v>
      </c>
      <c r="D43" s="1922">
        <v>0</v>
      </c>
      <c r="E43" s="1922">
        <v>12</v>
      </c>
      <c r="F43" s="1922">
        <v>18</v>
      </c>
      <c r="G43" s="1922">
        <v>6</v>
      </c>
      <c r="H43" s="1993">
        <f aca="true" t="shared" si="4" ref="H43:H62">SUM(B43:G43)</f>
        <v>2194</v>
      </c>
      <c r="I43" s="1855">
        <v>2194</v>
      </c>
      <c r="J43" s="1984">
        <f aca="true" t="shared" si="5" ref="J43:J62">I43-H43</f>
        <v>0</v>
      </c>
      <c r="K43" s="1855">
        <v>2151</v>
      </c>
      <c r="L43" s="1855">
        <v>2151</v>
      </c>
      <c r="M43" s="1994">
        <f>L43-K43</f>
        <v>0</v>
      </c>
    </row>
    <row r="44" spans="1:13" ht="12.75">
      <c r="A44" s="59" t="s">
        <v>49</v>
      </c>
      <c r="B44" s="1926">
        <v>2924</v>
      </c>
      <c r="C44" s="1926">
        <v>996</v>
      </c>
      <c r="D44" s="1926">
        <v>0</v>
      </c>
      <c r="E44" s="1926">
        <v>13</v>
      </c>
      <c r="F44" s="1926">
        <v>29</v>
      </c>
      <c r="G44" s="1926">
        <v>17</v>
      </c>
      <c r="H44" s="1993">
        <f t="shared" si="4"/>
        <v>3979</v>
      </c>
      <c r="I44" s="1981">
        <v>3979</v>
      </c>
      <c r="J44" s="1984">
        <f t="shared" si="5"/>
        <v>0</v>
      </c>
      <c r="K44" s="1981">
        <v>3896</v>
      </c>
      <c r="L44" s="1981">
        <v>3896</v>
      </c>
      <c r="M44" s="1980">
        <f aca="true" t="shared" si="6" ref="M44:M62">L44-K44</f>
        <v>0</v>
      </c>
    </row>
    <row r="45" spans="1:13" ht="12.75">
      <c r="A45" s="59" t="s">
        <v>50</v>
      </c>
      <c r="B45" s="1926">
        <v>2948</v>
      </c>
      <c r="C45" s="1926">
        <v>1004</v>
      </c>
      <c r="D45" s="1926">
        <v>0</v>
      </c>
      <c r="E45" s="1926">
        <v>0</v>
      </c>
      <c r="F45" s="1926">
        <v>42</v>
      </c>
      <c r="G45" s="1926">
        <v>21</v>
      </c>
      <c r="H45" s="1993">
        <f t="shared" si="4"/>
        <v>4015</v>
      </c>
      <c r="I45" s="1981">
        <v>4015</v>
      </c>
      <c r="J45" s="1984">
        <f t="shared" si="5"/>
        <v>0</v>
      </c>
      <c r="K45" s="1981">
        <v>4055</v>
      </c>
      <c r="L45" s="1981">
        <v>4055</v>
      </c>
      <c r="M45" s="1983">
        <f t="shared" si="6"/>
        <v>0</v>
      </c>
    </row>
    <row r="46" spans="1:13" ht="12.75">
      <c r="A46" s="59" t="s">
        <v>51</v>
      </c>
      <c r="B46" s="1926">
        <v>2637</v>
      </c>
      <c r="C46" s="1926">
        <v>862</v>
      </c>
      <c r="D46" s="1926">
        <v>0</v>
      </c>
      <c r="E46" s="1926">
        <v>21</v>
      </c>
      <c r="F46" s="1926">
        <v>34</v>
      </c>
      <c r="G46" s="1926">
        <v>37</v>
      </c>
      <c r="H46" s="1993">
        <f t="shared" si="4"/>
        <v>3591</v>
      </c>
      <c r="I46" s="1981">
        <v>3591</v>
      </c>
      <c r="J46" s="1924">
        <f t="shared" si="5"/>
        <v>0</v>
      </c>
      <c r="K46" s="1981">
        <v>3344</v>
      </c>
      <c r="L46" s="1981">
        <v>3344</v>
      </c>
      <c r="M46" s="1980">
        <f t="shared" si="6"/>
        <v>0</v>
      </c>
    </row>
    <row r="47" spans="1:13" ht="12.75">
      <c r="A47" s="59" t="s">
        <v>52</v>
      </c>
      <c r="B47" s="1926">
        <v>7166</v>
      </c>
      <c r="C47" s="1926">
        <v>2425</v>
      </c>
      <c r="D47" s="1926">
        <v>0</v>
      </c>
      <c r="E47" s="1926">
        <v>33</v>
      </c>
      <c r="F47" s="1926">
        <v>119</v>
      </c>
      <c r="G47" s="1926">
        <v>10</v>
      </c>
      <c r="H47" s="1993">
        <f t="shared" si="4"/>
        <v>9753</v>
      </c>
      <c r="I47" s="1981">
        <v>9753</v>
      </c>
      <c r="J47" s="1924">
        <f t="shared" si="5"/>
        <v>0</v>
      </c>
      <c r="K47" s="1981">
        <v>9567</v>
      </c>
      <c r="L47" s="1981">
        <v>9567</v>
      </c>
      <c r="M47" s="1983">
        <f t="shared" si="6"/>
        <v>0</v>
      </c>
    </row>
    <row r="48" spans="1:13" ht="12.75">
      <c r="A48" s="59" t="s">
        <v>53</v>
      </c>
      <c r="B48" s="1926">
        <v>3486</v>
      </c>
      <c r="C48" s="1926">
        <v>1185</v>
      </c>
      <c r="D48" s="1926">
        <v>0</v>
      </c>
      <c r="E48" s="1926">
        <v>19</v>
      </c>
      <c r="F48" s="1926">
        <v>41</v>
      </c>
      <c r="G48" s="1926">
        <v>15</v>
      </c>
      <c r="H48" s="1993">
        <f t="shared" si="4"/>
        <v>4746</v>
      </c>
      <c r="I48" s="1981">
        <v>4746</v>
      </c>
      <c r="J48" s="1984">
        <f t="shared" si="5"/>
        <v>0</v>
      </c>
      <c r="K48" s="1981">
        <v>4553</v>
      </c>
      <c r="L48" s="1981">
        <v>4553</v>
      </c>
      <c r="M48" s="1983">
        <f t="shared" si="6"/>
        <v>0</v>
      </c>
    </row>
    <row r="49" spans="1:13" ht="12.75">
      <c r="A49" s="59" t="s">
        <v>2584</v>
      </c>
      <c r="B49" s="1926">
        <v>3371</v>
      </c>
      <c r="C49" s="1926">
        <v>1141</v>
      </c>
      <c r="D49" s="1926">
        <v>0</v>
      </c>
      <c r="E49" s="1926">
        <v>16</v>
      </c>
      <c r="F49" s="1926">
        <v>40</v>
      </c>
      <c r="G49" s="1926">
        <v>23</v>
      </c>
      <c r="H49" s="1993">
        <f>SUM(B49:G49)</f>
        <v>4591</v>
      </c>
      <c r="I49" s="1981">
        <v>4591</v>
      </c>
      <c r="J49" s="1927">
        <f>I49-H49</f>
        <v>0</v>
      </c>
      <c r="K49" s="1981">
        <v>4620</v>
      </c>
      <c r="L49" s="1981">
        <v>4620</v>
      </c>
      <c r="M49" s="1983">
        <f>SUM(L49-K49)</f>
        <v>0</v>
      </c>
    </row>
    <row r="50" spans="1:13" ht="12.75">
      <c r="A50" s="59" t="s">
        <v>55</v>
      </c>
      <c r="B50" s="1926">
        <v>2976</v>
      </c>
      <c r="C50" s="1926">
        <v>1012</v>
      </c>
      <c r="D50" s="1926">
        <v>0</v>
      </c>
      <c r="E50" s="1926">
        <v>18</v>
      </c>
      <c r="F50" s="1926">
        <v>42</v>
      </c>
      <c r="G50" s="1926">
        <v>3</v>
      </c>
      <c r="H50" s="1993">
        <f t="shared" si="4"/>
        <v>4051</v>
      </c>
      <c r="I50" s="1981">
        <v>4051</v>
      </c>
      <c r="J50" s="1924">
        <f t="shared" si="5"/>
        <v>0</v>
      </c>
      <c r="K50" s="1981">
        <v>3942</v>
      </c>
      <c r="L50" s="1981">
        <v>3942</v>
      </c>
      <c r="M50" s="1980">
        <f t="shared" si="6"/>
        <v>0</v>
      </c>
    </row>
    <row r="51" spans="1:13" ht="12.75">
      <c r="A51" s="59" t="s">
        <v>56</v>
      </c>
      <c r="B51" s="1926">
        <v>2859</v>
      </c>
      <c r="C51" s="1926">
        <v>966</v>
      </c>
      <c r="D51" s="1926">
        <v>0</v>
      </c>
      <c r="E51" s="1926">
        <v>6</v>
      </c>
      <c r="F51" s="1926">
        <v>52</v>
      </c>
      <c r="G51" s="1926">
        <v>12</v>
      </c>
      <c r="H51" s="1993">
        <f t="shared" si="4"/>
        <v>3895</v>
      </c>
      <c r="I51" s="1981">
        <v>3895</v>
      </c>
      <c r="J51" s="1984">
        <f t="shared" si="5"/>
        <v>0</v>
      </c>
      <c r="K51" s="1981">
        <v>3743</v>
      </c>
      <c r="L51" s="1981">
        <v>3743</v>
      </c>
      <c r="M51" s="1983">
        <f t="shared" si="6"/>
        <v>0</v>
      </c>
    </row>
    <row r="52" spans="1:13" ht="12.75">
      <c r="A52" s="272" t="s">
        <v>57</v>
      </c>
      <c r="B52" s="1922">
        <v>5664</v>
      </c>
      <c r="C52" s="1922">
        <v>1919</v>
      </c>
      <c r="D52" s="1922">
        <v>0</v>
      </c>
      <c r="E52" s="1922">
        <v>35</v>
      </c>
      <c r="F52" s="1922">
        <v>92</v>
      </c>
      <c r="G52" s="1922">
        <v>2</v>
      </c>
      <c r="H52" s="1993">
        <f t="shared" si="4"/>
        <v>7712</v>
      </c>
      <c r="I52" s="1855">
        <v>7712</v>
      </c>
      <c r="J52" s="1924">
        <f t="shared" si="5"/>
        <v>0</v>
      </c>
      <c r="K52" s="1855">
        <v>7610</v>
      </c>
      <c r="L52" s="1855">
        <v>7610</v>
      </c>
      <c r="M52" s="1980">
        <f t="shared" si="6"/>
        <v>0</v>
      </c>
    </row>
    <row r="53" spans="1:13" ht="12.75">
      <c r="A53" s="59" t="s">
        <v>58</v>
      </c>
      <c r="B53" s="1926">
        <v>4178</v>
      </c>
      <c r="C53" s="1926">
        <v>1414</v>
      </c>
      <c r="D53" s="1926">
        <v>0</v>
      </c>
      <c r="E53" s="1926">
        <v>15</v>
      </c>
      <c r="F53" s="1926">
        <v>54</v>
      </c>
      <c r="G53" s="1926">
        <v>25</v>
      </c>
      <c r="H53" s="1993">
        <f t="shared" si="4"/>
        <v>5686</v>
      </c>
      <c r="I53" s="1981">
        <v>5686</v>
      </c>
      <c r="J53" s="1927">
        <f t="shared" si="5"/>
        <v>0</v>
      </c>
      <c r="K53" s="1981">
        <v>3841</v>
      </c>
      <c r="L53" s="1981">
        <v>3841</v>
      </c>
      <c r="M53" s="1983">
        <f t="shared" si="6"/>
        <v>0</v>
      </c>
    </row>
    <row r="54" spans="1:13" ht="12.75">
      <c r="A54" s="59" t="s">
        <v>59</v>
      </c>
      <c r="B54" s="1926">
        <v>5803</v>
      </c>
      <c r="C54" s="1926">
        <v>1960</v>
      </c>
      <c r="D54" s="1926">
        <v>0</v>
      </c>
      <c r="E54" s="1926">
        <v>0</v>
      </c>
      <c r="F54" s="1926">
        <v>77</v>
      </c>
      <c r="G54" s="1926">
        <v>62</v>
      </c>
      <c r="H54" s="1993">
        <f t="shared" si="4"/>
        <v>7902</v>
      </c>
      <c r="I54" s="1981">
        <v>7902</v>
      </c>
      <c r="J54" s="1985">
        <f t="shared" si="5"/>
        <v>0</v>
      </c>
      <c r="K54" s="1981">
        <v>7398</v>
      </c>
      <c r="L54" s="1981">
        <v>7398</v>
      </c>
      <c r="M54" s="1983">
        <f t="shared" si="6"/>
        <v>0</v>
      </c>
    </row>
    <row r="55" spans="1:13" ht="12.75">
      <c r="A55" s="272" t="s">
        <v>60</v>
      </c>
      <c r="B55" s="1922">
        <v>2852</v>
      </c>
      <c r="C55" s="1922">
        <v>977</v>
      </c>
      <c r="D55" s="1922">
        <v>0</v>
      </c>
      <c r="E55" s="1922">
        <v>0</v>
      </c>
      <c r="F55" s="1922">
        <v>32</v>
      </c>
      <c r="G55" s="1922">
        <v>24</v>
      </c>
      <c r="H55" s="1993">
        <f t="shared" si="4"/>
        <v>3885</v>
      </c>
      <c r="I55" s="1981">
        <v>3885</v>
      </c>
      <c r="J55" s="1924">
        <f t="shared" si="5"/>
        <v>0</v>
      </c>
      <c r="K55" s="1981">
        <v>3767</v>
      </c>
      <c r="L55" s="1981">
        <v>3767</v>
      </c>
      <c r="M55" s="1995">
        <f t="shared" si="6"/>
        <v>0</v>
      </c>
    </row>
    <row r="56" spans="1:13" ht="12.75">
      <c r="A56" s="59" t="s">
        <v>61</v>
      </c>
      <c r="B56" s="1926">
        <v>5645</v>
      </c>
      <c r="C56" s="1926">
        <v>1919</v>
      </c>
      <c r="D56" s="1926">
        <v>0</v>
      </c>
      <c r="E56" s="1926">
        <v>0</v>
      </c>
      <c r="F56" s="1926">
        <v>94</v>
      </c>
      <c r="G56" s="1926">
        <v>25</v>
      </c>
      <c r="H56" s="1993">
        <f t="shared" si="4"/>
        <v>7683</v>
      </c>
      <c r="I56" s="1981">
        <v>7683</v>
      </c>
      <c r="J56" s="1985">
        <f t="shared" si="5"/>
        <v>0</v>
      </c>
      <c r="K56" s="1981">
        <v>7633</v>
      </c>
      <c r="L56" s="1981">
        <v>7633</v>
      </c>
      <c r="M56" s="1983">
        <f t="shared" si="6"/>
        <v>0</v>
      </c>
    </row>
    <row r="57" spans="1:13" ht="12.75">
      <c r="A57" s="272" t="s">
        <v>62</v>
      </c>
      <c r="B57" s="1922">
        <v>2885</v>
      </c>
      <c r="C57" s="1922">
        <v>980</v>
      </c>
      <c r="D57" s="1922">
        <v>0</v>
      </c>
      <c r="E57" s="1922">
        <v>0</v>
      </c>
      <c r="F57" s="1922">
        <v>31</v>
      </c>
      <c r="G57" s="1996">
        <v>30</v>
      </c>
      <c r="H57" s="1993">
        <f t="shared" si="4"/>
        <v>3926</v>
      </c>
      <c r="I57" s="1855">
        <v>3926</v>
      </c>
      <c r="J57" s="1924">
        <f>I57-H57</f>
        <v>0</v>
      </c>
      <c r="K57" s="1855">
        <v>3625</v>
      </c>
      <c r="L57" s="1855">
        <v>3625</v>
      </c>
      <c r="M57" s="1995">
        <f t="shared" si="6"/>
        <v>0</v>
      </c>
    </row>
    <row r="58" spans="1:13" ht="12.75">
      <c r="A58" s="59" t="s">
        <v>42</v>
      </c>
      <c r="B58" s="1926">
        <v>2874</v>
      </c>
      <c r="C58" s="1926">
        <v>969</v>
      </c>
      <c r="D58" s="1926">
        <v>0</v>
      </c>
      <c r="E58" s="1926">
        <v>1</v>
      </c>
      <c r="F58" s="1926">
        <v>48</v>
      </c>
      <c r="G58" s="1926">
        <v>19</v>
      </c>
      <c r="H58" s="1993">
        <f t="shared" si="4"/>
        <v>3911</v>
      </c>
      <c r="I58" s="1981">
        <v>3911</v>
      </c>
      <c r="J58" s="1984">
        <f t="shared" si="5"/>
        <v>0</v>
      </c>
      <c r="K58" s="1981">
        <v>3781</v>
      </c>
      <c r="L58" s="1981">
        <v>3781</v>
      </c>
      <c r="M58" s="1980">
        <f t="shared" si="6"/>
        <v>0</v>
      </c>
    </row>
    <row r="59" spans="1:13" ht="12.75">
      <c r="A59" s="59" t="s">
        <v>43</v>
      </c>
      <c r="B59" s="1926">
        <v>2185</v>
      </c>
      <c r="C59" s="1926">
        <v>741</v>
      </c>
      <c r="D59" s="1926">
        <v>0</v>
      </c>
      <c r="E59" s="1926">
        <v>0</v>
      </c>
      <c r="F59" s="1926">
        <v>25</v>
      </c>
      <c r="G59" s="1926">
        <v>22</v>
      </c>
      <c r="H59" s="1993">
        <f t="shared" si="4"/>
        <v>2973</v>
      </c>
      <c r="I59" s="1981">
        <v>2973</v>
      </c>
      <c r="J59" s="1924">
        <f t="shared" si="5"/>
        <v>0</v>
      </c>
      <c r="K59" s="1981">
        <v>2792</v>
      </c>
      <c r="L59" s="1981">
        <v>2792</v>
      </c>
      <c r="M59" s="1983">
        <f t="shared" si="6"/>
        <v>0</v>
      </c>
    </row>
    <row r="60" spans="1:13" ht="12.75">
      <c r="A60" s="59" t="s">
        <v>65</v>
      </c>
      <c r="B60" s="1926">
        <v>2688</v>
      </c>
      <c r="C60" s="1926">
        <v>903</v>
      </c>
      <c r="D60" s="1926">
        <v>0</v>
      </c>
      <c r="E60" s="1926">
        <v>0</v>
      </c>
      <c r="F60" s="1926">
        <v>45</v>
      </c>
      <c r="G60" s="1926">
        <v>22</v>
      </c>
      <c r="H60" s="1993">
        <f t="shared" si="4"/>
        <v>3658</v>
      </c>
      <c r="I60" s="1981">
        <v>3658</v>
      </c>
      <c r="J60" s="1924">
        <f t="shared" si="5"/>
        <v>0</v>
      </c>
      <c r="K60" s="1981">
        <v>3583</v>
      </c>
      <c r="L60" s="1981">
        <v>3583</v>
      </c>
      <c r="M60" s="1980">
        <f t="shared" si="6"/>
        <v>0</v>
      </c>
    </row>
    <row r="61" spans="1:13" ht="12.75">
      <c r="A61" s="59" t="s">
        <v>66</v>
      </c>
      <c r="B61" s="1926">
        <v>3780</v>
      </c>
      <c r="C61" s="1926">
        <v>1274</v>
      </c>
      <c r="D61" s="1926">
        <v>0</v>
      </c>
      <c r="E61" s="1926">
        <v>13</v>
      </c>
      <c r="F61" s="1926">
        <v>47</v>
      </c>
      <c r="G61" s="1926">
        <v>30</v>
      </c>
      <c r="H61" s="1993">
        <f t="shared" si="4"/>
        <v>5144</v>
      </c>
      <c r="I61" s="1981">
        <v>5144</v>
      </c>
      <c r="J61" s="1924">
        <f t="shared" si="5"/>
        <v>0</v>
      </c>
      <c r="K61" s="1981">
        <v>3884</v>
      </c>
      <c r="L61" s="1981">
        <v>3884</v>
      </c>
      <c r="M61" s="1983">
        <f t="shared" si="6"/>
        <v>0</v>
      </c>
    </row>
    <row r="62" spans="1:13" ht="13.5" thickBot="1">
      <c r="A62" s="59" t="s">
        <v>67</v>
      </c>
      <c r="B62" s="1926">
        <v>3020</v>
      </c>
      <c r="C62" s="1926">
        <v>1028</v>
      </c>
      <c r="D62" s="1926">
        <v>0</v>
      </c>
      <c r="E62" s="1926">
        <v>12</v>
      </c>
      <c r="F62" s="1926">
        <v>30</v>
      </c>
      <c r="G62" s="1926">
        <v>22</v>
      </c>
      <c r="H62" s="1993">
        <f t="shared" si="4"/>
        <v>4112</v>
      </c>
      <c r="I62" s="1981">
        <v>4112</v>
      </c>
      <c r="J62" s="1997">
        <f t="shared" si="5"/>
        <v>0</v>
      </c>
      <c r="K62" s="1981">
        <v>4002</v>
      </c>
      <c r="L62" s="1981">
        <v>4002</v>
      </c>
      <c r="M62" s="1980">
        <f t="shared" si="6"/>
        <v>0</v>
      </c>
    </row>
    <row r="63" spans="1:13" ht="15.75" thickBot="1">
      <c r="A63" s="1929" t="s">
        <v>68</v>
      </c>
      <c r="B63" s="1931">
        <f>SUM(B42:B62)</f>
        <v>71554</v>
      </c>
      <c r="C63" s="1931">
        <f aca="true" t="shared" si="7" ref="C63:L63">SUM(C43:C62)</f>
        <v>24220</v>
      </c>
      <c r="D63" s="1931">
        <f t="shared" si="7"/>
        <v>0</v>
      </c>
      <c r="E63" s="1931">
        <f t="shared" si="7"/>
        <v>214</v>
      </c>
      <c r="F63" s="1931">
        <f t="shared" si="7"/>
        <v>992</v>
      </c>
      <c r="G63" s="1931">
        <f t="shared" si="7"/>
        <v>427</v>
      </c>
      <c r="H63" s="1998">
        <f t="shared" si="7"/>
        <v>97407</v>
      </c>
      <c r="I63" s="1988">
        <f t="shared" si="7"/>
        <v>97407</v>
      </c>
      <c r="J63" s="1932">
        <f>I63-H63</f>
        <v>0</v>
      </c>
      <c r="K63" s="1975">
        <f t="shared" si="7"/>
        <v>91787</v>
      </c>
      <c r="L63" s="1976">
        <f t="shared" si="7"/>
        <v>91787</v>
      </c>
      <c r="M63" s="1977">
        <f>SUM(M43:M62)</f>
        <v>0</v>
      </c>
    </row>
    <row r="64" spans="1:13" ht="15.75" thickBot="1">
      <c r="A64" s="1999" t="s">
        <v>69</v>
      </c>
      <c r="B64" s="2000">
        <v>14181</v>
      </c>
      <c r="C64" s="2000">
        <v>4783</v>
      </c>
      <c r="D64" s="2000">
        <v>0</v>
      </c>
      <c r="E64" s="2000">
        <v>0</v>
      </c>
      <c r="F64" s="2000">
        <v>202</v>
      </c>
      <c r="G64" s="2000">
        <v>174</v>
      </c>
      <c r="H64" s="1998">
        <f>SUM(B64:G64)</f>
        <v>19340</v>
      </c>
      <c r="I64" s="2001">
        <v>19340</v>
      </c>
      <c r="J64" s="1932">
        <f>I64-H64</f>
        <v>0</v>
      </c>
      <c r="K64" s="2002">
        <v>19602</v>
      </c>
      <c r="L64" s="2001">
        <v>19602</v>
      </c>
      <c r="M64" s="2003">
        <f>L64-K64</f>
        <v>0</v>
      </c>
    </row>
    <row r="65" spans="1:13" ht="19.5" thickBot="1">
      <c r="A65" s="1950" t="s">
        <v>2366</v>
      </c>
      <c r="B65" s="2004">
        <f aca="true" t="shared" si="8" ref="B65:M65">SUM(B63:B64,B23)</f>
        <v>209329</v>
      </c>
      <c r="C65" s="2004">
        <f t="shared" si="8"/>
        <v>70794</v>
      </c>
      <c r="D65" s="2004">
        <f t="shared" si="8"/>
        <v>648</v>
      </c>
      <c r="E65" s="2004">
        <f t="shared" si="8"/>
        <v>779</v>
      </c>
      <c r="F65" s="2004">
        <f t="shared" si="8"/>
        <v>3021</v>
      </c>
      <c r="G65" s="2005">
        <f t="shared" si="8"/>
        <v>2195</v>
      </c>
      <c r="H65" s="2006">
        <f t="shared" si="8"/>
        <v>286766</v>
      </c>
      <c r="I65" s="2005">
        <f t="shared" si="8"/>
        <v>286766</v>
      </c>
      <c r="J65" s="2007">
        <f t="shared" si="8"/>
        <v>0</v>
      </c>
      <c r="K65" s="2006">
        <f t="shared" si="8"/>
        <v>271641</v>
      </c>
      <c r="L65" s="2005">
        <f t="shared" si="8"/>
        <v>271641</v>
      </c>
      <c r="M65" s="2008">
        <f t="shared" si="8"/>
        <v>0</v>
      </c>
    </row>
    <row r="66" spans="1:11" ht="12.75">
      <c r="A66" s="368"/>
      <c r="B66" s="267"/>
      <c r="C66" s="267"/>
      <c r="D66" s="267"/>
      <c r="E66" s="267"/>
      <c r="F66" s="267"/>
      <c r="H66" s="267"/>
      <c r="I66" s="267"/>
      <c r="J66" s="267"/>
      <c r="K66" s="267"/>
    </row>
    <row r="67" spans="1:11" ht="12.75">
      <c r="A67" s="368"/>
      <c r="B67" s="267"/>
      <c r="C67" s="267"/>
      <c r="D67" s="267"/>
      <c r="E67" s="267"/>
      <c r="F67" s="267"/>
      <c r="I67" s="267"/>
      <c r="J67" s="267"/>
      <c r="K67" s="267"/>
    </row>
    <row r="68" spans="1:11" ht="12.75">
      <c r="A68" s="368"/>
      <c r="B68" s="267"/>
      <c r="C68" s="267"/>
      <c r="D68" s="267"/>
      <c r="E68" s="267"/>
      <c r="F68" s="267"/>
      <c r="H68" s="267"/>
      <c r="I68" s="267"/>
      <c r="J68" s="267"/>
      <c r="K68" s="267"/>
    </row>
    <row r="69" spans="1:11" ht="12.75">
      <c r="A69" s="368"/>
      <c r="B69" s="267"/>
      <c r="C69" s="267"/>
      <c r="D69" s="267"/>
      <c r="E69" s="267"/>
      <c r="F69" s="267"/>
      <c r="G69" s="267"/>
      <c r="H69" s="267"/>
      <c r="I69" s="267"/>
      <c r="J69" s="267"/>
      <c r="K69" s="267"/>
    </row>
    <row r="70" spans="1:11" ht="12.75">
      <c r="A70" s="368"/>
      <c r="B70" s="267"/>
      <c r="C70" s="267"/>
      <c r="D70" s="267"/>
      <c r="E70" s="267"/>
      <c r="F70" s="267"/>
      <c r="G70" s="267"/>
      <c r="H70" s="267"/>
      <c r="I70" s="267"/>
      <c r="J70" s="267"/>
      <c r="K70" s="267"/>
    </row>
    <row r="71" spans="1:11" ht="12.75">
      <c r="A71" s="368"/>
      <c r="B71" s="267"/>
      <c r="C71" s="267"/>
      <c r="D71" s="267"/>
      <c r="E71" s="267"/>
      <c r="F71" s="267"/>
      <c r="G71" s="267"/>
      <c r="H71" s="588"/>
      <c r="I71" s="267"/>
      <c r="J71" s="267"/>
      <c r="K71" s="267"/>
    </row>
    <row r="72" spans="1:11" ht="12.75">
      <c r="A72" s="368"/>
      <c r="B72" s="267"/>
      <c r="C72" s="267"/>
      <c r="D72" s="267"/>
      <c r="E72" s="267"/>
      <c r="F72" s="267"/>
      <c r="G72" s="267"/>
      <c r="H72" s="267"/>
      <c r="I72" s="267"/>
      <c r="J72" s="267"/>
      <c r="K72" s="267"/>
    </row>
    <row r="73" spans="1:11" ht="12.75">
      <c r="A73" s="368"/>
      <c r="B73" s="267"/>
      <c r="C73" s="267"/>
      <c r="D73" s="267"/>
      <c r="E73" s="267"/>
      <c r="F73" s="267"/>
      <c r="G73" s="267"/>
      <c r="H73" s="73" t="s">
        <v>1741</v>
      </c>
      <c r="I73" s="267"/>
      <c r="J73" s="267"/>
      <c r="K73" s="267"/>
    </row>
  </sheetData>
  <sheetProtection/>
  <mergeCells count="1">
    <mergeCell ref="A4:K4"/>
  </mergeCells>
  <printOptions/>
  <pageMargins left="0.787401575" right="0.787401575" top="0.984251969" bottom="0.984251969" header="0.4921259845" footer="0.4921259845"/>
  <pageSetup horizontalDpi="300" verticalDpi="3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selection activeCell="T68" sqref="T68"/>
    </sheetView>
  </sheetViews>
  <sheetFormatPr defaultColWidth="9.00390625" defaultRowHeight="12.75"/>
  <cols>
    <col min="1" max="1" width="12.875" style="27" customWidth="1"/>
    <col min="2" max="5" width="7.125" style="27" bestFit="1" customWidth="1"/>
    <col min="6" max="6" width="6.75390625" style="27" bestFit="1" customWidth="1"/>
    <col min="7" max="7" width="6.00390625" style="27" bestFit="1" customWidth="1"/>
    <col min="8" max="8" width="6.25390625" style="27" bestFit="1" customWidth="1"/>
    <col min="9" max="9" width="7.125" style="27" bestFit="1" customWidth="1"/>
    <col min="10" max="10" width="6.75390625" style="27" bestFit="1" customWidth="1"/>
    <col min="11" max="11" width="7.125" style="27" bestFit="1" customWidth="1"/>
    <col min="12" max="12" width="8.25390625" style="27" bestFit="1" customWidth="1"/>
    <col min="13" max="13" width="10.375" style="27" bestFit="1" customWidth="1"/>
    <col min="14" max="15" width="8.25390625" style="27" bestFit="1" customWidth="1"/>
    <col min="16" max="16" width="10.375" style="27" bestFit="1" customWidth="1"/>
    <col min="17" max="17" width="8.25390625" style="27" bestFit="1" customWidth="1"/>
    <col min="18" max="16384" width="9.125" style="27" customWidth="1"/>
  </cols>
  <sheetData>
    <row r="1" spans="1:17" ht="12.75">
      <c r="A1" s="1838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Q1" s="28" t="s">
        <v>1742</v>
      </c>
    </row>
    <row r="2" spans="1:15" ht="18.75">
      <c r="A2" s="1899" t="s">
        <v>25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2009"/>
    </row>
    <row r="3" spans="1:15" ht="12.75">
      <c r="A3" s="473"/>
      <c r="O3" s="217"/>
    </row>
    <row r="4" spans="1:15" ht="15.75">
      <c r="A4" s="2666" t="s">
        <v>2597</v>
      </c>
      <c r="B4" s="2664"/>
      <c r="C4" s="2664"/>
      <c r="D4" s="2664"/>
      <c r="E4" s="2664"/>
      <c r="F4" s="2664"/>
      <c r="G4" s="2664"/>
      <c r="H4" s="2664"/>
      <c r="I4" s="2664"/>
      <c r="J4" s="2664"/>
      <c r="K4" s="2664"/>
      <c r="O4" s="217"/>
    </row>
    <row r="5" spans="1:17" ht="13.5" thickBot="1">
      <c r="A5" s="473"/>
      <c r="Q5" s="128" t="s">
        <v>71</v>
      </c>
    </row>
    <row r="6" spans="1:17" ht="13.5">
      <c r="A6" s="1959" t="s">
        <v>915</v>
      </c>
      <c r="B6" s="2010" t="s">
        <v>2598</v>
      </c>
      <c r="C6" s="2010" t="s">
        <v>2599</v>
      </c>
      <c r="D6" s="2010" t="s">
        <v>2600</v>
      </c>
      <c r="E6" s="2010" t="s">
        <v>2601</v>
      </c>
      <c r="F6" s="2010" t="s">
        <v>2602</v>
      </c>
      <c r="G6" s="2010" t="s">
        <v>519</v>
      </c>
      <c r="H6" s="2010" t="s">
        <v>2603</v>
      </c>
      <c r="I6" s="2010" t="s">
        <v>2394</v>
      </c>
      <c r="J6" s="2010" t="s">
        <v>2604</v>
      </c>
      <c r="K6" s="2010" t="s">
        <v>2605</v>
      </c>
      <c r="L6" s="1903" t="s">
        <v>2570</v>
      </c>
      <c r="M6" s="2010" t="s">
        <v>2565</v>
      </c>
      <c r="N6" s="2011" t="s">
        <v>2606</v>
      </c>
      <c r="O6" s="1903" t="s">
        <v>2570</v>
      </c>
      <c r="P6" s="39" t="s">
        <v>2565</v>
      </c>
      <c r="Q6" s="2012" t="s">
        <v>2606</v>
      </c>
    </row>
    <row r="7" spans="1:17" ht="13.5">
      <c r="A7" s="1965"/>
      <c r="B7" s="2013" t="s">
        <v>2607</v>
      </c>
      <c r="C7" s="2013"/>
      <c r="D7" s="2013"/>
      <c r="E7" s="2013"/>
      <c r="F7" s="2013"/>
      <c r="G7" s="2013"/>
      <c r="H7" s="2013"/>
      <c r="I7" s="2013"/>
      <c r="J7" s="2013"/>
      <c r="K7" s="2013"/>
      <c r="L7" s="2014" t="s">
        <v>2594</v>
      </c>
      <c r="M7" s="2013" t="s">
        <v>2608</v>
      </c>
      <c r="N7" s="2015" t="s">
        <v>2596</v>
      </c>
      <c r="O7" s="2014" t="s">
        <v>2594</v>
      </c>
      <c r="P7" s="375" t="s">
        <v>2608</v>
      </c>
      <c r="Q7" s="2016" t="s">
        <v>2596</v>
      </c>
    </row>
    <row r="8" spans="1:17" ht="14.25" thickBot="1">
      <c r="A8" s="155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2017" t="s">
        <v>2573</v>
      </c>
      <c r="M8" s="2018" t="s">
        <v>2573</v>
      </c>
      <c r="N8" s="2019" t="s">
        <v>2573</v>
      </c>
      <c r="O8" s="2017" t="s">
        <v>2576</v>
      </c>
      <c r="P8" s="2018" t="s">
        <v>2576</v>
      </c>
      <c r="Q8" s="2019" t="s">
        <v>2576</v>
      </c>
    </row>
    <row r="9" spans="1:17" ht="14.25" thickBot="1">
      <c r="A9" s="1916" t="s">
        <v>32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255"/>
      <c r="M9" s="2020"/>
      <c r="N9" s="1851"/>
      <c r="O9" s="255"/>
      <c r="P9" s="2021"/>
      <c r="Q9" s="2022"/>
    </row>
    <row r="10" spans="1:17" ht="12.75">
      <c r="A10" s="272" t="s">
        <v>33</v>
      </c>
      <c r="B10" s="91">
        <v>394</v>
      </c>
      <c r="C10" s="91">
        <v>2027</v>
      </c>
      <c r="D10" s="91">
        <v>1030</v>
      </c>
      <c r="E10" s="91">
        <v>0</v>
      </c>
      <c r="F10" s="91">
        <v>342</v>
      </c>
      <c r="G10" s="91">
        <v>95</v>
      </c>
      <c r="H10" s="91">
        <v>140</v>
      </c>
      <c r="I10" s="91">
        <v>1338</v>
      </c>
      <c r="J10" s="91">
        <v>167</v>
      </c>
      <c r="K10" s="91">
        <v>1754</v>
      </c>
      <c r="L10" s="2023">
        <f>SUM(B10:K10)</f>
        <v>7287</v>
      </c>
      <c r="M10" s="2024">
        <v>7889</v>
      </c>
      <c r="N10" s="2025">
        <f>M10-L10</f>
        <v>602</v>
      </c>
      <c r="O10" s="2026">
        <v>6603</v>
      </c>
      <c r="P10" s="21">
        <v>7127</v>
      </c>
      <c r="Q10" s="2027">
        <f>P10-O10</f>
        <v>524</v>
      </c>
    </row>
    <row r="11" spans="1:17" ht="12.75">
      <c r="A11" s="59" t="s">
        <v>34</v>
      </c>
      <c r="B11" s="79">
        <v>281</v>
      </c>
      <c r="C11" s="79">
        <v>2446</v>
      </c>
      <c r="D11" s="79">
        <v>759</v>
      </c>
      <c r="E11" s="79">
        <v>0</v>
      </c>
      <c r="F11" s="79">
        <v>267</v>
      </c>
      <c r="G11" s="79">
        <v>0</v>
      </c>
      <c r="H11" s="79">
        <v>109</v>
      </c>
      <c r="I11" s="79">
        <v>1460</v>
      </c>
      <c r="J11" s="79">
        <v>109</v>
      </c>
      <c r="K11" s="79">
        <v>1140</v>
      </c>
      <c r="L11" s="2023">
        <f aca="true" t="shared" si="0" ref="L11:L21">SUM(B11:K11)</f>
        <v>6571</v>
      </c>
      <c r="M11" s="2028">
        <v>6869</v>
      </c>
      <c r="N11" s="2025">
        <f aca="true" t="shared" si="1" ref="N11:N20">M11-L11</f>
        <v>298</v>
      </c>
      <c r="O11" s="2029">
        <v>5655</v>
      </c>
      <c r="P11" s="210">
        <v>5744</v>
      </c>
      <c r="Q11" s="2030">
        <f aca="true" t="shared" si="2" ref="Q11:Q20">P11-O11</f>
        <v>89</v>
      </c>
    </row>
    <row r="12" spans="1:17" ht="12.75">
      <c r="A12" s="59" t="s">
        <v>35</v>
      </c>
      <c r="B12" s="79">
        <v>342</v>
      </c>
      <c r="C12" s="79">
        <v>4597</v>
      </c>
      <c r="D12" s="79">
        <v>1410</v>
      </c>
      <c r="E12" s="79">
        <v>0</v>
      </c>
      <c r="F12" s="79">
        <v>650</v>
      </c>
      <c r="G12" s="79">
        <v>1330</v>
      </c>
      <c r="H12" s="79">
        <v>441</v>
      </c>
      <c r="I12" s="79">
        <v>28</v>
      </c>
      <c r="J12" s="79">
        <v>149</v>
      </c>
      <c r="K12" s="79">
        <v>1691</v>
      </c>
      <c r="L12" s="2023">
        <f t="shared" si="0"/>
        <v>10638</v>
      </c>
      <c r="M12" s="2028">
        <v>10933</v>
      </c>
      <c r="N12" s="2025">
        <f t="shared" si="1"/>
        <v>295</v>
      </c>
      <c r="O12" s="2029">
        <v>10119</v>
      </c>
      <c r="P12" s="210">
        <v>10245</v>
      </c>
      <c r="Q12" s="2030">
        <f t="shared" si="2"/>
        <v>126</v>
      </c>
    </row>
    <row r="13" spans="1:17" ht="12.75">
      <c r="A13" s="59" t="s">
        <v>36</v>
      </c>
      <c r="B13" s="79">
        <v>230</v>
      </c>
      <c r="C13" s="79">
        <v>3886</v>
      </c>
      <c r="D13" s="79">
        <v>1046</v>
      </c>
      <c r="E13" s="79">
        <v>0</v>
      </c>
      <c r="F13" s="79">
        <v>507</v>
      </c>
      <c r="G13" s="79">
        <v>80</v>
      </c>
      <c r="H13" s="79">
        <v>300</v>
      </c>
      <c r="I13" s="79">
        <v>638</v>
      </c>
      <c r="J13" s="79">
        <v>144</v>
      </c>
      <c r="K13" s="79">
        <v>1823</v>
      </c>
      <c r="L13" s="2023">
        <f t="shared" si="0"/>
        <v>8654</v>
      </c>
      <c r="M13" s="2028">
        <v>8776</v>
      </c>
      <c r="N13" s="2025">
        <f t="shared" si="1"/>
        <v>122</v>
      </c>
      <c r="O13" s="2029">
        <v>7177</v>
      </c>
      <c r="P13" s="210">
        <v>7350</v>
      </c>
      <c r="Q13" s="2030">
        <f t="shared" si="2"/>
        <v>173</v>
      </c>
    </row>
    <row r="14" spans="1:17" ht="12.75">
      <c r="A14" s="59" t="s">
        <v>37</v>
      </c>
      <c r="B14" s="79">
        <v>625</v>
      </c>
      <c r="C14" s="79">
        <v>3038</v>
      </c>
      <c r="D14" s="79">
        <v>2281</v>
      </c>
      <c r="E14" s="79">
        <v>0</v>
      </c>
      <c r="F14" s="79">
        <v>286</v>
      </c>
      <c r="G14" s="79">
        <v>2</v>
      </c>
      <c r="H14" s="79">
        <v>120</v>
      </c>
      <c r="I14" s="79">
        <v>1142</v>
      </c>
      <c r="J14" s="79">
        <v>128</v>
      </c>
      <c r="K14" s="79">
        <v>1211</v>
      </c>
      <c r="L14" s="2023">
        <f t="shared" si="0"/>
        <v>8833</v>
      </c>
      <c r="M14" s="2028">
        <v>9142</v>
      </c>
      <c r="N14" s="2025">
        <f t="shared" si="1"/>
        <v>309</v>
      </c>
      <c r="O14" s="2029">
        <v>6468</v>
      </c>
      <c r="P14" s="210">
        <v>6745</v>
      </c>
      <c r="Q14" s="2030">
        <f t="shared" si="2"/>
        <v>277</v>
      </c>
    </row>
    <row r="15" spans="1:17" ht="12.75">
      <c r="A15" s="59" t="s">
        <v>38</v>
      </c>
      <c r="B15" s="79">
        <v>23</v>
      </c>
      <c r="C15" s="79">
        <v>3144</v>
      </c>
      <c r="D15" s="79">
        <v>1170</v>
      </c>
      <c r="E15" s="79">
        <v>0</v>
      </c>
      <c r="F15" s="79">
        <v>401</v>
      </c>
      <c r="G15" s="79">
        <v>880</v>
      </c>
      <c r="H15" s="79">
        <v>121</v>
      </c>
      <c r="I15" s="79">
        <v>0</v>
      </c>
      <c r="J15" s="79">
        <v>326</v>
      </c>
      <c r="K15" s="79">
        <v>1486</v>
      </c>
      <c r="L15" s="2023">
        <f t="shared" si="0"/>
        <v>7551</v>
      </c>
      <c r="M15" s="2028">
        <v>7665</v>
      </c>
      <c r="N15" s="2025">
        <f t="shared" si="1"/>
        <v>114</v>
      </c>
      <c r="O15" s="2029">
        <v>6511</v>
      </c>
      <c r="P15" s="210">
        <v>6728</v>
      </c>
      <c r="Q15" s="2030">
        <f t="shared" si="2"/>
        <v>217</v>
      </c>
    </row>
    <row r="16" spans="1:17" ht="12.75">
      <c r="A16" s="59" t="s">
        <v>2609</v>
      </c>
      <c r="B16" s="79">
        <v>454</v>
      </c>
      <c r="C16" s="79">
        <v>3417</v>
      </c>
      <c r="D16" s="79">
        <v>1758</v>
      </c>
      <c r="E16" s="79">
        <v>0</v>
      </c>
      <c r="F16" s="79">
        <v>448</v>
      </c>
      <c r="G16" s="79">
        <v>0</v>
      </c>
      <c r="H16" s="79">
        <v>130</v>
      </c>
      <c r="I16" s="79">
        <v>913</v>
      </c>
      <c r="J16" s="79">
        <v>119</v>
      </c>
      <c r="K16" s="79">
        <v>1689</v>
      </c>
      <c r="L16" s="2023">
        <f t="shared" si="0"/>
        <v>8928</v>
      </c>
      <c r="M16" s="2028">
        <v>9759</v>
      </c>
      <c r="N16" s="2025">
        <f t="shared" si="1"/>
        <v>831</v>
      </c>
      <c r="O16" s="2029">
        <v>8758</v>
      </c>
      <c r="P16" s="210">
        <v>9139</v>
      </c>
      <c r="Q16" s="2030">
        <f t="shared" si="2"/>
        <v>381</v>
      </c>
    </row>
    <row r="17" spans="1:17" ht="12.75">
      <c r="A17" s="59" t="s">
        <v>40</v>
      </c>
      <c r="B17" s="79">
        <v>1215</v>
      </c>
      <c r="C17" s="79">
        <v>3404</v>
      </c>
      <c r="D17" s="79">
        <v>1007</v>
      </c>
      <c r="E17" s="79">
        <v>0</v>
      </c>
      <c r="F17" s="79">
        <v>306</v>
      </c>
      <c r="G17" s="79">
        <v>1</v>
      </c>
      <c r="H17" s="79">
        <v>277</v>
      </c>
      <c r="I17" s="79">
        <v>1131</v>
      </c>
      <c r="J17" s="79">
        <v>203</v>
      </c>
      <c r="K17" s="79">
        <v>3224</v>
      </c>
      <c r="L17" s="2023">
        <f t="shared" si="0"/>
        <v>10768</v>
      </c>
      <c r="M17" s="2028">
        <v>11291</v>
      </c>
      <c r="N17" s="2025">
        <f t="shared" si="1"/>
        <v>523</v>
      </c>
      <c r="O17" s="2029">
        <v>9946</v>
      </c>
      <c r="P17" s="210">
        <v>10741</v>
      </c>
      <c r="Q17" s="2030">
        <f t="shared" si="2"/>
        <v>795</v>
      </c>
    </row>
    <row r="18" spans="1:17" ht="12.75">
      <c r="A18" s="59" t="s">
        <v>41</v>
      </c>
      <c r="B18" s="79">
        <v>161</v>
      </c>
      <c r="C18" s="79">
        <v>2583</v>
      </c>
      <c r="D18" s="79">
        <v>1113</v>
      </c>
      <c r="E18" s="79">
        <v>0</v>
      </c>
      <c r="F18" s="79">
        <v>215</v>
      </c>
      <c r="G18" s="79">
        <v>0</v>
      </c>
      <c r="H18" s="79">
        <v>68</v>
      </c>
      <c r="I18" s="79">
        <v>1489</v>
      </c>
      <c r="J18" s="79">
        <v>70</v>
      </c>
      <c r="K18" s="79">
        <v>1264</v>
      </c>
      <c r="L18" s="2023">
        <f t="shared" si="0"/>
        <v>6963</v>
      </c>
      <c r="M18" s="2028">
        <v>7012</v>
      </c>
      <c r="N18" s="2025">
        <f t="shared" si="1"/>
        <v>49</v>
      </c>
      <c r="O18" s="2029">
        <v>6675</v>
      </c>
      <c r="P18" s="210">
        <v>6803</v>
      </c>
      <c r="Q18" s="2030">
        <f t="shared" si="2"/>
        <v>128</v>
      </c>
    </row>
    <row r="19" spans="1:17" ht="12.75">
      <c r="A19" s="59" t="s">
        <v>2610</v>
      </c>
      <c r="B19" s="79">
        <v>562</v>
      </c>
      <c r="C19" s="79">
        <v>3146</v>
      </c>
      <c r="D19" s="79">
        <v>809</v>
      </c>
      <c r="E19" s="79">
        <v>0</v>
      </c>
      <c r="F19" s="79">
        <v>378</v>
      </c>
      <c r="G19" s="79">
        <v>9</v>
      </c>
      <c r="H19" s="79">
        <v>268</v>
      </c>
      <c r="I19" s="79">
        <v>670</v>
      </c>
      <c r="J19" s="79">
        <v>184</v>
      </c>
      <c r="K19" s="79">
        <v>1289</v>
      </c>
      <c r="L19" s="2023">
        <f t="shared" si="0"/>
        <v>7315</v>
      </c>
      <c r="M19" s="2028">
        <v>7882</v>
      </c>
      <c r="N19" s="2025">
        <f t="shared" si="1"/>
        <v>567</v>
      </c>
      <c r="O19" s="2029">
        <v>6924</v>
      </c>
      <c r="P19" s="210">
        <v>7243</v>
      </c>
      <c r="Q19" s="2030">
        <f t="shared" si="2"/>
        <v>319</v>
      </c>
    </row>
    <row r="20" spans="1:17" ht="12.75">
      <c r="A20" s="59" t="s">
        <v>2611</v>
      </c>
      <c r="B20" s="79">
        <v>434</v>
      </c>
      <c r="C20" s="79">
        <v>2103</v>
      </c>
      <c r="D20" s="79">
        <v>831</v>
      </c>
      <c r="E20" s="79">
        <v>0</v>
      </c>
      <c r="F20" s="79">
        <v>281</v>
      </c>
      <c r="G20" s="79">
        <v>925</v>
      </c>
      <c r="H20" s="79">
        <v>104</v>
      </c>
      <c r="I20" s="79">
        <v>0</v>
      </c>
      <c r="J20" s="79">
        <v>47</v>
      </c>
      <c r="K20" s="79">
        <v>922</v>
      </c>
      <c r="L20" s="2023">
        <f t="shared" si="0"/>
        <v>5647</v>
      </c>
      <c r="M20" s="2028">
        <v>5939</v>
      </c>
      <c r="N20" s="2025">
        <f t="shared" si="1"/>
        <v>292</v>
      </c>
      <c r="O20" s="2029">
        <v>5078</v>
      </c>
      <c r="P20" s="210">
        <v>5352</v>
      </c>
      <c r="Q20" s="2030">
        <f t="shared" si="2"/>
        <v>274</v>
      </c>
    </row>
    <row r="21" spans="1:17" ht="12.75">
      <c r="A21" s="59" t="s">
        <v>44</v>
      </c>
      <c r="B21" s="79">
        <v>1077</v>
      </c>
      <c r="C21" s="79">
        <v>3386</v>
      </c>
      <c r="D21" s="79">
        <v>1400</v>
      </c>
      <c r="E21" s="79">
        <v>0</v>
      </c>
      <c r="F21" s="79">
        <v>225</v>
      </c>
      <c r="G21" s="79">
        <v>0</v>
      </c>
      <c r="H21" s="79">
        <v>76</v>
      </c>
      <c r="I21" s="79">
        <v>719</v>
      </c>
      <c r="J21" s="79">
        <v>131</v>
      </c>
      <c r="K21" s="79">
        <v>1435</v>
      </c>
      <c r="L21" s="2031">
        <f t="shared" si="0"/>
        <v>8449</v>
      </c>
      <c r="M21" s="2028">
        <v>8722</v>
      </c>
      <c r="N21" s="2032">
        <f>M21-L21</f>
        <v>273</v>
      </c>
      <c r="O21" s="2029">
        <v>7553</v>
      </c>
      <c r="P21" s="210">
        <v>7844</v>
      </c>
      <c r="Q21" s="2033">
        <f>P21-O21</f>
        <v>291</v>
      </c>
    </row>
    <row r="22" spans="1:17" ht="13.5" thickBot="1">
      <c r="A22" s="59" t="s">
        <v>2612</v>
      </c>
      <c r="B22" s="79">
        <v>1427</v>
      </c>
      <c r="C22" s="79">
        <v>2898</v>
      </c>
      <c r="D22" s="79">
        <v>1919</v>
      </c>
      <c r="E22" s="79">
        <v>0</v>
      </c>
      <c r="F22" s="79">
        <v>470</v>
      </c>
      <c r="G22" s="79">
        <v>0</v>
      </c>
      <c r="H22" s="79">
        <v>26</v>
      </c>
      <c r="I22" s="79">
        <v>841</v>
      </c>
      <c r="J22" s="79">
        <v>80</v>
      </c>
      <c r="K22" s="79">
        <v>1539</v>
      </c>
      <c r="L22" s="2034">
        <f>SUM(B22:K22)</f>
        <v>9200</v>
      </c>
      <c r="M22" s="2028">
        <v>9673</v>
      </c>
      <c r="N22" s="2025">
        <f>M22-L22</f>
        <v>473</v>
      </c>
      <c r="O22" s="2029">
        <v>8757</v>
      </c>
      <c r="P22" s="210">
        <v>9229</v>
      </c>
      <c r="Q22" s="2030">
        <f>P22-O22</f>
        <v>472</v>
      </c>
    </row>
    <row r="23" spans="1:17" ht="15.75" thickBot="1">
      <c r="A23" s="2035" t="s">
        <v>46</v>
      </c>
      <c r="B23" s="244">
        <f aca="true" t="shared" si="3" ref="B23:Q23">SUM(B10:B22)</f>
        <v>7225</v>
      </c>
      <c r="C23" s="244">
        <f t="shared" si="3"/>
        <v>40075</v>
      </c>
      <c r="D23" s="244">
        <f t="shared" si="3"/>
        <v>16533</v>
      </c>
      <c r="E23" s="244">
        <f t="shared" si="3"/>
        <v>0</v>
      </c>
      <c r="F23" s="244">
        <f t="shared" si="3"/>
        <v>4776</v>
      </c>
      <c r="G23" s="244">
        <f t="shared" si="3"/>
        <v>3322</v>
      </c>
      <c r="H23" s="244">
        <f t="shared" si="3"/>
        <v>2180</v>
      </c>
      <c r="I23" s="244">
        <f t="shared" si="3"/>
        <v>10369</v>
      </c>
      <c r="J23" s="244">
        <f t="shared" si="3"/>
        <v>1857</v>
      </c>
      <c r="K23" s="244">
        <f t="shared" si="3"/>
        <v>20467</v>
      </c>
      <c r="L23" s="2036">
        <f t="shared" si="3"/>
        <v>106804</v>
      </c>
      <c r="M23" s="2037">
        <f t="shared" si="3"/>
        <v>111552</v>
      </c>
      <c r="N23" s="2038">
        <f t="shared" si="3"/>
        <v>4748</v>
      </c>
      <c r="O23" s="2039">
        <f t="shared" si="3"/>
        <v>96224</v>
      </c>
      <c r="P23" s="2039">
        <f t="shared" si="3"/>
        <v>100290</v>
      </c>
      <c r="Q23" s="2040">
        <f t="shared" si="3"/>
        <v>4066</v>
      </c>
    </row>
    <row r="36" ht="12.75">
      <c r="J36" s="73" t="s">
        <v>1743</v>
      </c>
    </row>
    <row r="37" ht="12.75">
      <c r="I37" s="33"/>
    </row>
    <row r="38" spans="1:17" ht="13.5" thickBot="1">
      <c r="A38" s="473"/>
      <c r="Q38" s="217" t="s">
        <v>71</v>
      </c>
    </row>
    <row r="39" spans="1:17" ht="13.5">
      <c r="A39" s="1959" t="s">
        <v>915</v>
      </c>
      <c r="B39" s="2010" t="s">
        <v>2598</v>
      </c>
      <c r="C39" s="2010" t="s">
        <v>2599</v>
      </c>
      <c r="D39" s="2010" t="s">
        <v>2600</v>
      </c>
      <c r="E39" s="2010" t="s">
        <v>2601</v>
      </c>
      <c r="F39" s="2010" t="s">
        <v>2602</v>
      </c>
      <c r="G39" s="2010" t="s">
        <v>519</v>
      </c>
      <c r="H39" s="2010" t="s">
        <v>2603</v>
      </c>
      <c r="I39" s="2010" t="s">
        <v>2394</v>
      </c>
      <c r="J39" s="2010" t="s">
        <v>2604</v>
      </c>
      <c r="K39" s="2010" t="s">
        <v>2605</v>
      </c>
      <c r="L39" s="1903" t="s">
        <v>2570</v>
      </c>
      <c r="M39" s="2010" t="s">
        <v>2565</v>
      </c>
      <c r="N39" s="2011" t="s">
        <v>2606</v>
      </c>
      <c r="O39" s="1903" t="s">
        <v>2570</v>
      </c>
      <c r="P39" s="39" t="s">
        <v>2565</v>
      </c>
      <c r="Q39" s="2012" t="s">
        <v>2606</v>
      </c>
    </row>
    <row r="40" spans="1:17" ht="13.5">
      <c r="A40" s="1965"/>
      <c r="B40" s="2013" t="s">
        <v>2607</v>
      </c>
      <c r="C40" s="2013"/>
      <c r="D40" s="2013"/>
      <c r="E40" s="2013"/>
      <c r="F40" s="2013"/>
      <c r="G40" s="2013"/>
      <c r="H40" s="2013"/>
      <c r="I40" s="2013"/>
      <c r="J40" s="2013"/>
      <c r="K40" s="2013"/>
      <c r="L40" s="2014" t="s">
        <v>2594</v>
      </c>
      <c r="M40" s="2013" t="s">
        <v>2608</v>
      </c>
      <c r="N40" s="2015" t="s">
        <v>2596</v>
      </c>
      <c r="O40" s="2014" t="s">
        <v>2594</v>
      </c>
      <c r="P40" s="375" t="s">
        <v>2608</v>
      </c>
      <c r="Q40" s="2016" t="s">
        <v>2596</v>
      </c>
    </row>
    <row r="41" spans="1:17" ht="14.25" thickBot="1">
      <c r="A41" s="15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2017" t="s">
        <v>2573</v>
      </c>
      <c r="M41" s="2018" t="s">
        <v>2573</v>
      </c>
      <c r="N41" s="2019" t="s">
        <v>2573</v>
      </c>
      <c r="O41" s="2017" t="s">
        <v>2576</v>
      </c>
      <c r="P41" s="2018" t="s">
        <v>2576</v>
      </c>
      <c r="Q41" s="2019" t="s">
        <v>2576</v>
      </c>
    </row>
    <row r="42" spans="1:17" ht="14.25" thickBot="1">
      <c r="A42" s="1801" t="s">
        <v>47</v>
      </c>
      <c r="B42" s="1849"/>
      <c r="C42" s="1849"/>
      <c r="D42" s="1849"/>
      <c r="E42" s="1849"/>
      <c r="F42" s="1849"/>
      <c r="G42" s="1849"/>
      <c r="H42" s="1849"/>
      <c r="I42" s="1849"/>
      <c r="J42" s="1849"/>
      <c r="K42" s="1849"/>
      <c r="L42" s="2041"/>
      <c r="M42" s="1850"/>
      <c r="N42" s="2042"/>
      <c r="O42" s="2043"/>
      <c r="P42" s="2044"/>
      <c r="Q42" s="2022"/>
    </row>
    <row r="43" spans="1:17" ht="12.75">
      <c r="A43" s="272" t="s">
        <v>48</v>
      </c>
      <c r="B43" s="91">
        <v>52</v>
      </c>
      <c r="C43" s="91">
        <v>406</v>
      </c>
      <c r="D43" s="91">
        <v>300</v>
      </c>
      <c r="E43" s="91">
        <v>241</v>
      </c>
      <c r="F43" s="91">
        <v>76</v>
      </c>
      <c r="G43" s="91">
        <v>7</v>
      </c>
      <c r="H43" s="91">
        <v>47</v>
      </c>
      <c r="I43" s="91">
        <v>166</v>
      </c>
      <c r="J43" s="91">
        <v>8</v>
      </c>
      <c r="K43" s="91">
        <v>181</v>
      </c>
      <c r="L43" s="2023">
        <f>SUM(B43:K43)</f>
        <v>1484</v>
      </c>
      <c r="M43" s="2024">
        <v>1510</v>
      </c>
      <c r="N43" s="2025">
        <f aca="true" t="shared" si="4" ref="N43:N62">M43-L43</f>
        <v>26</v>
      </c>
      <c r="O43" s="2026">
        <v>1211</v>
      </c>
      <c r="P43" s="2024">
        <v>1347</v>
      </c>
      <c r="Q43" s="2045">
        <f>P43-O43</f>
        <v>136</v>
      </c>
    </row>
    <row r="44" spans="1:17" ht="12.75">
      <c r="A44" s="59" t="s">
        <v>49</v>
      </c>
      <c r="B44" s="79">
        <v>204</v>
      </c>
      <c r="C44" s="79">
        <v>685</v>
      </c>
      <c r="D44" s="79">
        <v>554</v>
      </c>
      <c r="E44" s="79">
        <v>461</v>
      </c>
      <c r="F44" s="79">
        <v>104</v>
      </c>
      <c r="G44" s="79">
        <v>254</v>
      </c>
      <c r="H44" s="79">
        <v>51</v>
      </c>
      <c r="I44" s="79">
        <v>0</v>
      </c>
      <c r="J44" s="79">
        <v>0</v>
      </c>
      <c r="K44" s="79">
        <v>504</v>
      </c>
      <c r="L44" s="2023">
        <f aca="true" t="shared" si="5" ref="L44:L62">SUM(B44:K44)</f>
        <v>2817</v>
      </c>
      <c r="M44" s="2028">
        <v>2840</v>
      </c>
      <c r="N44" s="2025">
        <f t="shared" si="4"/>
        <v>23</v>
      </c>
      <c r="O44" s="2029">
        <v>2252</v>
      </c>
      <c r="P44" s="2028">
        <v>2293</v>
      </c>
      <c r="Q44" s="2046">
        <f aca="true" t="shared" si="6" ref="Q44:Q62">P44-O44</f>
        <v>41</v>
      </c>
    </row>
    <row r="45" spans="1:17" ht="12.75">
      <c r="A45" s="59" t="s">
        <v>50</v>
      </c>
      <c r="B45" s="79">
        <v>11</v>
      </c>
      <c r="C45" s="79">
        <v>487</v>
      </c>
      <c r="D45" s="79">
        <v>549</v>
      </c>
      <c r="E45" s="79">
        <v>500</v>
      </c>
      <c r="F45" s="79">
        <v>122</v>
      </c>
      <c r="G45" s="79">
        <v>16</v>
      </c>
      <c r="H45" s="79">
        <v>313</v>
      </c>
      <c r="I45" s="79">
        <v>35</v>
      </c>
      <c r="J45" s="79">
        <v>83</v>
      </c>
      <c r="K45" s="79">
        <v>387</v>
      </c>
      <c r="L45" s="2023">
        <f t="shared" si="5"/>
        <v>2503</v>
      </c>
      <c r="M45" s="2028">
        <v>2545</v>
      </c>
      <c r="N45" s="2025">
        <f t="shared" si="4"/>
        <v>42</v>
      </c>
      <c r="O45" s="2029">
        <v>2127</v>
      </c>
      <c r="P45" s="2028">
        <v>2127</v>
      </c>
      <c r="Q45" s="2046">
        <f t="shared" si="6"/>
        <v>0</v>
      </c>
    </row>
    <row r="46" spans="1:17" ht="12.75">
      <c r="A46" s="59" t="s">
        <v>51</v>
      </c>
      <c r="B46" s="79">
        <v>35</v>
      </c>
      <c r="C46" s="79">
        <v>599</v>
      </c>
      <c r="D46" s="79">
        <v>690</v>
      </c>
      <c r="E46" s="79">
        <v>388</v>
      </c>
      <c r="F46" s="79">
        <v>100</v>
      </c>
      <c r="G46" s="79">
        <v>12</v>
      </c>
      <c r="H46" s="79">
        <v>144</v>
      </c>
      <c r="I46" s="79">
        <v>52</v>
      </c>
      <c r="J46" s="79">
        <v>51</v>
      </c>
      <c r="K46" s="79">
        <v>651</v>
      </c>
      <c r="L46" s="2023">
        <f t="shared" si="5"/>
        <v>2722</v>
      </c>
      <c r="M46" s="2028">
        <v>3012</v>
      </c>
      <c r="N46" s="2025">
        <f t="shared" si="4"/>
        <v>290</v>
      </c>
      <c r="O46" s="2029">
        <v>2490</v>
      </c>
      <c r="P46" s="2028">
        <v>2621</v>
      </c>
      <c r="Q46" s="2046">
        <f t="shared" si="6"/>
        <v>131</v>
      </c>
    </row>
    <row r="47" spans="1:17" ht="12.75">
      <c r="A47" s="59" t="s">
        <v>52</v>
      </c>
      <c r="B47" s="79">
        <v>108</v>
      </c>
      <c r="C47" s="79">
        <v>1235</v>
      </c>
      <c r="D47" s="79">
        <v>1001</v>
      </c>
      <c r="E47" s="79">
        <v>1267</v>
      </c>
      <c r="F47" s="79">
        <v>235</v>
      </c>
      <c r="G47" s="79">
        <v>351</v>
      </c>
      <c r="H47" s="79">
        <v>192</v>
      </c>
      <c r="I47" s="79">
        <v>561</v>
      </c>
      <c r="J47" s="79">
        <v>190</v>
      </c>
      <c r="K47" s="79">
        <v>735</v>
      </c>
      <c r="L47" s="2023">
        <f t="shared" si="5"/>
        <v>5875</v>
      </c>
      <c r="M47" s="2028">
        <v>5959</v>
      </c>
      <c r="N47" s="2025">
        <f t="shared" si="4"/>
        <v>84</v>
      </c>
      <c r="O47" s="2029">
        <v>5439</v>
      </c>
      <c r="P47" s="2028">
        <v>5495</v>
      </c>
      <c r="Q47" s="2046">
        <f t="shared" si="6"/>
        <v>56</v>
      </c>
    </row>
    <row r="48" spans="1:17" ht="12.75">
      <c r="A48" s="59" t="s">
        <v>53</v>
      </c>
      <c r="B48" s="79">
        <v>44</v>
      </c>
      <c r="C48" s="79">
        <v>494</v>
      </c>
      <c r="D48" s="79">
        <v>255</v>
      </c>
      <c r="E48" s="79">
        <v>620</v>
      </c>
      <c r="F48" s="79">
        <v>65</v>
      </c>
      <c r="G48" s="79">
        <v>313</v>
      </c>
      <c r="H48" s="79">
        <v>88</v>
      </c>
      <c r="I48" s="79">
        <v>0</v>
      </c>
      <c r="J48" s="79">
        <v>50</v>
      </c>
      <c r="K48" s="79">
        <v>317</v>
      </c>
      <c r="L48" s="2023">
        <f t="shared" si="5"/>
        <v>2246</v>
      </c>
      <c r="M48" s="2028">
        <v>2640</v>
      </c>
      <c r="N48" s="2025">
        <f t="shared" si="4"/>
        <v>394</v>
      </c>
      <c r="O48" s="2029">
        <v>2116</v>
      </c>
      <c r="P48" s="2028">
        <v>2394</v>
      </c>
      <c r="Q48" s="2046">
        <f t="shared" si="6"/>
        <v>278</v>
      </c>
    </row>
    <row r="49" spans="1:17" ht="12.75">
      <c r="A49" s="59" t="s">
        <v>2584</v>
      </c>
      <c r="B49" s="79">
        <v>151</v>
      </c>
      <c r="C49" s="79">
        <v>882</v>
      </c>
      <c r="D49" s="79">
        <v>1287</v>
      </c>
      <c r="E49" s="79">
        <v>0</v>
      </c>
      <c r="F49" s="79">
        <v>120</v>
      </c>
      <c r="G49" s="79">
        <v>14</v>
      </c>
      <c r="H49" s="79">
        <v>115</v>
      </c>
      <c r="I49" s="79">
        <v>333</v>
      </c>
      <c r="J49" s="79">
        <v>63</v>
      </c>
      <c r="K49" s="2047">
        <v>517</v>
      </c>
      <c r="L49" s="2023">
        <f>SUM(B49:K49)</f>
        <v>3482</v>
      </c>
      <c r="M49" s="2048">
        <v>3633</v>
      </c>
      <c r="N49" s="2032">
        <f>M49-L49</f>
        <v>151</v>
      </c>
      <c r="O49" s="2029">
        <v>2969</v>
      </c>
      <c r="P49" s="2048">
        <v>2984</v>
      </c>
      <c r="Q49" s="2046">
        <f>SUM(P49-O49)</f>
        <v>15</v>
      </c>
    </row>
    <row r="50" spans="1:17" ht="12.75">
      <c r="A50" s="59" t="s">
        <v>55</v>
      </c>
      <c r="B50" s="79">
        <v>38</v>
      </c>
      <c r="C50" s="79">
        <v>619</v>
      </c>
      <c r="D50" s="79">
        <v>268</v>
      </c>
      <c r="E50" s="79">
        <v>469</v>
      </c>
      <c r="F50" s="79">
        <v>101</v>
      </c>
      <c r="G50" s="79">
        <v>11</v>
      </c>
      <c r="H50" s="79">
        <v>78</v>
      </c>
      <c r="I50" s="79">
        <v>619</v>
      </c>
      <c r="J50" s="79">
        <v>42</v>
      </c>
      <c r="K50" s="79">
        <v>423</v>
      </c>
      <c r="L50" s="2023">
        <f t="shared" si="5"/>
        <v>2668</v>
      </c>
      <c r="M50" s="2028">
        <v>2668</v>
      </c>
      <c r="N50" s="2025">
        <f t="shared" si="4"/>
        <v>0</v>
      </c>
      <c r="O50" s="2029">
        <v>2355</v>
      </c>
      <c r="P50" s="2028">
        <v>2367</v>
      </c>
      <c r="Q50" s="2046">
        <f t="shared" si="6"/>
        <v>12</v>
      </c>
    </row>
    <row r="51" spans="1:17" ht="12.75">
      <c r="A51" s="59" t="s">
        <v>56</v>
      </c>
      <c r="B51" s="79">
        <v>224</v>
      </c>
      <c r="C51" s="79">
        <v>404</v>
      </c>
      <c r="D51" s="79">
        <v>864</v>
      </c>
      <c r="E51" s="79">
        <v>537</v>
      </c>
      <c r="F51" s="79">
        <v>90</v>
      </c>
      <c r="G51" s="79">
        <v>0</v>
      </c>
      <c r="H51" s="79">
        <v>38</v>
      </c>
      <c r="I51" s="79">
        <v>181</v>
      </c>
      <c r="J51" s="79">
        <v>32</v>
      </c>
      <c r="K51" s="79">
        <v>321</v>
      </c>
      <c r="L51" s="2023">
        <f t="shared" si="5"/>
        <v>2691</v>
      </c>
      <c r="M51" s="2028">
        <v>2853</v>
      </c>
      <c r="N51" s="2025">
        <f t="shared" si="4"/>
        <v>162</v>
      </c>
      <c r="O51" s="2029">
        <v>2277</v>
      </c>
      <c r="P51" s="2028">
        <v>2405</v>
      </c>
      <c r="Q51" s="2046">
        <f t="shared" si="6"/>
        <v>128</v>
      </c>
    </row>
    <row r="52" spans="1:17" ht="12.75">
      <c r="A52" s="272" t="s">
        <v>57</v>
      </c>
      <c r="B52" s="91">
        <v>64</v>
      </c>
      <c r="C52" s="91">
        <v>941</v>
      </c>
      <c r="D52" s="91">
        <v>1199</v>
      </c>
      <c r="E52" s="91">
        <v>991</v>
      </c>
      <c r="F52" s="91">
        <v>199</v>
      </c>
      <c r="G52" s="91">
        <v>24</v>
      </c>
      <c r="H52" s="91">
        <v>109</v>
      </c>
      <c r="I52" s="91">
        <v>340</v>
      </c>
      <c r="J52" s="91">
        <v>13</v>
      </c>
      <c r="K52" s="91">
        <v>603</v>
      </c>
      <c r="L52" s="2023">
        <f t="shared" si="5"/>
        <v>4483</v>
      </c>
      <c r="M52" s="2024">
        <v>5261</v>
      </c>
      <c r="N52" s="2025">
        <f t="shared" si="4"/>
        <v>778</v>
      </c>
      <c r="O52" s="2026">
        <v>4554</v>
      </c>
      <c r="P52" s="2024">
        <v>4678</v>
      </c>
      <c r="Q52" s="2046">
        <f t="shared" si="6"/>
        <v>124</v>
      </c>
    </row>
    <row r="53" spans="1:17" ht="12.75">
      <c r="A53" s="59" t="s">
        <v>58</v>
      </c>
      <c r="B53" s="79">
        <v>193</v>
      </c>
      <c r="C53" s="79">
        <v>894</v>
      </c>
      <c r="D53" s="79">
        <v>767</v>
      </c>
      <c r="E53" s="79">
        <v>452</v>
      </c>
      <c r="F53" s="79">
        <v>91</v>
      </c>
      <c r="G53" s="79">
        <v>8</v>
      </c>
      <c r="H53" s="79">
        <v>49</v>
      </c>
      <c r="I53" s="79">
        <v>265</v>
      </c>
      <c r="J53" s="79">
        <v>30</v>
      </c>
      <c r="K53" s="2047">
        <v>394</v>
      </c>
      <c r="L53" s="2023">
        <f t="shared" si="5"/>
        <v>3143</v>
      </c>
      <c r="M53" s="2048">
        <v>3349</v>
      </c>
      <c r="N53" s="2032">
        <f t="shared" si="4"/>
        <v>206</v>
      </c>
      <c r="O53" s="2029">
        <v>3760</v>
      </c>
      <c r="P53" s="2048">
        <v>3771</v>
      </c>
      <c r="Q53" s="2046">
        <f t="shared" si="6"/>
        <v>11</v>
      </c>
    </row>
    <row r="54" spans="1:17" ht="12.75">
      <c r="A54" s="59" t="s">
        <v>59</v>
      </c>
      <c r="B54" s="79">
        <v>136</v>
      </c>
      <c r="C54" s="79">
        <v>818</v>
      </c>
      <c r="D54" s="79">
        <v>603</v>
      </c>
      <c r="E54" s="79">
        <v>796</v>
      </c>
      <c r="F54" s="79">
        <v>70</v>
      </c>
      <c r="G54" s="79">
        <v>35</v>
      </c>
      <c r="H54" s="79">
        <v>555</v>
      </c>
      <c r="I54" s="79">
        <v>67</v>
      </c>
      <c r="J54" s="79">
        <v>99</v>
      </c>
      <c r="K54" s="79">
        <v>956</v>
      </c>
      <c r="L54" s="2023">
        <f t="shared" si="5"/>
        <v>4135</v>
      </c>
      <c r="M54" s="2028">
        <v>4145</v>
      </c>
      <c r="N54" s="2032">
        <f t="shared" si="4"/>
        <v>10</v>
      </c>
      <c r="O54" s="2029">
        <v>3072</v>
      </c>
      <c r="P54" s="2028">
        <v>3247</v>
      </c>
      <c r="Q54" s="2046">
        <f t="shared" si="6"/>
        <v>175</v>
      </c>
    </row>
    <row r="55" spans="1:17" ht="12.75">
      <c r="A55" s="272" t="s">
        <v>60</v>
      </c>
      <c r="B55" s="91">
        <v>99</v>
      </c>
      <c r="C55" s="91">
        <v>679</v>
      </c>
      <c r="D55" s="91">
        <v>630</v>
      </c>
      <c r="E55" s="91">
        <v>426</v>
      </c>
      <c r="F55" s="91">
        <v>251</v>
      </c>
      <c r="G55" s="91">
        <v>10</v>
      </c>
      <c r="H55" s="91">
        <v>53</v>
      </c>
      <c r="I55" s="91">
        <v>21</v>
      </c>
      <c r="J55" s="91">
        <v>9</v>
      </c>
      <c r="K55" s="91">
        <v>288</v>
      </c>
      <c r="L55" s="2023">
        <f t="shared" si="5"/>
        <v>2466</v>
      </c>
      <c r="M55" s="2024">
        <v>2633</v>
      </c>
      <c r="N55" s="2025">
        <f t="shared" si="4"/>
        <v>167</v>
      </c>
      <c r="O55" s="2026">
        <v>1976</v>
      </c>
      <c r="P55" s="2024">
        <v>2398</v>
      </c>
      <c r="Q55" s="2049">
        <f t="shared" si="6"/>
        <v>422</v>
      </c>
    </row>
    <row r="56" spans="1:17" ht="12.75">
      <c r="A56" s="59" t="s">
        <v>61</v>
      </c>
      <c r="B56" s="79">
        <v>416</v>
      </c>
      <c r="C56" s="79">
        <v>1052</v>
      </c>
      <c r="D56" s="79">
        <v>1019</v>
      </c>
      <c r="E56" s="79">
        <v>954</v>
      </c>
      <c r="F56" s="79">
        <v>193</v>
      </c>
      <c r="G56" s="79">
        <v>31</v>
      </c>
      <c r="H56" s="79">
        <v>99</v>
      </c>
      <c r="I56" s="79">
        <v>321</v>
      </c>
      <c r="J56" s="79">
        <v>73</v>
      </c>
      <c r="K56" s="79">
        <v>763</v>
      </c>
      <c r="L56" s="2023">
        <f t="shared" si="5"/>
        <v>4921</v>
      </c>
      <c r="M56" s="2028">
        <v>5145</v>
      </c>
      <c r="N56" s="2032">
        <f t="shared" si="4"/>
        <v>224</v>
      </c>
      <c r="O56" s="2029">
        <v>4661</v>
      </c>
      <c r="P56" s="2028">
        <v>4888</v>
      </c>
      <c r="Q56" s="2046">
        <f t="shared" si="6"/>
        <v>227</v>
      </c>
    </row>
    <row r="57" spans="1:17" ht="12.75">
      <c r="A57" s="272" t="s">
        <v>62</v>
      </c>
      <c r="B57" s="91">
        <v>291</v>
      </c>
      <c r="C57" s="91">
        <v>488</v>
      </c>
      <c r="D57" s="91">
        <v>482</v>
      </c>
      <c r="E57" s="91">
        <v>428</v>
      </c>
      <c r="F57" s="91">
        <v>-3</v>
      </c>
      <c r="G57" s="91">
        <v>7</v>
      </c>
      <c r="H57" s="91">
        <v>53</v>
      </c>
      <c r="I57" s="91">
        <v>158</v>
      </c>
      <c r="J57" s="91">
        <v>16</v>
      </c>
      <c r="K57" s="91">
        <v>399</v>
      </c>
      <c r="L57" s="2023">
        <f t="shared" si="5"/>
        <v>2319</v>
      </c>
      <c r="M57" s="2024">
        <v>2417</v>
      </c>
      <c r="N57" s="2025">
        <f t="shared" si="4"/>
        <v>98</v>
      </c>
      <c r="O57" s="2026">
        <v>1966</v>
      </c>
      <c r="P57" s="2024">
        <v>2138</v>
      </c>
      <c r="Q57" s="2049">
        <f t="shared" si="6"/>
        <v>172</v>
      </c>
    </row>
    <row r="58" spans="1:17" ht="12.75">
      <c r="A58" s="59" t="s">
        <v>2610</v>
      </c>
      <c r="B58" s="79">
        <v>156</v>
      </c>
      <c r="C58" s="79">
        <v>573</v>
      </c>
      <c r="D58" s="79">
        <v>268</v>
      </c>
      <c r="E58" s="79">
        <v>470</v>
      </c>
      <c r="F58" s="79">
        <v>121</v>
      </c>
      <c r="G58" s="79">
        <v>11</v>
      </c>
      <c r="H58" s="79">
        <v>60</v>
      </c>
      <c r="I58" s="79">
        <v>204</v>
      </c>
      <c r="J58" s="79">
        <v>151</v>
      </c>
      <c r="K58" s="79">
        <v>378</v>
      </c>
      <c r="L58" s="2023">
        <f t="shared" si="5"/>
        <v>2392</v>
      </c>
      <c r="M58" s="2028">
        <v>2623</v>
      </c>
      <c r="N58" s="2025">
        <f t="shared" si="4"/>
        <v>231</v>
      </c>
      <c r="O58" s="2029">
        <v>1969</v>
      </c>
      <c r="P58" s="2028">
        <v>2067</v>
      </c>
      <c r="Q58" s="2046">
        <f t="shared" si="6"/>
        <v>98</v>
      </c>
    </row>
    <row r="59" spans="1:17" ht="12.75">
      <c r="A59" s="59" t="s">
        <v>2611</v>
      </c>
      <c r="B59" s="79">
        <v>103</v>
      </c>
      <c r="C59" s="79">
        <v>403</v>
      </c>
      <c r="D59" s="79">
        <v>410</v>
      </c>
      <c r="E59" s="79">
        <v>0</v>
      </c>
      <c r="F59" s="79">
        <v>61</v>
      </c>
      <c r="G59" s="79">
        <v>46</v>
      </c>
      <c r="H59" s="79">
        <v>37</v>
      </c>
      <c r="I59" s="79">
        <v>0</v>
      </c>
      <c r="J59" s="79">
        <v>5</v>
      </c>
      <c r="K59" s="79">
        <v>406</v>
      </c>
      <c r="L59" s="2023">
        <f t="shared" si="5"/>
        <v>1471</v>
      </c>
      <c r="M59" s="2028">
        <v>1527</v>
      </c>
      <c r="N59" s="2025">
        <f t="shared" si="4"/>
        <v>56</v>
      </c>
      <c r="O59" s="2029">
        <v>1306</v>
      </c>
      <c r="P59" s="2028">
        <v>1371</v>
      </c>
      <c r="Q59" s="2046">
        <f t="shared" si="6"/>
        <v>65</v>
      </c>
    </row>
    <row r="60" spans="1:17" ht="12.75">
      <c r="A60" s="59" t="s">
        <v>65</v>
      </c>
      <c r="B60" s="79">
        <v>174</v>
      </c>
      <c r="C60" s="79">
        <v>388</v>
      </c>
      <c r="D60" s="79">
        <v>749</v>
      </c>
      <c r="E60" s="79">
        <v>429</v>
      </c>
      <c r="F60" s="79">
        <v>160</v>
      </c>
      <c r="G60" s="79">
        <v>6</v>
      </c>
      <c r="H60" s="79">
        <v>147</v>
      </c>
      <c r="I60" s="79">
        <v>34</v>
      </c>
      <c r="J60" s="79">
        <v>15</v>
      </c>
      <c r="K60" s="79">
        <v>255</v>
      </c>
      <c r="L60" s="2023">
        <f t="shared" si="5"/>
        <v>2357</v>
      </c>
      <c r="M60" s="2028">
        <v>2498</v>
      </c>
      <c r="N60" s="2025">
        <f t="shared" si="4"/>
        <v>141</v>
      </c>
      <c r="O60" s="2029">
        <v>2299</v>
      </c>
      <c r="P60" s="2028">
        <v>2364</v>
      </c>
      <c r="Q60" s="2046">
        <f t="shared" si="6"/>
        <v>65</v>
      </c>
    </row>
    <row r="61" spans="1:17" ht="12.75">
      <c r="A61" s="59" t="s">
        <v>66</v>
      </c>
      <c r="B61" s="79">
        <v>92</v>
      </c>
      <c r="C61" s="79">
        <v>889</v>
      </c>
      <c r="D61" s="79">
        <v>784</v>
      </c>
      <c r="E61" s="79">
        <v>524</v>
      </c>
      <c r="F61" s="79">
        <v>113</v>
      </c>
      <c r="G61" s="79">
        <v>7</v>
      </c>
      <c r="H61" s="79">
        <v>86</v>
      </c>
      <c r="I61" s="79">
        <v>221</v>
      </c>
      <c r="J61" s="79">
        <v>7</v>
      </c>
      <c r="K61" s="79">
        <v>445</v>
      </c>
      <c r="L61" s="2023">
        <f t="shared" si="5"/>
        <v>3168</v>
      </c>
      <c r="M61" s="2028">
        <v>3495</v>
      </c>
      <c r="N61" s="2025">
        <f t="shared" si="4"/>
        <v>327</v>
      </c>
      <c r="O61" s="2029">
        <v>3708</v>
      </c>
      <c r="P61" s="2028">
        <v>3711</v>
      </c>
      <c r="Q61" s="2046">
        <f t="shared" si="6"/>
        <v>3</v>
      </c>
    </row>
    <row r="62" spans="1:17" ht="13.5" thickBot="1">
      <c r="A62" s="59" t="s">
        <v>67</v>
      </c>
      <c r="B62" s="79">
        <v>125</v>
      </c>
      <c r="C62" s="79">
        <v>703</v>
      </c>
      <c r="D62" s="79">
        <v>404</v>
      </c>
      <c r="E62" s="79">
        <v>524</v>
      </c>
      <c r="F62" s="79">
        <v>87</v>
      </c>
      <c r="G62" s="79">
        <v>16</v>
      </c>
      <c r="H62" s="79">
        <v>37</v>
      </c>
      <c r="I62" s="79">
        <v>342</v>
      </c>
      <c r="J62" s="79">
        <v>36</v>
      </c>
      <c r="K62" s="79">
        <v>461</v>
      </c>
      <c r="L62" s="2023">
        <f t="shared" si="5"/>
        <v>2735</v>
      </c>
      <c r="M62" s="2028">
        <v>2969</v>
      </c>
      <c r="N62" s="2050">
        <f t="shared" si="4"/>
        <v>234</v>
      </c>
      <c r="O62" s="2029">
        <v>2443</v>
      </c>
      <c r="P62" s="2028">
        <v>2532</v>
      </c>
      <c r="Q62" s="2051">
        <f t="shared" si="6"/>
        <v>89</v>
      </c>
    </row>
    <row r="63" spans="1:17" ht="15.75" thickBot="1">
      <c r="A63" s="2052" t="s">
        <v>68</v>
      </c>
      <c r="B63" s="5">
        <f aca="true" t="shared" si="7" ref="B63:P63">SUM(B43:B62)</f>
        <v>2716</v>
      </c>
      <c r="C63" s="5">
        <f t="shared" si="7"/>
        <v>13639</v>
      </c>
      <c r="D63" s="5">
        <f t="shared" si="7"/>
        <v>13083</v>
      </c>
      <c r="E63" s="5">
        <f t="shared" si="7"/>
        <v>10477</v>
      </c>
      <c r="F63" s="5">
        <f t="shared" si="7"/>
        <v>2356</v>
      </c>
      <c r="G63" s="5">
        <f t="shared" si="7"/>
        <v>1179</v>
      </c>
      <c r="H63" s="5">
        <f t="shared" si="7"/>
        <v>2351</v>
      </c>
      <c r="I63" s="5">
        <f t="shared" si="7"/>
        <v>3920</v>
      </c>
      <c r="J63" s="5">
        <f t="shared" si="7"/>
        <v>973</v>
      </c>
      <c r="K63" s="5">
        <f t="shared" si="7"/>
        <v>9384</v>
      </c>
      <c r="L63" s="2053">
        <f t="shared" si="7"/>
        <v>60078</v>
      </c>
      <c r="M63" s="2054">
        <f t="shared" si="7"/>
        <v>63722</v>
      </c>
      <c r="N63" s="2055">
        <f t="shared" si="7"/>
        <v>3644</v>
      </c>
      <c r="O63" s="2056">
        <f t="shared" si="7"/>
        <v>54950</v>
      </c>
      <c r="P63" s="2057">
        <f t="shared" si="7"/>
        <v>57198</v>
      </c>
      <c r="Q63" s="2058">
        <f>SUM(Q43:Q62)</f>
        <v>2248</v>
      </c>
    </row>
    <row r="64" spans="1:17" ht="15.75" thickBot="1">
      <c r="A64" s="1929" t="s">
        <v>2613</v>
      </c>
      <c r="B64" s="244">
        <v>891</v>
      </c>
      <c r="C64" s="244">
        <v>7393</v>
      </c>
      <c r="D64" s="244">
        <v>3505</v>
      </c>
      <c r="E64" s="244">
        <v>28996</v>
      </c>
      <c r="F64" s="244">
        <v>2149</v>
      </c>
      <c r="G64" s="244">
        <v>742</v>
      </c>
      <c r="H64" s="244">
        <v>3210</v>
      </c>
      <c r="I64" s="244">
        <v>2233</v>
      </c>
      <c r="J64" s="244">
        <v>2374</v>
      </c>
      <c r="K64" s="244">
        <v>14749</v>
      </c>
      <c r="L64" s="2053">
        <f>SUM(B64:K64)</f>
        <v>66242</v>
      </c>
      <c r="M64" s="2037">
        <v>66500</v>
      </c>
      <c r="N64" s="2038">
        <f>M64-L64</f>
        <v>258</v>
      </c>
      <c r="O64" s="2053">
        <v>57468</v>
      </c>
      <c r="P64" s="2037">
        <v>57700</v>
      </c>
      <c r="Q64" s="2059">
        <f>P64-O64</f>
        <v>232</v>
      </c>
    </row>
    <row r="65" spans="1:18" ht="16.5" thickBot="1">
      <c r="A65" s="2060" t="s">
        <v>2366</v>
      </c>
      <c r="B65" s="2004">
        <f aca="true" t="shared" si="8" ref="B65:Q65">SUM(B63:B64,B23)</f>
        <v>10832</v>
      </c>
      <c r="C65" s="2004">
        <f t="shared" si="8"/>
        <v>61107</v>
      </c>
      <c r="D65" s="2004">
        <f t="shared" si="8"/>
        <v>33121</v>
      </c>
      <c r="E65" s="2004">
        <f t="shared" si="8"/>
        <v>39473</v>
      </c>
      <c r="F65" s="2004">
        <f t="shared" si="8"/>
        <v>9281</v>
      </c>
      <c r="G65" s="2004">
        <f t="shared" si="8"/>
        <v>5243</v>
      </c>
      <c r="H65" s="2004">
        <f t="shared" si="8"/>
        <v>7741</v>
      </c>
      <c r="I65" s="2004">
        <f t="shared" si="8"/>
        <v>16522</v>
      </c>
      <c r="J65" s="2004">
        <f t="shared" si="8"/>
        <v>5204</v>
      </c>
      <c r="K65" s="2004">
        <f t="shared" si="8"/>
        <v>44600</v>
      </c>
      <c r="L65" s="147">
        <f t="shared" si="8"/>
        <v>233124</v>
      </c>
      <c r="M65" s="2061">
        <f t="shared" si="8"/>
        <v>241774</v>
      </c>
      <c r="N65" s="2062">
        <f t="shared" si="8"/>
        <v>8650</v>
      </c>
      <c r="O65" s="2063">
        <f t="shared" si="8"/>
        <v>208642</v>
      </c>
      <c r="P65" s="2064">
        <f t="shared" si="8"/>
        <v>215188</v>
      </c>
      <c r="Q65" s="2064">
        <f t="shared" si="8"/>
        <v>6546</v>
      </c>
      <c r="R65" s="78"/>
    </row>
    <row r="66" spans="1:15" ht="12.75">
      <c r="A66" s="1830"/>
      <c r="B66" s="267"/>
      <c r="C66" s="267"/>
      <c r="D66" s="267"/>
      <c r="E66" s="267"/>
      <c r="F66" s="267"/>
      <c r="G66" s="267"/>
      <c r="H66" s="267"/>
      <c r="J66" s="267"/>
      <c r="K66" s="267"/>
      <c r="L66" s="267"/>
      <c r="M66" s="267"/>
      <c r="N66" s="267"/>
      <c r="O66" s="267"/>
    </row>
    <row r="67" spans="1:15" ht="12.75">
      <c r="A67" s="1830"/>
      <c r="B67" s="267"/>
      <c r="C67" s="267"/>
      <c r="D67" s="267"/>
      <c r="E67" s="267"/>
      <c r="F67" s="267"/>
      <c r="G67" s="267"/>
      <c r="H67" s="267"/>
      <c r="J67" s="267"/>
      <c r="K67" s="267"/>
      <c r="L67" s="2065"/>
      <c r="M67" s="267"/>
      <c r="N67" s="267"/>
      <c r="O67" s="267"/>
    </row>
    <row r="68" spans="1:15" ht="12.75">
      <c r="A68" s="1830"/>
      <c r="B68" s="267"/>
      <c r="C68" s="267"/>
      <c r="D68" s="267"/>
      <c r="E68" s="267"/>
      <c r="F68" s="267"/>
      <c r="G68" s="267"/>
      <c r="H68" s="267"/>
      <c r="J68" s="267"/>
      <c r="K68" s="267"/>
      <c r="L68" s="267"/>
      <c r="M68" s="267"/>
      <c r="N68" s="267"/>
      <c r="O68" s="267"/>
    </row>
    <row r="69" spans="1:15" ht="12.75">
      <c r="A69" s="1830"/>
      <c r="B69" s="267"/>
      <c r="C69" s="267"/>
      <c r="D69" s="267"/>
      <c r="E69" s="267"/>
      <c r="F69" s="267"/>
      <c r="G69" s="267"/>
      <c r="H69" s="267"/>
      <c r="I69" s="33"/>
      <c r="K69" s="267"/>
      <c r="L69" s="267"/>
      <c r="M69" s="267"/>
      <c r="N69" s="267"/>
      <c r="O69" s="267"/>
    </row>
    <row r="70" spans="1:15" ht="12.75">
      <c r="A70" s="1830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</row>
    <row r="71" spans="1:15" ht="12.75">
      <c r="A71" s="1830"/>
      <c r="B71" s="267"/>
      <c r="C71" s="267"/>
      <c r="D71" s="267"/>
      <c r="E71" s="267"/>
      <c r="F71" s="267"/>
      <c r="G71" s="267"/>
      <c r="H71" s="267"/>
      <c r="I71" s="267"/>
      <c r="K71" s="267"/>
      <c r="L71" s="267"/>
      <c r="M71" s="267"/>
      <c r="N71" s="267"/>
      <c r="O71" s="267"/>
    </row>
    <row r="72" spans="1:15" ht="12.75">
      <c r="A72" s="1830"/>
      <c r="B72" s="267"/>
      <c r="C72" s="267"/>
      <c r="D72" s="267"/>
      <c r="E72" s="267"/>
      <c r="F72" s="267"/>
      <c r="G72" s="267"/>
      <c r="H72" s="267"/>
      <c r="I72" s="267"/>
      <c r="J72" s="588"/>
      <c r="K72" s="267"/>
      <c r="L72" s="267"/>
      <c r="M72" s="267"/>
      <c r="N72" s="267"/>
      <c r="O72" s="267"/>
    </row>
    <row r="73" spans="1:15" ht="12.75">
      <c r="A73" s="1830"/>
      <c r="B73" s="267"/>
      <c r="C73" s="267"/>
      <c r="D73" s="267"/>
      <c r="E73" s="267"/>
      <c r="F73" s="267"/>
      <c r="G73" s="267"/>
      <c r="H73" s="267"/>
      <c r="I73" s="267"/>
      <c r="J73" s="73" t="s">
        <v>1744</v>
      </c>
      <c r="K73" s="267"/>
      <c r="L73" s="267"/>
      <c r="M73" s="267"/>
      <c r="N73" s="267"/>
      <c r="O73" s="267"/>
    </row>
    <row r="74" spans="1:15" ht="12.75">
      <c r="A74" s="1830"/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</row>
    <row r="75" spans="1:15" ht="12.75">
      <c r="A75" s="1830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</row>
    <row r="76" spans="1:15" ht="12.75">
      <c r="A76" s="1830"/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</row>
    <row r="77" spans="1:15" ht="12.75">
      <c r="A77" s="1830"/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</row>
    <row r="78" spans="1:15" ht="12.75">
      <c r="A78" s="1830"/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</row>
  </sheetData>
  <sheetProtection/>
  <mergeCells count="1">
    <mergeCell ref="A4:K4"/>
  </mergeCells>
  <printOptions/>
  <pageMargins left="0.787401575" right="0.787401575" top="0.984251969" bottom="0.984251969" header="0.4921259845" footer="0.4921259845"/>
  <pageSetup horizontalDpi="300" verticalDpi="3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52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14.25390625" style="27" customWidth="1"/>
    <col min="2" max="2" width="6.875" style="27" bestFit="1" customWidth="1"/>
    <col min="3" max="3" width="6.25390625" style="27" bestFit="1" customWidth="1"/>
    <col min="4" max="4" width="8.125" style="27" bestFit="1" customWidth="1"/>
    <col min="5" max="5" width="7.125" style="27" bestFit="1" customWidth="1"/>
    <col min="6" max="6" width="7.625" style="27" customWidth="1"/>
    <col min="7" max="7" width="14.625" style="27" bestFit="1" customWidth="1"/>
    <col min="8" max="8" width="6.875" style="27" bestFit="1" customWidth="1"/>
    <col min="9" max="9" width="6.25390625" style="27" bestFit="1" customWidth="1"/>
    <col min="10" max="16384" width="9.125" style="27" customWidth="1"/>
  </cols>
  <sheetData>
    <row r="2" spans="1:13" ht="18.75">
      <c r="A2" s="551" t="s">
        <v>2614</v>
      </c>
      <c r="B2" s="1057"/>
      <c r="C2" s="622"/>
      <c r="D2" s="1059"/>
      <c r="E2" s="1059"/>
      <c r="F2" s="1059"/>
      <c r="G2" s="1060"/>
      <c r="H2" s="1059"/>
      <c r="I2" s="277"/>
      <c r="J2" s="277"/>
      <c r="K2" s="277"/>
      <c r="L2" s="277"/>
      <c r="M2" s="277"/>
    </row>
    <row r="3" spans="1:13" ht="12.75">
      <c r="A3" s="552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5.75">
      <c r="A4" s="2667" t="s">
        <v>2615</v>
      </c>
      <c r="B4" s="2664"/>
      <c r="C4" s="2664"/>
      <c r="D4" s="2664"/>
      <c r="E4" s="277"/>
      <c r="F4" s="277"/>
      <c r="G4" s="2667" t="s">
        <v>2616</v>
      </c>
      <c r="H4" s="2664"/>
      <c r="I4" s="2664"/>
      <c r="J4" s="1698"/>
      <c r="K4" s="277"/>
      <c r="L4" s="277"/>
      <c r="M4" s="277"/>
    </row>
    <row r="5" spans="1:13" ht="13.5" thickBot="1">
      <c r="A5" s="277"/>
      <c r="B5" s="277"/>
      <c r="C5" s="277"/>
      <c r="D5" s="277"/>
      <c r="E5" s="1739" t="s">
        <v>71</v>
      </c>
      <c r="F5" s="277"/>
      <c r="G5" s="1698"/>
      <c r="H5" s="1698"/>
      <c r="I5" s="1698"/>
      <c r="J5" s="1739"/>
      <c r="K5" s="1739" t="s">
        <v>71</v>
      </c>
      <c r="L5" s="277"/>
      <c r="M5" s="277"/>
    </row>
    <row r="6" spans="1:13" ht="13.5">
      <c r="A6" s="2066" t="s">
        <v>915</v>
      </c>
      <c r="B6" s="2067" t="s">
        <v>2617</v>
      </c>
      <c r="C6" s="2068" t="s">
        <v>2590</v>
      </c>
      <c r="D6" s="2068" t="s">
        <v>2617</v>
      </c>
      <c r="E6" s="2069" t="s">
        <v>2618</v>
      </c>
      <c r="F6" s="2070"/>
      <c r="G6" s="2066" t="s">
        <v>915</v>
      </c>
      <c r="H6" s="2067" t="s">
        <v>2617</v>
      </c>
      <c r="I6" s="2068" t="s">
        <v>2590</v>
      </c>
      <c r="J6" s="2068" t="s">
        <v>2617</v>
      </c>
      <c r="K6" s="2069" t="s">
        <v>2618</v>
      </c>
      <c r="L6" s="277"/>
      <c r="M6" s="277"/>
    </row>
    <row r="7" spans="1:13" ht="14.25" thickBot="1">
      <c r="A7" s="2071"/>
      <c r="B7" s="2072" t="s">
        <v>2619</v>
      </c>
      <c r="C7" s="2073"/>
      <c r="D7" s="2073" t="s">
        <v>2620</v>
      </c>
      <c r="E7" s="2074"/>
      <c r="F7" s="2070"/>
      <c r="G7" s="2071"/>
      <c r="H7" s="2072" t="s">
        <v>2619</v>
      </c>
      <c r="I7" s="2073"/>
      <c r="J7" s="2073" t="s">
        <v>2620</v>
      </c>
      <c r="K7" s="2074"/>
      <c r="L7" s="277"/>
      <c r="M7" s="277"/>
    </row>
    <row r="8" spans="1:13" ht="14.25" thickBot="1">
      <c r="A8" s="2075" t="s">
        <v>32</v>
      </c>
      <c r="B8" s="1073"/>
      <c r="C8" s="1073"/>
      <c r="D8" s="1073"/>
      <c r="E8" s="2076"/>
      <c r="F8" s="622"/>
      <c r="G8" s="2077" t="s">
        <v>32</v>
      </c>
      <c r="H8" s="1073"/>
      <c r="I8" s="1073"/>
      <c r="J8" s="1073"/>
      <c r="K8" s="2076"/>
      <c r="L8" s="277"/>
      <c r="M8" s="277"/>
    </row>
    <row r="9" spans="1:13" ht="12.75">
      <c r="A9" s="2078" t="s">
        <v>33</v>
      </c>
      <c r="B9" s="2079">
        <v>218</v>
      </c>
      <c r="C9" s="91">
        <v>497</v>
      </c>
      <c r="D9" s="91">
        <v>377</v>
      </c>
      <c r="E9" s="92">
        <v>80</v>
      </c>
      <c r="F9" s="622"/>
      <c r="G9" s="2078" t="s">
        <v>33</v>
      </c>
      <c r="H9" s="2079">
        <v>215</v>
      </c>
      <c r="I9" s="91">
        <v>473</v>
      </c>
      <c r="J9" s="91">
        <v>378</v>
      </c>
      <c r="K9" s="92">
        <v>142</v>
      </c>
      <c r="L9" s="277"/>
      <c r="M9" s="277"/>
    </row>
    <row r="10" spans="1:13" ht="12.75">
      <c r="A10" s="2080" t="s">
        <v>34</v>
      </c>
      <c r="B10" s="2081">
        <v>71</v>
      </c>
      <c r="C10" s="79">
        <v>302</v>
      </c>
      <c r="D10" s="79">
        <v>1012</v>
      </c>
      <c r="E10" s="26">
        <v>306</v>
      </c>
      <c r="F10" s="622"/>
      <c r="G10" s="2080" t="s">
        <v>34</v>
      </c>
      <c r="H10" s="2081">
        <v>71</v>
      </c>
      <c r="I10" s="79">
        <v>291</v>
      </c>
      <c r="J10" s="79">
        <v>1012</v>
      </c>
      <c r="K10" s="26">
        <v>222</v>
      </c>
      <c r="L10" s="277"/>
      <c r="M10" s="277"/>
    </row>
    <row r="11" spans="1:13" ht="12.75">
      <c r="A11" s="2080" t="s">
        <v>35</v>
      </c>
      <c r="B11" s="2081">
        <v>176</v>
      </c>
      <c r="C11" s="79">
        <v>152</v>
      </c>
      <c r="D11" s="79">
        <v>338</v>
      </c>
      <c r="E11" s="26">
        <v>439</v>
      </c>
      <c r="F11" s="622"/>
      <c r="G11" s="2080" t="s">
        <v>35</v>
      </c>
      <c r="H11" s="2081">
        <v>186</v>
      </c>
      <c r="I11" s="79">
        <v>47</v>
      </c>
      <c r="J11" s="79">
        <v>189</v>
      </c>
      <c r="K11" s="26">
        <v>265</v>
      </c>
      <c r="L11" s="277"/>
      <c r="M11" s="277"/>
    </row>
    <row r="12" spans="1:13" ht="12.75">
      <c r="A12" s="2080" t="s">
        <v>36</v>
      </c>
      <c r="B12" s="2081">
        <v>196</v>
      </c>
      <c r="C12" s="79">
        <v>403</v>
      </c>
      <c r="D12" s="79">
        <v>385</v>
      </c>
      <c r="E12" s="26">
        <v>132</v>
      </c>
      <c r="F12" s="622"/>
      <c r="G12" s="2080" t="s">
        <v>36</v>
      </c>
      <c r="H12" s="2081">
        <v>113</v>
      </c>
      <c r="I12" s="79">
        <v>159</v>
      </c>
      <c r="J12" s="79">
        <v>337</v>
      </c>
      <c r="K12" s="26">
        <v>379</v>
      </c>
      <c r="L12" s="277"/>
      <c r="M12" s="277"/>
    </row>
    <row r="13" spans="1:13" ht="12.75">
      <c r="A13" s="2080" t="s">
        <v>37</v>
      </c>
      <c r="B13" s="2081">
        <v>85</v>
      </c>
      <c r="C13" s="79">
        <v>232</v>
      </c>
      <c r="D13" s="79">
        <v>251</v>
      </c>
      <c r="E13" s="26">
        <v>411</v>
      </c>
      <c r="F13" s="622"/>
      <c r="G13" s="2080" t="s">
        <v>37</v>
      </c>
      <c r="H13" s="2081">
        <v>227</v>
      </c>
      <c r="I13" s="79">
        <v>363</v>
      </c>
      <c r="J13" s="79">
        <v>385</v>
      </c>
      <c r="K13" s="26">
        <v>169</v>
      </c>
      <c r="L13" s="277"/>
      <c r="M13" s="277"/>
    </row>
    <row r="14" spans="1:13" ht="12.75">
      <c r="A14" s="2080" t="s">
        <v>38</v>
      </c>
      <c r="B14" s="2081">
        <v>168</v>
      </c>
      <c r="C14" s="79">
        <v>112</v>
      </c>
      <c r="D14" s="79">
        <v>438</v>
      </c>
      <c r="E14" s="26">
        <v>148</v>
      </c>
      <c r="F14" s="622"/>
      <c r="G14" s="2080" t="s">
        <v>38</v>
      </c>
      <c r="H14" s="2081">
        <v>85</v>
      </c>
      <c r="I14" s="79">
        <v>240</v>
      </c>
      <c r="J14" s="79">
        <v>164</v>
      </c>
      <c r="K14" s="26">
        <v>355</v>
      </c>
      <c r="L14" s="277"/>
      <c r="M14" s="277"/>
    </row>
    <row r="15" spans="1:13" ht="12.75">
      <c r="A15" s="2080" t="s">
        <v>39</v>
      </c>
      <c r="B15" s="2081">
        <v>467</v>
      </c>
      <c r="C15" s="79">
        <v>168</v>
      </c>
      <c r="D15" s="79">
        <v>823</v>
      </c>
      <c r="E15" s="26">
        <v>127</v>
      </c>
      <c r="F15" s="622"/>
      <c r="G15" s="2080" t="s">
        <v>39</v>
      </c>
      <c r="H15" s="2081">
        <v>168</v>
      </c>
      <c r="I15" s="79">
        <v>109</v>
      </c>
      <c r="J15" s="79">
        <v>453</v>
      </c>
      <c r="K15" s="26">
        <v>53</v>
      </c>
      <c r="L15" s="277"/>
      <c r="M15" s="277"/>
    </row>
    <row r="16" spans="1:13" ht="12.75">
      <c r="A16" s="2080" t="s">
        <v>40</v>
      </c>
      <c r="B16" s="2081">
        <v>89</v>
      </c>
      <c r="C16" s="79">
        <v>48</v>
      </c>
      <c r="D16" s="79">
        <v>374</v>
      </c>
      <c r="E16" s="26">
        <v>493</v>
      </c>
      <c r="F16" s="622"/>
      <c r="G16" s="2080" t="s">
        <v>40</v>
      </c>
      <c r="H16" s="2081">
        <v>283</v>
      </c>
      <c r="I16" s="79">
        <v>182</v>
      </c>
      <c r="J16" s="79">
        <v>650</v>
      </c>
      <c r="K16" s="26">
        <v>182</v>
      </c>
      <c r="L16" s="277"/>
      <c r="M16" s="277"/>
    </row>
    <row r="17" spans="1:13" ht="12.75">
      <c r="A17" s="2080" t="s">
        <v>41</v>
      </c>
      <c r="B17" s="2081">
        <v>347</v>
      </c>
      <c r="C17" s="79">
        <v>236</v>
      </c>
      <c r="D17" s="79">
        <v>735</v>
      </c>
      <c r="E17" s="26">
        <v>301</v>
      </c>
      <c r="F17" s="622"/>
      <c r="G17" s="2080" t="s">
        <v>41</v>
      </c>
      <c r="H17" s="2081">
        <v>89</v>
      </c>
      <c r="I17" s="79">
        <v>14</v>
      </c>
      <c r="J17" s="79">
        <v>374</v>
      </c>
      <c r="K17" s="26">
        <v>191</v>
      </c>
      <c r="L17" s="277"/>
      <c r="M17" s="277"/>
    </row>
    <row r="18" spans="1:13" ht="12.75">
      <c r="A18" s="2080" t="s">
        <v>42</v>
      </c>
      <c r="B18" s="2081">
        <v>381</v>
      </c>
      <c r="C18" s="79">
        <v>153</v>
      </c>
      <c r="D18" s="79">
        <v>671</v>
      </c>
      <c r="E18" s="26">
        <v>195</v>
      </c>
      <c r="F18" s="622"/>
      <c r="G18" s="2080" t="s">
        <v>42</v>
      </c>
      <c r="H18" s="2081">
        <v>342</v>
      </c>
      <c r="I18" s="79">
        <v>244</v>
      </c>
      <c r="J18" s="79">
        <v>675</v>
      </c>
      <c r="K18" s="26">
        <v>99</v>
      </c>
      <c r="L18" s="277"/>
      <c r="M18" s="277"/>
    </row>
    <row r="19" spans="1:13" ht="12.75">
      <c r="A19" s="2080" t="s">
        <v>43</v>
      </c>
      <c r="B19" s="2081">
        <v>180</v>
      </c>
      <c r="C19" s="79">
        <v>119</v>
      </c>
      <c r="D19" s="79">
        <v>304</v>
      </c>
      <c r="E19" s="26">
        <v>723</v>
      </c>
      <c r="F19" s="622"/>
      <c r="G19" s="2080" t="s">
        <v>43</v>
      </c>
      <c r="H19" s="2081">
        <v>310</v>
      </c>
      <c r="I19" s="79">
        <v>155</v>
      </c>
      <c r="J19" s="79">
        <v>542</v>
      </c>
      <c r="K19" s="26">
        <v>84</v>
      </c>
      <c r="L19" s="277"/>
      <c r="M19" s="277"/>
    </row>
    <row r="20" spans="1:13" ht="12.75">
      <c r="A20" s="2080" t="s">
        <v>44</v>
      </c>
      <c r="B20" s="2081">
        <v>468</v>
      </c>
      <c r="C20" s="79">
        <v>249</v>
      </c>
      <c r="D20" s="79">
        <v>715</v>
      </c>
      <c r="E20" s="26">
        <v>343</v>
      </c>
      <c r="F20" s="622"/>
      <c r="G20" s="2080" t="s">
        <v>44</v>
      </c>
      <c r="H20" s="2081">
        <v>130</v>
      </c>
      <c r="I20" s="79">
        <v>121</v>
      </c>
      <c r="J20" s="79">
        <v>248</v>
      </c>
      <c r="K20" s="26">
        <v>503</v>
      </c>
      <c r="L20" s="277"/>
      <c r="M20" s="277"/>
    </row>
    <row r="21" spans="1:13" ht="13.5" thickBot="1">
      <c r="A21" s="2080" t="s">
        <v>79</v>
      </c>
      <c r="B21" s="2081">
        <v>186</v>
      </c>
      <c r="C21" s="79">
        <v>41</v>
      </c>
      <c r="D21" s="79">
        <v>175</v>
      </c>
      <c r="E21" s="26">
        <v>372</v>
      </c>
      <c r="F21" s="622"/>
      <c r="G21" s="2080" t="s">
        <v>79</v>
      </c>
      <c r="H21" s="2081">
        <v>468</v>
      </c>
      <c r="I21" s="79">
        <v>242</v>
      </c>
      <c r="J21" s="79">
        <v>750</v>
      </c>
      <c r="K21" s="26">
        <v>84</v>
      </c>
      <c r="L21" s="277"/>
      <c r="M21" s="277"/>
    </row>
    <row r="22" spans="1:13" ht="15.75" thickBot="1">
      <c r="A22" s="2082" t="s">
        <v>46</v>
      </c>
      <c r="B22" s="2083">
        <f>SUM(B9:B21)</f>
        <v>3032</v>
      </c>
      <c r="C22" s="2084">
        <f>SUM(C9:C21)</f>
        <v>2712</v>
      </c>
      <c r="D22" s="2084">
        <f>SUM(D9:D21)</f>
        <v>6598</v>
      </c>
      <c r="E22" s="2085">
        <f>SUM(E9:E21)</f>
        <v>4070</v>
      </c>
      <c r="F22" s="622"/>
      <c r="G22" s="2082" t="s">
        <v>46</v>
      </c>
      <c r="H22" s="2083">
        <f>SUM(H9:H21)</f>
        <v>2687</v>
      </c>
      <c r="I22" s="2084">
        <f>SUM(I9:I21)</f>
        <v>2640</v>
      </c>
      <c r="J22" s="2084">
        <f>SUM(J9:J21)</f>
        <v>6157</v>
      </c>
      <c r="K22" s="2085">
        <f>SUM(K9:K21)</f>
        <v>2728</v>
      </c>
      <c r="L22" s="277"/>
      <c r="M22" s="277"/>
    </row>
    <row r="23" spans="1:13" ht="14.25" thickBot="1">
      <c r="A23" s="2075" t="s">
        <v>47</v>
      </c>
      <c r="B23" s="2086"/>
      <c r="C23" s="2086"/>
      <c r="D23" s="2086"/>
      <c r="E23" s="2087"/>
      <c r="F23" s="622"/>
      <c r="G23" s="2077" t="s">
        <v>47</v>
      </c>
      <c r="H23" s="2086"/>
      <c r="I23" s="2086"/>
      <c r="J23" s="2086"/>
      <c r="K23" s="2087"/>
      <c r="L23" s="277"/>
      <c r="M23" s="277"/>
    </row>
    <row r="24" spans="1:13" ht="12.75">
      <c r="A24" s="2088" t="s">
        <v>48</v>
      </c>
      <c r="B24" s="2079">
        <v>178</v>
      </c>
      <c r="C24" s="91">
        <v>7</v>
      </c>
      <c r="D24" s="91">
        <v>169</v>
      </c>
      <c r="E24" s="92">
        <v>156</v>
      </c>
      <c r="F24" s="622"/>
      <c r="G24" s="2088" t="s">
        <v>48</v>
      </c>
      <c r="H24" s="2079">
        <v>176</v>
      </c>
      <c r="I24" s="91">
        <v>7</v>
      </c>
      <c r="J24" s="91">
        <v>160</v>
      </c>
      <c r="K24" s="92">
        <v>158</v>
      </c>
      <c r="L24" s="277"/>
      <c r="M24" s="277"/>
    </row>
    <row r="25" spans="1:13" ht="12.75">
      <c r="A25" s="2089" t="s">
        <v>49</v>
      </c>
      <c r="B25" s="2081">
        <v>26</v>
      </c>
      <c r="C25" s="79">
        <v>20</v>
      </c>
      <c r="D25" s="79">
        <v>53</v>
      </c>
      <c r="E25" s="26">
        <v>3</v>
      </c>
      <c r="F25" s="622"/>
      <c r="G25" s="2089" t="s">
        <v>49</v>
      </c>
      <c r="H25" s="2081">
        <v>26</v>
      </c>
      <c r="I25" s="79">
        <v>16</v>
      </c>
      <c r="J25" s="79">
        <v>31</v>
      </c>
      <c r="K25" s="26">
        <v>0</v>
      </c>
      <c r="L25" s="277"/>
      <c r="M25" s="277"/>
    </row>
    <row r="26" spans="1:13" ht="12.75">
      <c r="A26" s="2089" t="s">
        <v>50</v>
      </c>
      <c r="B26" s="2081">
        <v>7</v>
      </c>
      <c r="C26" s="79">
        <v>30</v>
      </c>
      <c r="D26" s="79">
        <v>43</v>
      </c>
      <c r="E26" s="26">
        <v>130</v>
      </c>
      <c r="F26" s="622"/>
      <c r="G26" s="2089" t="s">
        <v>50</v>
      </c>
      <c r="H26" s="2081">
        <v>7</v>
      </c>
      <c r="I26" s="79">
        <v>19</v>
      </c>
      <c r="J26" s="79">
        <v>33</v>
      </c>
      <c r="K26" s="26">
        <v>149</v>
      </c>
      <c r="L26" s="277"/>
      <c r="M26" s="277"/>
    </row>
    <row r="27" spans="1:13" ht="12.75">
      <c r="A27" s="2080" t="s">
        <v>51</v>
      </c>
      <c r="B27" s="2081">
        <v>164</v>
      </c>
      <c r="C27" s="79">
        <v>108</v>
      </c>
      <c r="D27" s="79">
        <v>341</v>
      </c>
      <c r="E27" s="26">
        <v>105</v>
      </c>
      <c r="F27" s="622"/>
      <c r="G27" s="2080" t="s">
        <v>51</v>
      </c>
      <c r="H27" s="2081">
        <v>157</v>
      </c>
      <c r="I27" s="79">
        <v>114</v>
      </c>
      <c r="J27" s="79">
        <v>153</v>
      </c>
      <c r="K27" s="26">
        <v>118</v>
      </c>
      <c r="L27" s="277"/>
      <c r="M27" s="277"/>
    </row>
    <row r="28" spans="1:13" ht="12.75">
      <c r="A28" s="2080" t="s">
        <v>52</v>
      </c>
      <c r="B28" s="2081">
        <v>177</v>
      </c>
      <c r="C28" s="79">
        <v>134</v>
      </c>
      <c r="D28" s="79">
        <v>200</v>
      </c>
      <c r="E28" s="26">
        <v>523</v>
      </c>
      <c r="F28" s="622"/>
      <c r="G28" s="2080" t="s">
        <v>52</v>
      </c>
      <c r="H28" s="2081">
        <v>177</v>
      </c>
      <c r="I28" s="79">
        <v>112</v>
      </c>
      <c r="J28" s="79">
        <v>178</v>
      </c>
      <c r="K28" s="26">
        <v>78</v>
      </c>
      <c r="L28" s="277"/>
      <c r="M28" s="277"/>
    </row>
    <row r="29" spans="1:13" ht="12.75">
      <c r="A29" s="2080" t="s">
        <v>53</v>
      </c>
      <c r="B29" s="2081">
        <v>55</v>
      </c>
      <c r="C29" s="79">
        <v>154</v>
      </c>
      <c r="D29" s="79">
        <v>231</v>
      </c>
      <c r="E29" s="26">
        <v>157</v>
      </c>
      <c r="F29" s="622"/>
      <c r="G29" s="2080" t="s">
        <v>53</v>
      </c>
      <c r="H29" s="2081">
        <v>52</v>
      </c>
      <c r="I29" s="79">
        <v>158</v>
      </c>
      <c r="J29" s="79">
        <v>231</v>
      </c>
      <c r="K29" s="26">
        <v>121</v>
      </c>
      <c r="L29" s="277"/>
      <c r="M29" s="277"/>
    </row>
    <row r="30" spans="1:13" ht="12.75">
      <c r="A30" s="2080" t="s">
        <v>2584</v>
      </c>
      <c r="B30" s="2081">
        <v>20</v>
      </c>
      <c r="C30" s="79">
        <v>6</v>
      </c>
      <c r="D30" s="79">
        <v>86</v>
      </c>
      <c r="E30" s="26">
        <v>90</v>
      </c>
      <c r="F30" s="622"/>
      <c r="G30" s="2080" t="s">
        <v>2584</v>
      </c>
      <c r="H30" s="2081">
        <v>20</v>
      </c>
      <c r="I30" s="79">
        <v>8</v>
      </c>
      <c r="J30" s="79">
        <v>91</v>
      </c>
      <c r="K30" s="26">
        <v>105</v>
      </c>
      <c r="L30" s="277"/>
      <c r="M30" s="277"/>
    </row>
    <row r="31" spans="1:13" ht="12.75">
      <c r="A31" s="2080" t="s">
        <v>55</v>
      </c>
      <c r="B31" s="2081">
        <v>59</v>
      </c>
      <c r="C31" s="79">
        <v>58</v>
      </c>
      <c r="D31" s="79">
        <v>48</v>
      </c>
      <c r="E31" s="26">
        <v>113</v>
      </c>
      <c r="F31" s="622"/>
      <c r="G31" s="2080" t="s">
        <v>55</v>
      </c>
      <c r="H31" s="2081">
        <v>59</v>
      </c>
      <c r="I31" s="79">
        <v>68</v>
      </c>
      <c r="J31" s="79">
        <v>48</v>
      </c>
      <c r="K31" s="26">
        <v>76</v>
      </c>
      <c r="L31" s="277"/>
      <c r="M31" s="277"/>
    </row>
    <row r="32" spans="1:13" ht="12.75">
      <c r="A32" s="2080" t="s">
        <v>56</v>
      </c>
      <c r="B32" s="2081">
        <v>182</v>
      </c>
      <c r="C32" s="79">
        <v>14</v>
      </c>
      <c r="D32" s="79">
        <v>315</v>
      </c>
      <c r="E32" s="26">
        <v>33</v>
      </c>
      <c r="F32" s="622"/>
      <c r="G32" s="2080" t="s">
        <v>56</v>
      </c>
      <c r="H32" s="2081">
        <v>121</v>
      </c>
      <c r="I32" s="79">
        <v>6</v>
      </c>
      <c r="J32" s="79">
        <v>315</v>
      </c>
      <c r="K32" s="26">
        <v>48</v>
      </c>
      <c r="L32" s="277"/>
      <c r="M32" s="277"/>
    </row>
    <row r="33" spans="1:13" ht="12.75">
      <c r="A33" s="2080" t="s">
        <v>57</v>
      </c>
      <c r="B33" s="2081">
        <v>248</v>
      </c>
      <c r="C33" s="79">
        <v>46</v>
      </c>
      <c r="D33" s="79">
        <v>609</v>
      </c>
      <c r="E33" s="26">
        <v>173</v>
      </c>
      <c r="F33" s="622"/>
      <c r="G33" s="2080" t="s">
        <v>57</v>
      </c>
      <c r="H33" s="2081">
        <v>248</v>
      </c>
      <c r="I33" s="79">
        <v>63</v>
      </c>
      <c r="J33" s="79">
        <v>597</v>
      </c>
      <c r="K33" s="26">
        <v>74</v>
      </c>
      <c r="L33" s="277"/>
      <c r="M33" s="277"/>
    </row>
    <row r="34" spans="1:13" ht="12.75">
      <c r="A34" s="2080" t="s">
        <v>58</v>
      </c>
      <c r="B34" s="2081">
        <v>160</v>
      </c>
      <c r="C34" s="79">
        <v>133</v>
      </c>
      <c r="D34" s="79">
        <v>112</v>
      </c>
      <c r="E34" s="26">
        <v>124</v>
      </c>
      <c r="F34" s="622"/>
      <c r="G34" s="2080" t="s">
        <v>58</v>
      </c>
      <c r="H34" s="2081">
        <v>107</v>
      </c>
      <c r="I34" s="79">
        <v>89</v>
      </c>
      <c r="J34" s="79">
        <v>112</v>
      </c>
      <c r="K34" s="26">
        <v>132</v>
      </c>
      <c r="L34" s="277"/>
      <c r="M34" s="277"/>
    </row>
    <row r="35" spans="1:13" ht="12.75">
      <c r="A35" s="2080" t="s">
        <v>59</v>
      </c>
      <c r="B35" s="2081">
        <v>107</v>
      </c>
      <c r="C35" s="79">
        <v>46</v>
      </c>
      <c r="D35" s="79">
        <v>131</v>
      </c>
      <c r="E35" s="26">
        <v>367</v>
      </c>
      <c r="F35" s="622"/>
      <c r="G35" s="2080" t="s">
        <v>59</v>
      </c>
      <c r="H35" s="2081">
        <v>1</v>
      </c>
      <c r="I35" s="79">
        <v>27</v>
      </c>
      <c r="J35" s="79">
        <v>1</v>
      </c>
      <c r="K35" s="26">
        <v>222</v>
      </c>
      <c r="L35" s="277"/>
      <c r="M35" s="277"/>
    </row>
    <row r="36" spans="1:13" ht="12.75">
      <c r="A36" s="2080" t="s">
        <v>60</v>
      </c>
      <c r="B36" s="2081">
        <v>186</v>
      </c>
      <c r="C36" s="79">
        <v>139</v>
      </c>
      <c r="D36" s="79">
        <v>102</v>
      </c>
      <c r="E36" s="26">
        <v>317</v>
      </c>
      <c r="F36" s="622"/>
      <c r="G36" s="2080" t="s">
        <v>60</v>
      </c>
      <c r="H36" s="2081">
        <v>186</v>
      </c>
      <c r="I36" s="79">
        <v>144</v>
      </c>
      <c r="J36" s="79">
        <v>102</v>
      </c>
      <c r="K36" s="26">
        <v>21</v>
      </c>
      <c r="L36" s="277"/>
      <c r="M36" s="277"/>
    </row>
    <row r="37" spans="1:13" ht="12.75">
      <c r="A37" s="2078" t="s">
        <v>61</v>
      </c>
      <c r="B37" s="2079">
        <v>3</v>
      </c>
      <c r="C37" s="91">
        <v>76</v>
      </c>
      <c r="D37" s="91">
        <v>218</v>
      </c>
      <c r="E37" s="92">
        <v>35</v>
      </c>
      <c r="F37" s="622"/>
      <c r="G37" s="2078" t="s">
        <v>61</v>
      </c>
      <c r="H37" s="2079">
        <v>3</v>
      </c>
      <c r="I37" s="91">
        <v>52</v>
      </c>
      <c r="J37" s="91">
        <v>143</v>
      </c>
      <c r="K37" s="92">
        <v>142</v>
      </c>
      <c r="L37" s="277"/>
      <c r="M37" s="277"/>
    </row>
    <row r="38" spans="1:13" ht="12.75">
      <c r="A38" s="2080" t="s">
        <v>62</v>
      </c>
      <c r="B38" s="2081">
        <v>45</v>
      </c>
      <c r="C38" s="79">
        <v>23</v>
      </c>
      <c r="D38" s="79">
        <v>135</v>
      </c>
      <c r="E38" s="26">
        <v>24</v>
      </c>
      <c r="F38" s="622"/>
      <c r="G38" s="2080" t="s">
        <v>62</v>
      </c>
      <c r="H38" s="2081">
        <v>31</v>
      </c>
      <c r="I38" s="79">
        <v>25</v>
      </c>
      <c r="J38" s="79">
        <v>86</v>
      </c>
      <c r="K38" s="26">
        <v>14</v>
      </c>
      <c r="L38" s="277"/>
      <c r="M38" s="277"/>
    </row>
    <row r="39" spans="1:13" ht="12.75">
      <c r="A39" s="2078" t="s">
        <v>42</v>
      </c>
      <c r="B39" s="2079">
        <v>145</v>
      </c>
      <c r="C39" s="91">
        <v>209</v>
      </c>
      <c r="D39" s="91">
        <v>245</v>
      </c>
      <c r="E39" s="92">
        <v>1235</v>
      </c>
      <c r="F39" s="622"/>
      <c r="G39" s="2078" t="s">
        <v>42</v>
      </c>
      <c r="H39" s="2079">
        <v>172</v>
      </c>
      <c r="I39" s="91">
        <v>205</v>
      </c>
      <c r="J39" s="91">
        <v>244</v>
      </c>
      <c r="K39" s="92">
        <v>225</v>
      </c>
      <c r="L39" s="277"/>
      <c r="M39" s="277"/>
    </row>
    <row r="40" spans="1:13" ht="12.75">
      <c r="A40" s="2080" t="s">
        <v>43</v>
      </c>
      <c r="B40" s="2081">
        <v>114</v>
      </c>
      <c r="C40" s="79">
        <v>79</v>
      </c>
      <c r="D40" s="79">
        <v>247</v>
      </c>
      <c r="E40" s="26">
        <v>66</v>
      </c>
      <c r="F40" s="622"/>
      <c r="G40" s="2080" t="s">
        <v>43</v>
      </c>
      <c r="H40" s="2081">
        <v>94</v>
      </c>
      <c r="I40" s="79">
        <v>77</v>
      </c>
      <c r="J40" s="79">
        <v>231</v>
      </c>
      <c r="K40" s="26">
        <v>67</v>
      </c>
      <c r="L40" s="277"/>
      <c r="M40" s="277"/>
    </row>
    <row r="41" spans="1:13" ht="12.75">
      <c r="A41" s="2080" t="s">
        <v>65</v>
      </c>
      <c r="B41" s="2081">
        <v>30</v>
      </c>
      <c r="C41" s="79">
        <v>49</v>
      </c>
      <c r="D41" s="79">
        <v>204</v>
      </c>
      <c r="E41" s="26">
        <v>86</v>
      </c>
      <c r="F41" s="622"/>
      <c r="G41" s="2080" t="s">
        <v>65</v>
      </c>
      <c r="H41" s="2081">
        <v>30</v>
      </c>
      <c r="I41" s="79">
        <v>48</v>
      </c>
      <c r="J41" s="79">
        <v>204</v>
      </c>
      <c r="K41" s="26">
        <v>89</v>
      </c>
      <c r="L41" s="277"/>
      <c r="M41" s="277"/>
    </row>
    <row r="42" spans="1:13" ht="12.75">
      <c r="A42" s="2080" t="s">
        <v>66</v>
      </c>
      <c r="B42" s="2081">
        <v>193</v>
      </c>
      <c r="C42" s="79">
        <v>73</v>
      </c>
      <c r="D42" s="79">
        <v>265</v>
      </c>
      <c r="E42" s="26">
        <v>70</v>
      </c>
      <c r="F42" s="622"/>
      <c r="G42" s="2080" t="s">
        <v>66</v>
      </c>
      <c r="H42" s="2081">
        <v>193</v>
      </c>
      <c r="I42" s="79">
        <v>50</v>
      </c>
      <c r="J42" s="79">
        <v>265</v>
      </c>
      <c r="K42" s="26">
        <v>71</v>
      </c>
      <c r="L42" s="277"/>
      <c r="M42" s="277"/>
    </row>
    <row r="43" spans="1:13" ht="13.5" thickBot="1">
      <c r="A43" s="2090" t="s">
        <v>67</v>
      </c>
      <c r="B43" s="370">
        <v>83</v>
      </c>
      <c r="C43" s="2091">
        <v>42</v>
      </c>
      <c r="D43" s="2091">
        <v>352</v>
      </c>
      <c r="E43" s="678">
        <v>92</v>
      </c>
      <c r="F43" s="622"/>
      <c r="G43" s="2090" t="s">
        <v>67</v>
      </c>
      <c r="H43" s="370">
        <v>83</v>
      </c>
      <c r="I43" s="2091">
        <v>49</v>
      </c>
      <c r="J43" s="2091">
        <v>354</v>
      </c>
      <c r="K43" s="678">
        <v>97</v>
      </c>
      <c r="L43" s="277"/>
      <c r="M43" s="277"/>
    </row>
    <row r="44" spans="1:13" ht="15.75" thickBot="1">
      <c r="A44" s="2082" t="s">
        <v>68</v>
      </c>
      <c r="B44" s="2092">
        <f>SUM(B24:B43)</f>
        <v>2182</v>
      </c>
      <c r="C44" s="2093">
        <f>SUM(C24:C43)</f>
        <v>1446</v>
      </c>
      <c r="D44" s="2093">
        <f>SUM(D24:D43)</f>
        <v>4106</v>
      </c>
      <c r="E44" s="2085">
        <f>SUM(E24:E43)</f>
        <v>3899</v>
      </c>
      <c r="F44" s="622"/>
      <c r="G44" s="2082" t="s">
        <v>68</v>
      </c>
      <c r="H44" s="2094">
        <f>SUM(H24:H43)</f>
        <v>1943</v>
      </c>
      <c r="I44" s="2093">
        <f>SUM(I24:I43)</f>
        <v>1337</v>
      </c>
      <c r="J44" s="2093">
        <f>SUM(J24:J43)</f>
        <v>3579</v>
      </c>
      <c r="K44" s="2085">
        <f>SUM(K24:K43)</f>
        <v>2007</v>
      </c>
      <c r="L44" s="277"/>
      <c r="M44" s="277"/>
    </row>
    <row r="45" spans="1:13" ht="15.75" thickBot="1">
      <c r="A45" s="2082" t="s">
        <v>69</v>
      </c>
      <c r="B45" s="2095">
        <v>51</v>
      </c>
      <c r="C45" s="2037">
        <v>672</v>
      </c>
      <c r="D45" s="2037">
        <v>0</v>
      </c>
      <c r="E45" s="246">
        <v>5265</v>
      </c>
      <c r="F45" s="622"/>
      <c r="G45" s="2096" t="s">
        <v>69</v>
      </c>
      <c r="H45" s="132">
        <v>10</v>
      </c>
      <c r="I45" s="2097">
        <v>537</v>
      </c>
      <c r="J45" s="2097">
        <v>0</v>
      </c>
      <c r="K45" s="2098">
        <v>5416</v>
      </c>
      <c r="L45" s="277"/>
      <c r="M45" s="277"/>
    </row>
    <row r="46" spans="1:13" ht="16.5" thickBot="1">
      <c r="A46" s="2099" t="s">
        <v>2366</v>
      </c>
      <c r="B46" s="2100">
        <f>B44+B45+B22</f>
        <v>5265</v>
      </c>
      <c r="C46" s="2101">
        <f>C44+C45+C22</f>
        <v>4830</v>
      </c>
      <c r="D46" s="2101">
        <f>D44+D45+D22</f>
        <v>10704</v>
      </c>
      <c r="E46" s="2102">
        <f>E44+E45+E22</f>
        <v>13234</v>
      </c>
      <c r="F46" s="622"/>
      <c r="G46" s="2103" t="s">
        <v>2366</v>
      </c>
      <c r="H46" s="2104">
        <f>H44+H45+H22</f>
        <v>4640</v>
      </c>
      <c r="I46" s="2104">
        <f>I44+I45+I22</f>
        <v>4514</v>
      </c>
      <c r="J46" s="2104">
        <f>J44+J45+J22</f>
        <v>9736</v>
      </c>
      <c r="K46" s="2105">
        <f>K44+K45+K22</f>
        <v>10151</v>
      </c>
      <c r="L46" s="364"/>
      <c r="M46" s="364"/>
    </row>
    <row r="47" spans="1:13" ht="12.75">
      <c r="A47" s="277"/>
      <c r="B47" s="277"/>
      <c r="C47" s="277"/>
      <c r="D47" s="277"/>
      <c r="E47" s="277"/>
      <c r="F47" s="622"/>
      <c r="G47" s="277"/>
      <c r="H47" s="277"/>
      <c r="I47" s="277"/>
      <c r="J47" s="277"/>
      <c r="K47" s="277"/>
      <c r="L47" s="277"/>
      <c r="M47" s="277"/>
    </row>
    <row r="48" spans="1:13" ht="12.75">
      <c r="A48" s="277"/>
      <c r="B48" s="277"/>
      <c r="C48" s="277"/>
      <c r="D48" s="277"/>
      <c r="E48" s="277"/>
      <c r="F48" s="622"/>
      <c r="G48" s="277"/>
      <c r="H48" s="277"/>
      <c r="I48" s="277"/>
      <c r="J48" s="277"/>
      <c r="K48" s="277"/>
      <c r="L48" s="277"/>
      <c r="M48" s="277"/>
    </row>
    <row r="49" spans="1:13" ht="12.7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</row>
    <row r="50" spans="1:13" ht="12.75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</row>
    <row r="51" spans="1:13" ht="12.75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</row>
    <row r="52" spans="1:13" ht="12.7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</row>
  </sheetData>
  <sheetProtection/>
  <mergeCells count="2">
    <mergeCell ref="A4:D4"/>
    <mergeCell ref="G4:I4"/>
  </mergeCells>
  <printOptions/>
  <pageMargins left="0.787401575" right="0.787401575" top="0.984251969" bottom="0.984251969" header="0.4921259845" footer="0.4921259845"/>
  <pageSetup horizontalDpi="300" verticalDpi="300" orientation="portrait" paperSize="9" scale="90" r:id="rId1"/>
  <headerFooter alignWithMargins="0">
    <oddHeader>&amp;RPříloha III/11/9</oddHeader>
    <oddFooter>&amp;C- 30 -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9.75390625" style="27" customWidth="1"/>
    <col min="2" max="2" width="13.875" style="27" bestFit="1" customWidth="1"/>
    <col min="3" max="3" width="16.00390625" style="27" bestFit="1" customWidth="1"/>
    <col min="4" max="5" width="8.37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7.25390625" style="27" customWidth="1"/>
    <col min="10" max="16384" width="9.125" style="27" customWidth="1"/>
  </cols>
  <sheetData>
    <row r="1" spans="1:5" ht="12.75">
      <c r="A1" s="173"/>
      <c r="E1" s="132"/>
    </row>
    <row r="2" ht="18.75">
      <c r="A2" s="172" t="s">
        <v>2614</v>
      </c>
    </row>
    <row r="3" ht="12.75">
      <c r="A3" s="173"/>
    </row>
    <row r="4" spans="1:3" ht="15.75">
      <c r="A4" s="2666" t="s">
        <v>2621</v>
      </c>
      <c r="B4" s="2664"/>
      <c r="C4" s="2664"/>
    </row>
    <row r="5" spans="1:3" ht="13.5" thickBot="1">
      <c r="A5" s="473"/>
      <c r="B5" s="128"/>
      <c r="C5" s="2106"/>
    </row>
    <row r="6" spans="1:3" ht="14.25" thickBot="1">
      <c r="A6" s="1916" t="s">
        <v>2622</v>
      </c>
      <c r="B6" s="1802" t="s">
        <v>2623</v>
      </c>
      <c r="C6" s="1804" t="s">
        <v>2624</v>
      </c>
    </row>
    <row r="7" spans="1:3" ht="14.25" thickBot="1">
      <c r="A7" s="1916" t="s">
        <v>32</v>
      </c>
      <c r="B7" s="2107"/>
      <c r="C7" s="2108"/>
    </row>
    <row r="8" spans="1:3" ht="12.75">
      <c r="A8" s="1294" t="s">
        <v>33</v>
      </c>
      <c r="B8" s="2109">
        <v>225531.05</v>
      </c>
      <c r="C8" s="2110">
        <v>15506952.64</v>
      </c>
    </row>
    <row r="9" spans="1:3" ht="12.75">
      <c r="A9" s="281" t="s">
        <v>34</v>
      </c>
      <c r="B9" s="2109">
        <v>218911.13</v>
      </c>
      <c r="C9" s="2111">
        <v>13244720.53</v>
      </c>
    </row>
    <row r="10" spans="1:3" ht="12.75">
      <c r="A10" s="281" t="s">
        <v>35</v>
      </c>
      <c r="B10" s="2112">
        <v>1190470.16</v>
      </c>
      <c r="C10" s="1452">
        <v>21812002.34</v>
      </c>
    </row>
    <row r="11" spans="1:3" ht="12.75">
      <c r="A11" s="281" t="s">
        <v>36</v>
      </c>
      <c r="B11" s="2112">
        <v>764839.78</v>
      </c>
      <c r="C11" s="1452">
        <v>16667484</v>
      </c>
    </row>
    <row r="12" spans="1:3" ht="12.75">
      <c r="A12" s="281" t="s">
        <v>37</v>
      </c>
      <c r="B12" s="2112">
        <v>20260</v>
      </c>
      <c r="C12" s="1452">
        <v>13887523</v>
      </c>
    </row>
    <row r="13" spans="1:3" ht="12.75">
      <c r="A13" s="281" t="s">
        <v>38</v>
      </c>
      <c r="B13" s="2112">
        <v>591483.01</v>
      </c>
      <c r="C13" s="1452">
        <v>12931667.47</v>
      </c>
    </row>
    <row r="14" spans="1:3" ht="12.75">
      <c r="A14" s="281" t="s">
        <v>39</v>
      </c>
      <c r="B14" s="2112">
        <v>1237210.53</v>
      </c>
      <c r="C14" s="1452">
        <v>17214373.77</v>
      </c>
    </row>
    <row r="15" spans="1:3" ht="12.75">
      <c r="A15" s="281" t="s">
        <v>40</v>
      </c>
      <c r="B15" s="2112">
        <v>231216.91</v>
      </c>
      <c r="C15" s="1452">
        <v>13118817.76</v>
      </c>
    </row>
    <row r="16" spans="1:3" ht="12.75">
      <c r="A16" s="281" t="s">
        <v>41</v>
      </c>
      <c r="B16" s="2112">
        <v>196285.02</v>
      </c>
      <c r="C16" s="1452">
        <v>13548006.68</v>
      </c>
    </row>
    <row r="17" spans="1:3" ht="12.75">
      <c r="A17" s="281" t="s">
        <v>42</v>
      </c>
      <c r="B17" s="2112">
        <v>47357.31</v>
      </c>
      <c r="C17" s="1452">
        <v>15338125.19</v>
      </c>
    </row>
    <row r="18" spans="1:3" ht="12.75">
      <c r="A18" s="281" t="s">
        <v>43</v>
      </c>
      <c r="B18" s="2112">
        <v>243475.32</v>
      </c>
      <c r="C18" s="1452">
        <v>10163154.37</v>
      </c>
    </row>
    <row r="19" spans="1:3" ht="12.75">
      <c r="A19" s="281" t="s">
        <v>44</v>
      </c>
      <c r="B19" s="2112">
        <v>55445.23</v>
      </c>
      <c r="C19" s="1452">
        <v>15319438.43</v>
      </c>
    </row>
    <row r="20" spans="1:3" ht="13.5" thickBot="1">
      <c r="A20" s="281" t="s">
        <v>2625</v>
      </c>
      <c r="B20" s="2113">
        <v>130612.4</v>
      </c>
      <c r="C20" s="2114">
        <v>18883333.18</v>
      </c>
    </row>
    <row r="21" spans="1:4" ht="15.75" thickBot="1">
      <c r="A21" s="2115" t="s">
        <v>46</v>
      </c>
      <c r="B21" s="2116">
        <f>SUM(B8:B20)</f>
        <v>5153097.850000001</v>
      </c>
      <c r="C21" s="2117">
        <f>SUM(C8:C20)</f>
        <v>197635599.36</v>
      </c>
      <c r="D21" s="71"/>
    </row>
    <row r="22" spans="1:3" ht="16.5" thickBot="1">
      <c r="A22" s="1916" t="s">
        <v>47</v>
      </c>
      <c r="B22" s="2118"/>
      <c r="C22" s="2119"/>
    </row>
    <row r="23" spans="1:3" ht="12.75">
      <c r="A23" s="282" t="s">
        <v>48</v>
      </c>
      <c r="B23" s="2120">
        <v>54693.56</v>
      </c>
      <c r="C23" s="2121">
        <v>2425543.74</v>
      </c>
    </row>
    <row r="24" spans="1:3" ht="12.75">
      <c r="A24" s="281" t="s">
        <v>49</v>
      </c>
      <c r="B24" s="2112">
        <v>219193.97</v>
      </c>
      <c r="C24" s="2122">
        <v>4521854.62</v>
      </c>
    </row>
    <row r="25" spans="1:3" ht="12.75">
      <c r="A25" s="281" t="s">
        <v>50</v>
      </c>
      <c r="B25" s="2112">
        <v>9425.2</v>
      </c>
      <c r="C25" s="2122">
        <v>4782509.19</v>
      </c>
    </row>
    <row r="26" spans="1:3" ht="12.75">
      <c r="A26" s="281" t="s">
        <v>51</v>
      </c>
      <c r="B26" s="2112">
        <v>127256.19</v>
      </c>
      <c r="C26" s="2122">
        <v>4225348.23</v>
      </c>
    </row>
    <row r="27" spans="1:3" ht="12.75">
      <c r="A27" s="281" t="s">
        <v>52</v>
      </c>
      <c r="B27" s="2112">
        <v>217814.33</v>
      </c>
      <c r="C27" s="2122">
        <v>11455265.32</v>
      </c>
    </row>
    <row r="28" spans="1:3" ht="12.75">
      <c r="A28" s="281" t="s">
        <v>53</v>
      </c>
      <c r="B28" s="2112">
        <v>52799</v>
      </c>
      <c r="C28" s="2122">
        <v>5227050</v>
      </c>
    </row>
    <row r="29" spans="1:3" ht="12.75">
      <c r="A29" s="281" t="s">
        <v>2584</v>
      </c>
      <c r="B29" s="2112">
        <v>34276</v>
      </c>
      <c r="C29" s="2122">
        <v>5276483.96</v>
      </c>
    </row>
    <row r="30" spans="1:3" ht="12.75">
      <c r="A30" s="281" t="s">
        <v>55</v>
      </c>
      <c r="B30" s="2112">
        <v>24565.82</v>
      </c>
      <c r="C30" s="2122">
        <v>4675849.36</v>
      </c>
    </row>
    <row r="31" spans="1:3" ht="12.75">
      <c r="A31" s="281" t="s">
        <v>56</v>
      </c>
      <c r="B31" s="2112">
        <v>162123.29</v>
      </c>
      <c r="C31" s="2122">
        <v>4573476.95</v>
      </c>
    </row>
    <row r="32" spans="1:3" ht="12.75">
      <c r="A32" s="281" t="s">
        <v>57</v>
      </c>
      <c r="B32" s="2112">
        <v>250049</v>
      </c>
      <c r="C32" s="2122">
        <v>8773877</v>
      </c>
    </row>
    <row r="33" spans="1:3" ht="12.75">
      <c r="A33" s="281" t="s">
        <v>58</v>
      </c>
      <c r="B33" s="2112">
        <v>1051220.51</v>
      </c>
      <c r="C33" s="1452">
        <v>6319936.95</v>
      </c>
    </row>
    <row r="34" spans="1:3" ht="12.75">
      <c r="A34" s="281" t="s">
        <v>59</v>
      </c>
      <c r="B34" s="2112">
        <v>431257.08</v>
      </c>
      <c r="C34" s="1452">
        <v>8842880</v>
      </c>
    </row>
    <row r="35" spans="1:3" ht="12.75">
      <c r="A35" s="281" t="s">
        <v>60</v>
      </c>
      <c r="B35" s="2112">
        <v>59644.27</v>
      </c>
      <c r="C35" s="1452">
        <v>4346243.97</v>
      </c>
    </row>
    <row r="36" spans="1:3" ht="12.75">
      <c r="A36" s="281" t="s">
        <v>61</v>
      </c>
      <c r="B36" s="2112">
        <v>210224.67</v>
      </c>
      <c r="C36" s="1452">
        <v>8726313.92</v>
      </c>
    </row>
    <row r="37" spans="1:3" ht="12.75">
      <c r="A37" s="281" t="s">
        <v>62</v>
      </c>
      <c r="B37" s="2112">
        <v>152436</v>
      </c>
      <c r="C37" s="1452">
        <v>4412458</v>
      </c>
    </row>
    <row r="38" spans="1:3" ht="12.75">
      <c r="A38" s="281" t="s">
        <v>42</v>
      </c>
      <c r="B38" s="2112">
        <v>1106524.87</v>
      </c>
      <c r="C38" s="1452">
        <v>4595697.84</v>
      </c>
    </row>
    <row r="39" spans="1:3" ht="12.75">
      <c r="A39" s="281" t="s">
        <v>43</v>
      </c>
      <c r="B39" s="2112">
        <v>16809.74</v>
      </c>
      <c r="C39" s="1452">
        <v>3337494.58</v>
      </c>
    </row>
    <row r="40" spans="1:3" ht="12.75">
      <c r="A40" s="281" t="s">
        <v>65</v>
      </c>
      <c r="B40" s="2112">
        <v>222248.11</v>
      </c>
      <c r="C40" s="1452">
        <v>4028935</v>
      </c>
    </row>
    <row r="41" spans="1:3" ht="12.75">
      <c r="A41" s="281" t="s">
        <v>66</v>
      </c>
      <c r="B41" s="2112">
        <v>233524.21</v>
      </c>
      <c r="C41" s="1452">
        <v>6131463.4</v>
      </c>
    </row>
    <row r="42" spans="1:3" ht="13.5" thickBot="1">
      <c r="A42" s="286" t="s">
        <v>67</v>
      </c>
      <c r="B42" s="2123">
        <v>32041.49</v>
      </c>
      <c r="C42" s="2124">
        <v>4578237.84</v>
      </c>
    </row>
    <row r="43" spans="1:5" ht="15.75" thickBot="1">
      <c r="A43" s="2125" t="s">
        <v>68</v>
      </c>
      <c r="B43" s="2126">
        <f>SUM(B23:B42)</f>
        <v>4668127.3100000005</v>
      </c>
      <c r="C43" s="2127">
        <f>SUM(C23:C42)</f>
        <v>111256919.87000002</v>
      </c>
      <c r="D43" s="71"/>
      <c r="E43" s="71"/>
    </row>
    <row r="44" spans="1:5" ht="15.75" thickBot="1">
      <c r="A44" s="2128" t="s">
        <v>69</v>
      </c>
      <c r="B44" s="2129">
        <v>6781811.01</v>
      </c>
      <c r="C44" s="2130">
        <v>28639931.73</v>
      </c>
      <c r="D44" s="71"/>
      <c r="E44" s="71"/>
    </row>
    <row r="45" spans="1:5" ht="16.5" thickBot="1">
      <c r="A45" s="1094" t="s">
        <v>2626</v>
      </c>
      <c r="B45" s="2131">
        <f>B43+B44+B21</f>
        <v>16603036.170000002</v>
      </c>
      <c r="C45" s="2132">
        <f>C43+C44+C21</f>
        <v>337532450.96000004</v>
      </c>
      <c r="D45" s="78"/>
      <c r="E45" s="78"/>
    </row>
    <row r="46" spans="1:3" ht="12.75">
      <c r="A46" s="173"/>
      <c r="B46" s="1098"/>
      <c r="C46" s="1098"/>
    </row>
    <row r="47" ht="12.75">
      <c r="A47" s="173"/>
    </row>
    <row r="48" ht="12.75">
      <c r="A48" s="173"/>
    </row>
    <row r="49" ht="12.75">
      <c r="A49" s="173"/>
    </row>
    <row r="50" ht="12.75">
      <c r="A50" s="173"/>
    </row>
    <row r="51" ht="12.75">
      <c r="A51" s="173"/>
    </row>
  </sheetData>
  <sheetProtection/>
  <mergeCells count="1">
    <mergeCell ref="A4:C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III/11/10</oddHeader>
    <oddFooter>&amp;C- 31 -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11.75390625" style="173" customWidth="1"/>
    <col min="2" max="2" width="10.625" style="27" bestFit="1" customWidth="1"/>
    <col min="3" max="3" width="12.875" style="217" bestFit="1" customWidth="1"/>
    <col min="4" max="4" width="10.875" style="27" bestFit="1" customWidth="1"/>
    <col min="5" max="5" width="10.375" style="27" bestFit="1" customWidth="1"/>
    <col min="6" max="6" width="13.125" style="27" bestFit="1" customWidth="1"/>
    <col min="7" max="7" width="10.625" style="27" bestFit="1" customWidth="1"/>
    <col min="8" max="9" width="11.00390625" style="27" bestFit="1" customWidth="1"/>
    <col min="10" max="10" width="12.75390625" style="27" bestFit="1" customWidth="1"/>
    <col min="11" max="11" width="10.375" style="27" bestFit="1" customWidth="1"/>
    <col min="12" max="12" width="11.00390625" style="27" bestFit="1" customWidth="1"/>
    <col min="13" max="16384" width="9.125" style="27" customWidth="1"/>
  </cols>
  <sheetData>
    <row r="1" ht="12.75">
      <c r="L1" s="28" t="s">
        <v>1745</v>
      </c>
    </row>
    <row r="2" spans="1:12" ht="18.75">
      <c r="A2" s="172" t="s">
        <v>2627</v>
      </c>
      <c r="B2" s="367"/>
      <c r="C2" s="2009"/>
      <c r="D2" s="367"/>
      <c r="E2" s="367"/>
      <c r="F2" s="367"/>
      <c r="G2" s="2133"/>
      <c r="H2" s="367"/>
      <c r="I2" s="367"/>
      <c r="J2" s="2134"/>
      <c r="K2" s="267"/>
      <c r="L2" s="267"/>
    </row>
    <row r="3" spans="1:12" ht="15.75">
      <c r="A3" s="2666" t="s">
        <v>2628</v>
      </c>
      <c r="B3" s="2664"/>
      <c r="C3" s="2664"/>
      <c r="D3" s="2664"/>
      <c r="E3" s="78"/>
      <c r="F3" s="78"/>
      <c r="G3" s="2135"/>
      <c r="H3" s="78"/>
      <c r="I3" s="78"/>
      <c r="J3" s="2136"/>
      <c r="K3" s="150"/>
      <c r="L3" s="150"/>
    </row>
    <row r="4" spans="1:12" ht="15.75">
      <c r="A4" s="29"/>
      <c r="B4" s="78"/>
      <c r="C4" s="2137"/>
      <c r="D4" s="78"/>
      <c r="E4" s="78"/>
      <c r="F4" s="78"/>
      <c r="G4" s="2135"/>
      <c r="H4" s="78"/>
      <c r="I4" s="78"/>
      <c r="J4" s="2136"/>
      <c r="K4" s="150"/>
      <c r="L4" s="150"/>
    </row>
    <row r="5" spans="1:12" ht="16.5" thickBot="1">
      <c r="A5" s="369" t="s">
        <v>2629</v>
      </c>
      <c r="B5" s="71"/>
      <c r="C5" s="2138"/>
      <c r="D5" s="78"/>
      <c r="E5" s="78"/>
      <c r="F5" s="78"/>
      <c r="G5" s="128" t="s">
        <v>71</v>
      </c>
      <c r="H5" s="78"/>
      <c r="I5" s="78"/>
      <c r="J5" s="2136"/>
      <c r="K5" s="267"/>
      <c r="L5" s="267"/>
    </row>
    <row r="6" spans="1:12" ht="13.5">
      <c r="A6" s="2139" t="s">
        <v>915</v>
      </c>
      <c r="B6" s="2140" t="s">
        <v>2630</v>
      </c>
      <c r="C6" s="2141" t="s">
        <v>2631</v>
      </c>
      <c r="D6" s="2142" t="s">
        <v>2632</v>
      </c>
      <c r="E6" s="2143" t="s">
        <v>2630</v>
      </c>
      <c r="F6" s="2140" t="s">
        <v>2631</v>
      </c>
      <c r="G6" s="2142" t="s">
        <v>2632</v>
      </c>
      <c r="H6" s="1199"/>
      <c r="J6" s="1210"/>
      <c r="K6" s="267"/>
      <c r="L6" s="267"/>
    </row>
    <row r="7" spans="1:12" ht="14.25" thickBot="1">
      <c r="A7" s="2144"/>
      <c r="B7" s="2145" t="s">
        <v>2573</v>
      </c>
      <c r="C7" s="2145" t="s">
        <v>2573</v>
      </c>
      <c r="D7" s="2146" t="s">
        <v>2596</v>
      </c>
      <c r="E7" s="2145" t="s">
        <v>2576</v>
      </c>
      <c r="F7" s="2147" t="s">
        <v>2576</v>
      </c>
      <c r="G7" s="2146" t="s">
        <v>2596</v>
      </c>
      <c r="H7" s="1199" t="s">
        <v>2633</v>
      </c>
      <c r="J7" s="1206"/>
      <c r="K7" s="267"/>
      <c r="L7" s="267"/>
    </row>
    <row r="8" spans="1:12" ht="12.75">
      <c r="A8" s="2148" t="s">
        <v>2634</v>
      </c>
      <c r="B8" s="2149">
        <v>5597</v>
      </c>
      <c r="C8" s="2150">
        <v>5446</v>
      </c>
      <c r="D8" s="2151">
        <v>151</v>
      </c>
      <c r="E8" s="2152">
        <v>5877</v>
      </c>
      <c r="F8" s="2153">
        <v>5957</v>
      </c>
      <c r="G8" s="2154">
        <f>SUM(E8-F8)</f>
        <v>-80</v>
      </c>
      <c r="H8" s="1200"/>
      <c r="J8" s="1206"/>
      <c r="K8" s="267"/>
      <c r="L8" s="267"/>
    </row>
    <row r="9" spans="1:12" ht="16.5" thickBot="1">
      <c r="A9" s="2155" t="s">
        <v>2635</v>
      </c>
      <c r="B9" s="2156">
        <f aca="true" t="shared" si="0" ref="B9:G9">SUM(B8:B8)</f>
        <v>5597</v>
      </c>
      <c r="C9" s="2157">
        <f t="shared" si="0"/>
        <v>5446</v>
      </c>
      <c r="D9" s="2158">
        <f t="shared" si="0"/>
        <v>151</v>
      </c>
      <c r="E9" s="2159">
        <f t="shared" si="0"/>
        <v>5877</v>
      </c>
      <c r="F9" s="2160">
        <f t="shared" si="0"/>
        <v>5957</v>
      </c>
      <c r="G9" s="2158">
        <f t="shared" si="0"/>
        <v>-80</v>
      </c>
      <c r="H9" s="1201"/>
      <c r="J9" s="1206"/>
      <c r="K9" s="267"/>
      <c r="L9" s="267"/>
    </row>
    <row r="10" spans="1:12" ht="15.75">
      <c r="A10" s="392"/>
      <c r="B10" s="1201"/>
      <c r="C10" s="1202"/>
      <c r="D10" s="1201"/>
      <c r="E10" s="1201"/>
      <c r="F10" s="1201"/>
      <c r="G10" s="1201"/>
      <c r="H10" s="1201"/>
      <c r="J10" s="1206"/>
      <c r="K10" s="267"/>
      <c r="L10" s="267"/>
    </row>
    <row r="11" spans="1:12" ht="16.5" thickBot="1">
      <c r="A11" s="369" t="s">
        <v>2636</v>
      </c>
      <c r="B11" s="78"/>
      <c r="C11" s="2138"/>
      <c r="D11" s="78"/>
      <c r="E11" s="78"/>
      <c r="F11" s="78"/>
      <c r="G11" s="78"/>
      <c r="H11" s="128"/>
      <c r="I11" s="128"/>
      <c r="J11" s="1206"/>
      <c r="K11" s="267"/>
      <c r="L11" s="128" t="s">
        <v>71</v>
      </c>
    </row>
    <row r="12" spans="1:13" ht="13.5">
      <c r="A12" s="2161" t="s">
        <v>915</v>
      </c>
      <c r="B12" s="2162" t="s">
        <v>2567</v>
      </c>
      <c r="C12" s="2163" t="s">
        <v>2637</v>
      </c>
      <c r="D12" s="2162" t="s">
        <v>2638</v>
      </c>
      <c r="E12" s="2162" t="s">
        <v>2565</v>
      </c>
      <c r="F12" s="2162" t="s">
        <v>2639</v>
      </c>
      <c r="G12" s="2068" t="s">
        <v>2640</v>
      </c>
      <c r="H12" s="2164" t="s">
        <v>2641</v>
      </c>
      <c r="I12" s="2066" t="s">
        <v>2630</v>
      </c>
      <c r="J12" s="2165" t="s">
        <v>2642</v>
      </c>
      <c r="K12" s="2067" t="s">
        <v>2565</v>
      </c>
      <c r="L12" s="2069" t="s">
        <v>2630</v>
      </c>
      <c r="M12" s="277"/>
    </row>
    <row r="13" spans="1:13" ht="14.25" thickBot="1">
      <c r="A13" s="2128"/>
      <c r="B13" s="2145" t="s">
        <v>2573</v>
      </c>
      <c r="C13" s="2145" t="s">
        <v>2573</v>
      </c>
      <c r="D13" s="2145" t="s">
        <v>2573</v>
      </c>
      <c r="E13" s="2145" t="s">
        <v>2573</v>
      </c>
      <c r="F13" s="2166" t="s">
        <v>2643</v>
      </c>
      <c r="G13" s="2145" t="s">
        <v>2573</v>
      </c>
      <c r="H13" s="2145" t="s">
        <v>2573</v>
      </c>
      <c r="I13" s="2071" t="s">
        <v>2644</v>
      </c>
      <c r="J13" s="2167" t="s">
        <v>2645</v>
      </c>
      <c r="K13" s="2072" t="s">
        <v>2573</v>
      </c>
      <c r="L13" s="2074" t="s">
        <v>2646</v>
      </c>
      <c r="M13" s="277"/>
    </row>
    <row r="14" spans="1:12" ht="12.75">
      <c r="A14" s="2148" t="s">
        <v>2634</v>
      </c>
      <c r="B14" s="2149">
        <v>1995</v>
      </c>
      <c r="C14" s="2150">
        <v>1</v>
      </c>
      <c r="D14" s="2153">
        <v>1801</v>
      </c>
      <c r="E14" s="2153">
        <v>1800</v>
      </c>
      <c r="F14" s="2168">
        <v>0</v>
      </c>
      <c r="G14" s="2149">
        <v>0</v>
      </c>
      <c r="H14" s="2169">
        <v>0</v>
      </c>
      <c r="I14" s="2154">
        <f>SUM(B14:H14)</f>
        <v>5597</v>
      </c>
      <c r="J14" s="2168">
        <v>0.32</v>
      </c>
      <c r="K14" s="756">
        <v>1848</v>
      </c>
      <c r="L14" s="83">
        <v>5877</v>
      </c>
    </row>
    <row r="15" spans="1:12" ht="16.5" thickBot="1">
      <c r="A15" s="2155" t="s">
        <v>2635</v>
      </c>
      <c r="B15" s="2156">
        <f>SUM(B14)</f>
        <v>1995</v>
      </c>
      <c r="C15" s="2170">
        <f>SUM(C14)</f>
        <v>1</v>
      </c>
      <c r="D15" s="2160">
        <f>SUM(D14:D14)</f>
        <v>1801</v>
      </c>
      <c r="E15" s="2160">
        <f>SUM(E14:E14)</f>
        <v>1800</v>
      </c>
      <c r="F15" s="2171">
        <f>SUM(F14)</f>
        <v>0</v>
      </c>
      <c r="G15" s="2156">
        <f>SUM(G14:G14)</f>
        <v>0</v>
      </c>
      <c r="H15" s="2172">
        <f>SUM(H14:H14)</f>
        <v>0</v>
      </c>
      <c r="I15" s="2158">
        <f>SUM(I14:I14)</f>
        <v>5597</v>
      </c>
      <c r="J15" s="2171">
        <f>SUM(J14)</f>
        <v>0.32</v>
      </c>
      <c r="K15" s="2173">
        <f>SUM(K14:K14)</f>
        <v>1848</v>
      </c>
      <c r="L15" s="102">
        <f>SUM(L14:L14)</f>
        <v>5877</v>
      </c>
    </row>
    <row r="16" spans="1:12" ht="15.75">
      <c r="A16" s="392"/>
      <c r="B16" s="1201"/>
      <c r="C16" s="1202"/>
      <c r="D16" s="1201"/>
      <c r="E16" s="1201"/>
      <c r="F16" s="1204"/>
      <c r="G16" s="1201"/>
      <c r="H16" s="1201"/>
      <c r="I16" s="1201"/>
      <c r="J16" s="1205"/>
      <c r="K16" s="131"/>
      <c r="L16" s="132"/>
    </row>
    <row r="17" spans="1:12" ht="15" thickBot="1">
      <c r="A17" s="369" t="s">
        <v>2647</v>
      </c>
      <c r="C17" s="2174"/>
      <c r="I17" s="128" t="s">
        <v>71</v>
      </c>
      <c r="J17" s="1206"/>
      <c r="K17" s="267"/>
      <c r="L17" s="267"/>
    </row>
    <row r="18" spans="1:12" ht="13.5">
      <c r="A18" s="35" t="s">
        <v>915</v>
      </c>
      <c r="B18" s="2010" t="s">
        <v>2648</v>
      </c>
      <c r="C18" s="2175" t="s">
        <v>2649</v>
      </c>
      <c r="D18" s="2010" t="s">
        <v>2650</v>
      </c>
      <c r="E18" s="2010" t="s">
        <v>2651</v>
      </c>
      <c r="F18" s="2010" t="s">
        <v>2652</v>
      </c>
      <c r="G18" s="2010" t="s">
        <v>2653</v>
      </c>
      <c r="H18" s="2011" t="s">
        <v>2631</v>
      </c>
      <c r="I18" s="2011" t="s">
        <v>2631</v>
      </c>
      <c r="J18" s="1206"/>
      <c r="K18" s="267"/>
      <c r="L18" s="267"/>
    </row>
    <row r="19" spans="1:12" ht="14.25" thickBot="1">
      <c r="A19" s="137"/>
      <c r="B19" s="2145" t="s">
        <v>2573</v>
      </c>
      <c r="C19" s="2145" t="s">
        <v>2573</v>
      </c>
      <c r="D19" s="2145" t="s">
        <v>2573</v>
      </c>
      <c r="E19" s="2145" t="s">
        <v>2573</v>
      </c>
      <c r="F19" s="2145" t="s">
        <v>2573</v>
      </c>
      <c r="G19" s="2145" t="s">
        <v>2573</v>
      </c>
      <c r="H19" s="2019" t="s">
        <v>2644</v>
      </c>
      <c r="I19" s="2019" t="s">
        <v>2646</v>
      </c>
      <c r="J19" s="1206"/>
      <c r="K19" s="267"/>
      <c r="L19" s="267"/>
    </row>
    <row r="20" spans="1:12" ht="12.75">
      <c r="A20" s="2148" t="s">
        <v>2634</v>
      </c>
      <c r="B20" s="2149">
        <v>46</v>
      </c>
      <c r="C20" s="2176">
        <v>51</v>
      </c>
      <c r="D20" s="2149">
        <v>396</v>
      </c>
      <c r="E20" s="2149">
        <v>0</v>
      </c>
      <c r="F20" s="2149">
        <v>3177</v>
      </c>
      <c r="G20" s="2153">
        <v>1776</v>
      </c>
      <c r="H20" s="2154">
        <v>5446</v>
      </c>
      <c r="I20" s="2154">
        <v>5957</v>
      </c>
      <c r="J20" s="1206"/>
      <c r="K20" s="267"/>
      <c r="L20" s="267"/>
    </row>
    <row r="21" spans="1:12" ht="16.5" thickBot="1">
      <c r="A21" s="2155" t="s">
        <v>2635</v>
      </c>
      <c r="B21" s="2156">
        <f aca="true" t="shared" si="1" ref="B21:I21">SUM(B20:B20)</f>
        <v>46</v>
      </c>
      <c r="C21" s="2177">
        <f t="shared" si="1"/>
        <v>51</v>
      </c>
      <c r="D21" s="2156">
        <f t="shared" si="1"/>
        <v>396</v>
      </c>
      <c r="E21" s="2156">
        <f t="shared" si="1"/>
        <v>0</v>
      </c>
      <c r="F21" s="2156">
        <f t="shared" si="1"/>
        <v>3177</v>
      </c>
      <c r="G21" s="2160">
        <f t="shared" si="1"/>
        <v>1776</v>
      </c>
      <c r="H21" s="2158">
        <f t="shared" si="1"/>
        <v>5446</v>
      </c>
      <c r="I21" s="2158">
        <f t="shared" si="1"/>
        <v>5957</v>
      </c>
      <c r="J21" s="1206"/>
      <c r="K21" s="1207"/>
      <c r="L21" s="267"/>
    </row>
    <row r="22" spans="1:12" ht="15.75">
      <c r="A22" s="392"/>
      <c r="B22" s="1201"/>
      <c r="C22" s="1202"/>
      <c r="D22" s="1201"/>
      <c r="E22" s="1201"/>
      <c r="F22" s="1201"/>
      <c r="G22" s="1201"/>
      <c r="H22" s="1201"/>
      <c r="I22" s="1201"/>
      <c r="J22" s="1206"/>
      <c r="K22" s="1207"/>
      <c r="L22" s="267"/>
    </row>
    <row r="23" spans="1:12" ht="15.75" thickBot="1">
      <c r="A23" s="369" t="s">
        <v>2654</v>
      </c>
      <c r="B23" s="71"/>
      <c r="C23" s="2178"/>
      <c r="D23" s="71"/>
      <c r="G23" s="128"/>
      <c r="H23" s="128"/>
      <c r="J23" s="1210"/>
      <c r="K23" s="267"/>
      <c r="L23" s="267"/>
    </row>
    <row r="24" spans="1:12" ht="13.5">
      <c r="A24" s="35" t="s">
        <v>915</v>
      </c>
      <c r="B24" s="2010" t="s">
        <v>2655</v>
      </c>
      <c r="C24" s="2175" t="s">
        <v>2656</v>
      </c>
      <c r="D24" s="2010" t="s">
        <v>2657</v>
      </c>
      <c r="E24" s="1959" t="s">
        <v>2655</v>
      </c>
      <c r="F24" s="2010" t="s">
        <v>2656</v>
      </c>
      <c r="G24" s="39" t="s">
        <v>2657</v>
      </c>
      <c r="H24" s="1208"/>
      <c r="I24" s="1442"/>
      <c r="J24" s="1210"/>
      <c r="K24" s="267"/>
      <c r="L24" s="267"/>
    </row>
    <row r="25" spans="1:12" ht="13.5">
      <c r="A25" s="2179"/>
      <c r="B25" s="2013" t="s">
        <v>2658</v>
      </c>
      <c r="C25" s="2180" t="s">
        <v>2573</v>
      </c>
      <c r="D25" s="2013" t="s">
        <v>2573</v>
      </c>
      <c r="E25" s="1965" t="s">
        <v>2658</v>
      </c>
      <c r="F25" s="2013" t="s">
        <v>2576</v>
      </c>
      <c r="G25" s="375" t="s">
        <v>2659</v>
      </c>
      <c r="H25" s="1209"/>
      <c r="I25" s="2181"/>
      <c r="J25" s="1210"/>
      <c r="K25" s="267"/>
      <c r="L25" s="1207"/>
    </row>
    <row r="26" spans="1:12" ht="14.25" thickBot="1">
      <c r="A26" s="137"/>
      <c r="B26" s="2018" t="s">
        <v>2660</v>
      </c>
      <c r="C26" s="2182" t="s">
        <v>1933</v>
      </c>
      <c r="D26" s="2018" t="s">
        <v>1933</v>
      </c>
      <c r="E26" s="1970" t="s">
        <v>2659</v>
      </c>
      <c r="F26" s="2018" t="s">
        <v>1933</v>
      </c>
      <c r="G26" s="44" t="s">
        <v>1933</v>
      </c>
      <c r="H26" s="1209"/>
      <c r="I26" s="2181"/>
      <c r="J26" s="1210"/>
      <c r="K26" s="267"/>
      <c r="L26" s="1207"/>
    </row>
    <row r="27" spans="1:12" ht="12.75">
      <c r="A27" s="2148" t="s">
        <v>2634</v>
      </c>
      <c r="B27" s="2149">
        <v>9</v>
      </c>
      <c r="C27" s="2176">
        <v>2315834</v>
      </c>
      <c r="D27" s="2149">
        <v>21433</v>
      </c>
      <c r="E27" s="2183">
        <v>9</v>
      </c>
      <c r="F27" s="2184">
        <v>2422980</v>
      </c>
      <c r="G27" s="2185">
        <v>21828</v>
      </c>
      <c r="H27" s="1199"/>
      <c r="J27" s="1210"/>
      <c r="K27" s="2186"/>
      <c r="L27" s="1207"/>
    </row>
    <row r="28" spans="1:12" ht="16.5" thickBot="1">
      <c r="A28" s="2155" t="s">
        <v>2635</v>
      </c>
      <c r="B28" s="2156">
        <f aca="true" t="shared" si="2" ref="B28:G28">SUM(B27:B27)</f>
        <v>9</v>
      </c>
      <c r="C28" s="2187">
        <f t="shared" si="2"/>
        <v>2315834</v>
      </c>
      <c r="D28" s="2188">
        <f t="shared" si="2"/>
        <v>21433</v>
      </c>
      <c r="E28" s="2189">
        <f t="shared" si="2"/>
        <v>9</v>
      </c>
      <c r="F28" s="2190">
        <f t="shared" si="2"/>
        <v>2422980</v>
      </c>
      <c r="G28" s="2188">
        <f t="shared" si="2"/>
        <v>21828</v>
      </c>
      <c r="H28" s="1200"/>
      <c r="J28" s="1210"/>
      <c r="K28" s="1207"/>
      <c r="L28" s="1207"/>
    </row>
    <row r="29" spans="1:12" ht="12.75">
      <c r="A29" s="129"/>
      <c r="B29" s="1211"/>
      <c r="C29" s="1202"/>
      <c r="D29" s="1201"/>
      <c r="E29" s="1211"/>
      <c r="F29" s="1201"/>
      <c r="G29" s="1201"/>
      <c r="H29" s="1200"/>
      <c r="J29" s="1210"/>
      <c r="K29" s="1212"/>
      <c r="L29" s="1212"/>
    </row>
    <row r="30" spans="1:12" ht="12.75">
      <c r="A30" s="129"/>
      <c r="B30" s="1211"/>
      <c r="C30" s="1202"/>
      <c r="D30" s="1201"/>
      <c r="E30" s="1211"/>
      <c r="F30" s="1201"/>
      <c r="G30" s="1201"/>
      <c r="H30" s="1200"/>
      <c r="J30" s="1210"/>
      <c r="K30" s="1212"/>
      <c r="L30" s="1212"/>
    </row>
    <row r="31" spans="1:12" ht="12.75">
      <c r="A31" s="129"/>
      <c r="B31" s="1211"/>
      <c r="C31" s="1202"/>
      <c r="D31" s="1201"/>
      <c r="E31" s="1211"/>
      <c r="F31" s="1201"/>
      <c r="G31" s="1201"/>
      <c r="H31" s="1200"/>
      <c r="J31" s="1210"/>
      <c r="K31" s="1212"/>
      <c r="L31" s="1212"/>
    </row>
    <row r="32" spans="1:12" ht="12.75">
      <c r="A32" s="129"/>
      <c r="B32" s="1211"/>
      <c r="C32" s="1202"/>
      <c r="D32" s="1201"/>
      <c r="E32" s="1211"/>
      <c r="F32" s="1201"/>
      <c r="G32" s="1201"/>
      <c r="H32" s="1200"/>
      <c r="J32" s="1210"/>
      <c r="K32" s="1212"/>
      <c r="L32" s="1212"/>
    </row>
    <row r="33" spans="1:12" ht="12.75">
      <c r="A33" s="129"/>
      <c r="B33" s="1211"/>
      <c r="C33" s="1202"/>
      <c r="D33" s="1201"/>
      <c r="G33" s="1201"/>
      <c r="H33" s="1200"/>
      <c r="J33" s="1210"/>
      <c r="K33" s="1212"/>
      <c r="L33" s="1212"/>
    </row>
    <row r="34" spans="1:12" ht="12.75">
      <c r="A34" s="129"/>
      <c r="B34" s="1211"/>
      <c r="C34" s="1202"/>
      <c r="D34" s="1201"/>
      <c r="F34" s="73" t="s">
        <v>1746</v>
      </c>
      <c r="G34" s="1201"/>
      <c r="H34" s="1200"/>
      <c r="J34" s="1210"/>
      <c r="K34" s="1212"/>
      <c r="L34" s="1212"/>
    </row>
    <row r="35" spans="1:12" ht="12.75">
      <c r="A35" s="129"/>
      <c r="B35" s="1211"/>
      <c r="C35" s="1202"/>
      <c r="D35" s="1201"/>
      <c r="F35" s="1201"/>
      <c r="G35" s="1201"/>
      <c r="H35" s="1200"/>
      <c r="J35" s="1210"/>
      <c r="K35" s="1212"/>
      <c r="L35" s="1212"/>
    </row>
    <row r="36" spans="1:12" ht="15.75" thickBot="1">
      <c r="A36" s="369" t="s">
        <v>2661</v>
      </c>
      <c r="B36" s="71"/>
      <c r="C36" s="2178"/>
      <c r="D36" s="71"/>
      <c r="E36" s="71"/>
      <c r="F36" s="71"/>
      <c r="G36" s="71"/>
      <c r="H36" s="1213"/>
      <c r="I36" s="2191" t="s">
        <v>71</v>
      </c>
      <c r="J36" s="1214"/>
      <c r="K36" s="1215"/>
      <c r="L36" s="1215"/>
    </row>
    <row r="37" spans="1:12" ht="13.5">
      <c r="A37" s="35" t="s">
        <v>915</v>
      </c>
      <c r="B37" s="38" t="s">
        <v>2662</v>
      </c>
      <c r="C37" s="2175" t="s">
        <v>2663</v>
      </c>
      <c r="D37" s="2010" t="s">
        <v>2618</v>
      </c>
      <c r="E37" s="39" t="s">
        <v>2590</v>
      </c>
      <c r="F37" s="153" t="s">
        <v>2662</v>
      </c>
      <c r="G37" s="2010" t="s">
        <v>2663</v>
      </c>
      <c r="H37" s="2010" t="s">
        <v>2618</v>
      </c>
      <c r="I37" s="39" t="s">
        <v>2590</v>
      </c>
      <c r="J37" s="1210"/>
      <c r="K37" s="1207"/>
      <c r="L37" s="267"/>
    </row>
    <row r="38" spans="1:12" ht="14.25" thickBot="1">
      <c r="A38" s="137"/>
      <c r="B38" s="2192">
        <v>40816</v>
      </c>
      <c r="C38" s="2192">
        <v>40816</v>
      </c>
      <c r="D38" s="2192">
        <v>40816</v>
      </c>
      <c r="E38" s="2193">
        <v>40816</v>
      </c>
      <c r="F38" s="2194">
        <v>40908</v>
      </c>
      <c r="G38" s="2192">
        <v>40908</v>
      </c>
      <c r="H38" s="2192">
        <v>40908</v>
      </c>
      <c r="I38" s="2195" t="s">
        <v>2664</v>
      </c>
      <c r="J38" s="1210"/>
      <c r="K38" s="2196"/>
      <c r="L38" s="2196"/>
    </row>
    <row r="39" spans="1:12" ht="12.75">
      <c r="A39" s="2197" t="s">
        <v>2634</v>
      </c>
      <c r="B39" s="2149">
        <v>0</v>
      </c>
      <c r="C39" s="2184">
        <v>77</v>
      </c>
      <c r="D39" s="2149">
        <v>0</v>
      </c>
      <c r="E39" s="2185">
        <v>13</v>
      </c>
      <c r="F39" s="2149">
        <v>0</v>
      </c>
      <c r="G39" s="2149">
        <v>77</v>
      </c>
      <c r="H39" s="2149">
        <v>0</v>
      </c>
      <c r="I39" s="2185">
        <v>20</v>
      </c>
      <c r="J39" s="1210"/>
      <c r="K39" s="267"/>
      <c r="L39" s="267"/>
    </row>
    <row r="40" spans="1:12" ht="16.5" thickBot="1">
      <c r="A40" s="2198" t="s">
        <v>2635</v>
      </c>
      <c r="B40" s="2199">
        <f aca="true" t="shared" si="3" ref="B40:I40">SUM(B39:B39)</f>
        <v>0</v>
      </c>
      <c r="C40" s="2200">
        <f t="shared" si="3"/>
        <v>77</v>
      </c>
      <c r="D40" s="2156">
        <f t="shared" si="3"/>
        <v>0</v>
      </c>
      <c r="E40" s="2188">
        <f t="shared" si="3"/>
        <v>13</v>
      </c>
      <c r="F40" s="2201">
        <f t="shared" si="3"/>
        <v>0</v>
      </c>
      <c r="G40" s="2156">
        <f t="shared" si="3"/>
        <v>77</v>
      </c>
      <c r="H40" s="2156">
        <f t="shared" si="3"/>
        <v>0</v>
      </c>
      <c r="I40" s="2188">
        <f t="shared" si="3"/>
        <v>20</v>
      </c>
      <c r="J40" s="1210"/>
      <c r="K40" s="267"/>
      <c r="L40" s="267"/>
    </row>
    <row r="41" spans="1:12" ht="12.75">
      <c r="A41" s="368"/>
      <c r="B41" s="267"/>
      <c r="C41" s="2202"/>
      <c r="D41" s="267"/>
      <c r="E41" s="267"/>
      <c r="F41" s="267"/>
      <c r="G41" s="267"/>
      <c r="H41" s="267"/>
      <c r="I41" s="267"/>
      <c r="J41" s="1206"/>
      <c r="K41" s="267"/>
      <c r="L41" s="267"/>
    </row>
    <row r="42" spans="1:12" ht="15.75">
      <c r="A42" s="29" t="s">
        <v>2665</v>
      </c>
      <c r="D42" s="267"/>
      <c r="E42" s="267"/>
      <c r="F42" s="267"/>
      <c r="G42" s="267"/>
      <c r="H42" s="267"/>
      <c r="I42" s="267"/>
      <c r="J42" s="1206"/>
      <c r="K42" s="267"/>
      <c r="L42" s="267"/>
    </row>
    <row r="43" spans="1:12" ht="16.5" thickBot="1">
      <c r="A43" s="29"/>
      <c r="C43" s="217" t="s">
        <v>71</v>
      </c>
      <c r="D43" s="267"/>
      <c r="E43" s="267"/>
      <c r="F43" s="267"/>
      <c r="G43" s="267"/>
      <c r="H43" s="267"/>
      <c r="I43" s="267"/>
      <c r="J43" s="1206"/>
      <c r="K43" s="267"/>
      <c r="L43" s="267"/>
    </row>
    <row r="44" spans="1:12" ht="14.25" thickBot="1">
      <c r="A44" s="1916" t="s">
        <v>915</v>
      </c>
      <c r="B44" s="1802" t="s">
        <v>2666</v>
      </c>
      <c r="C44" s="2203" t="s">
        <v>2667</v>
      </c>
      <c r="D44" s="267"/>
      <c r="E44" s="267"/>
      <c r="F44" s="267"/>
      <c r="G44" s="267"/>
      <c r="H44" s="267"/>
      <c r="I44" s="267"/>
      <c r="J44" s="1206"/>
      <c r="K44" s="267"/>
      <c r="L44" s="267"/>
    </row>
    <row r="45" spans="1:12" ht="12.75">
      <c r="A45" s="2204" t="s">
        <v>2634</v>
      </c>
      <c r="B45" s="2205">
        <v>87428</v>
      </c>
      <c r="C45" s="2206">
        <v>353497</v>
      </c>
      <c r="D45" s="267"/>
      <c r="E45" s="267"/>
      <c r="F45" s="267"/>
      <c r="G45" s="267"/>
      <c r="H45" s="267"/>
      <c r="I45" s="267"/>
      <c r="J45" s="1206"/>
      <c r="K45" s="267"/>
      <c r="L45" s="267"/>
    </row>
    <row r="46" spans="1:12" ht="16.5" thickBot="1">
      <c r="A46" s="2198" t="s">
        <v>2635</v>
      </c>
      <c r="B46" s="2207">
        <f>SUM(B45:B45)</f>
        <v>87428</v>
      </c>
      <c r="C46" s="2208">
        <f>SUM(C45:C45)</f>
        <v>353497</v>
      </c>
      <c r="D46" s="150"/>
      <c r="E46" s="267"/>
      <c r="F46" s="267"/>
      <c r="G46" s="267"/>
      <c r="H46" s="267"/>
      <c r="I46" s="267"/>
      <c r="J46" s="1206"/>
      <c r="K46" s="267"/>
      <c r="L46" s="267"/>
    </row>
    <row r="47" spans="1:12" ht="12.75">
      <c r="A47" s="368"/>
      <c r="B47" s="267"/>
      <c r="C47" s="2202"/>
      <c r="D47" s="267"/>
      <c r="E47" s="267"/>
      <c r="F47" s="267"/>
      <c r="G47" s="267"/>
      <c r="H47" s="267"/>
      <c r="I47" s="267"/>
      <c r="J47" s="1206"/>
      <c r="K47" s="267"/>
      <c r="L47" s="267"/>
    </row>
    <row r="71" ht="12.75">
      <c r="F71" s="73" t="s">
        <v>1747</v>
      </c>
    </row>
  </sheetData>
  <sheetProtection/>
  <mergeCells count="1">
    <mergeCell ref="A3:D3"/>
  </mergeCells>
  <printOptions/>
  <pageMargins left="0.787401575" right="0.787401575" top="0.984251969" bottom="0.984251969" header="0.4921259845" footer="0.4921259845"/>
  <pageSetup horizontalDpi="300" verticalDpi="3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625" style="27" customWidth="1"/>
    <col min="2" max="2" width="13.625" style="27" bestFit="1" customWidth="1"/>
    <col min="3" max="3" width="14.375" style="27" bestFit="1" customWidth="1"/>
    <col min="4" max="4" width="13.625" style="27" bestFit="1" customWidth="1"/>
    <col min="5" max="5" width="14.37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7.25390625" style="27" customWidth="1"/>
    <col min="10" max="16384" width="9.125" style="27" customWidth="1"/>
  </cols>
  <sheetData>
    <row r="2" spans="1:6" ht="18.75">
      <c r="A2" s="2209" t="s">
        <v>2668</v>
      </c>
      <c r="B2" s="2210"/>
      <c r="C2" s="2210"/>
      <c r="D2" s="2210"/>
      <c r="E2" s="2210"/>
      <c r="F2" s="2211"/>
    </row>
    <row r="3" spans="1:6" ht="15.75">
      <c r="A3" s="2672" t="s">
        <v>1748</v>
      </c>
      <c r="B3" s="2673"/>
      <c r="C3" s="2673"/>
      <c r="D3" s="2210"/>
      <c r="E3" s="2210"/>
      <c r="F3" s="2211"/>
    </row>
    <row r="4" spans="1:6" ht="13.5" thickBot="1">
      <c r="A4" s="1327"/>
      <c r="B4" s="1327"/>
      <c r="C4" s="1327"/>
      <c r="D4" s="1327"/>
      <c r="E4" s="32" t="s">
        <v>19</v>
      </c>
      <c r="F4" s="2617"/>
    </row>
    <row r="5" spans="1:6" ht="15">
      <c r="A5" s="2547" t="s">
        <v>2669</v>
      </c>
      <c r="B5" s="2568" t="s">
        <v>380</v>
      </c>
      <c r="C5" s="2599" t="s">
        <v>380</v>
      </c>
      <c r="D5" s="2583" t="s">
        <v>380</v>
      </c>
      <c r="E5" s="2563" t="s">
        <v>380</v>
      </c>
      <c r="F5" s="2211"/>
    </row>
    <row r="6" spans="1:6" ht="15">
      <c r="A6" s="2548" t="s">
        <v>2629</v>
      </c>
      <c r="B6" s="2569" t="s">
        <v>2670</v>
      </c>
      <c r="C6" s="2600" t="s">
        <v>2670</v>
      </c>
      <c r="D6" s="2584" t="s">
        <v>2671</v>
      </c>
      <c r="E6" s="2564" t="s">
        <v>2671</v>
      </c>
      <c r="F6" s="2211"/>
    </row>
    <row r="7" spans="1:6" ht="15.75" thickBot="1">
      <c r="A7" s="2549"/>
      <c r="B7" s="2570" t="s">
        <v>2672</v>
      </c>
      <c r="C7" s="2601" t="s">
        <v>2673</v>
      </c>
      <c r="D7" s="2585" t="s">
        <v>2672</v>
      </c>
      <c r="E7" s="2565" t="s">
        <v>2673</v>
      </c>
      <c r="F7" s="2211"/>
    </row>
    <row r="8" spans="1:6" ht="15" thickBot="1">
      <c r="A8" s="2550" t="s">
        <v>2674</v>
      </c>
      <c r="B8" s="2571">
        <f>SUM(B9:B14)</f>
        <v>19157</v>
      </c>
      <c r="C8" s="2602">
        <f>SUM(C9:C14)</f>
        <v>29790</v>
      </c>
      <c r="D8" s="2586">
        <f>SUM(D9:D14)</f>
        <v>18281</v>
      </c>
      <c r="E8" s="2566">
        <f>SUM(E9:E14)</f>
        <v>22960</v>
      </c>
      <c r="F8" s="2211"/>
    </row>
    <row r="9" spans="1:6" ht="12.75">
      <c r="A9" s="2551" t="s">
        <v>2675</v>
      </c>
      <c r="B9" s="633">
        <v>18821</v>
      </c>
      <c r="C9" s="634">
        <v>28458</v>
      </c>
      <c r="D9" s="2587">
        <v>18024</v>
      </c>
      <c r="E9" s="2226">
        <v>21507</v>
      </c>
      <c r="F9" s="2211"/>
    </row>
    <row r="10" spans="1:6" ht="14.25">
      <c r="A10" s="2552" t="s">
        <v>145</v>
      </c>
      <c r="B10" s="2572">
        <v>0</v>
      </c>
      <c r="C10" s="2603">
        <v>3</v>
      </c>
      <c r="D10" s="2588">
        <v>0</v>
      </c>
      <c r="E10" s="2213">
        <v>3</v>
      </c>
      <c r="F10" s="2212"/>
    </row>
    <row r="11" spans="1:6" ht="12.75">
      <c r="A11" s="2553" t="s">
        <v>146</v>
      </c>
      <c r="B11" s="2572">
        <v>167</v>
      </c>
      <c r="C11" s="2603">
        <v>1329</v>
      </c>
      <c r="D11" s="2588">
        <v>173</v>
      </c>
      <c r="E11" s="2213">
        <v>1450</v>
      </c>
      <c r="F11" s="2211"/>
    </row>
    <row r="12" spans="1:6" ht="12.75">
      <c r="A12" s="2554" t="s">
        <v>147</v>
      </c>
      <c r="B12" s="2573">
        <v>51</v>
      </c>
      <c r="C12" s="2604">
        <v>0</v>
      </c>
      <c r="D12" s="2589">
        <v>0</v>
      </c>
      <c r="E12" s="2214">
        <v>0</v>
      </c>
      <c r="F12" s="2211"/>
    </row>
    <row r="13" spans="1:6" ht="12.75">
      <c r="A13" s="2553" t="s">
        <v>148</v>
      </c>
      <c r="B13" s="2572">
        <v>52</v>
      </c>
      <c r="C13" s="2603">
        <v>0</v>
      </c>
      <c r="D13" s="2588">
        <v>19</v>
      </c>
      <c r="E13" s="2213">
        <v>0</v>
      </c>
      <c r="F13" s="2211"/>
    </row>
    <row r="14" spans="1:6" ht="13.5" thickBot="1">
      <c r="A14" s="2555" t="s">
        <v>149</v>
      </c>
      <c r="B14" s="2574">
        <v>66</v>
      </c>
      <c r="C14" s="2605">
        <v>0</v>
      </c>
      <c r="D14" s="2590">
        <v>65</v>
      </c>
      <c r="E14" s="2567">
        <v>0</v>
      </c>
      <c r="F14" s="2211"/>
    </row>
    <row r="15" spans="1:6" ht="14.25" thickBot="1">
      <c r="A15" s="2228" t="s">
        <v>150</v>
      </c>
      <c r="B15" s="2575">
        <v>19340</v>
      </c>
      <c r="C15" s="2606">
        <v>0</v>
      </c>
      <c r="D15" s="2591">
        <v>19602</v>
      </c>
      <c r="E15" s="2215">
        <v>0</v>
      </c>
      <c r="F15" s="2211"/>
    </row>
    <row r="16" spans="1:6" ht="13.5" thickBot="1">
      <c r="A16" s="2216" t="s">
        <v>151</v>
      </c>
      <c r="B16" s="2576">
        <v>17553</v>
      </c>
      <c r="C16" s="2606">
        <v>0</v>
      </c>
      <c r="D16" s="2592">
        <v>16459</v>
      </c>
      <c r="E16" s="2215">
        <v>0</v>
      </c>
      <c r="F16" s="2211"/>
    </row>
    <row r="17" spans="1:6" ht="15.75" thickBot="1" thickTop="1">
      <c r="A17" s="2556" t="s">
        <v>152</v>
      </c>
      <c r="B17" s="2577">
        <f>SUM(B8,B15,B16)</f>
        <v>56050</v>
      </c>
      <c r="C17" s="2607">
        <f>SUM(C9:C16)</f>
        <v>29790</v>
      </c>
      <c r="D17" s="2593">
        <f>SUM(D9:D16)</f>
        <v>54342</v>
      </c>
      <c r="E17" s="2222">
        <f>SUM(E9:E16)</f>
        <v>22960</v>
      </c>
      <c r="F17" s="2211"/>
    </row>
    <row r="18" spans="1:6" ht="13.5" thickTop="1">
      <c r="A18" s="2229" t="s">
        <v>153</v>
      </c>
      <c r="B18" s="2578">
        <v>19314</v>
      </c>
      <c r="C18" s="2608">
        <v>13287</v>
      </c>
      <c r="D18" s="2594">
        <v>17831</v>
      </c>
      <c r="E18" s="2217">
        <v>10636</v>
      </c>
      <c r="F18" s="2211"/>
    </row>
    <row r="19" spans="1:6" ht="13.5">
      <c r="A19" s="2557" t="s">
        <v>154</v>
      </c>
      <c r="B19" s="2579">
        <v>100</v>
      </c>
      <c r="C19" s="2609">
        <v>0</v>
      </c>
      <c r="D19" s="2595">
        <v>91</v>
      </c>
      <c r="E19" s="2218">
        <v>0</v>
      </c>
      <c r="F19" s="2211"/>
    </row>
    <row r="20" spans="1:6" ht="12.75">
      <c r="A20" s="2558" t="s">
        <v>155</v>
      </c>
      <c r="B20" s="2572">
        <v>5816</v>
      </c>
      <c r="C20" s="2603">
        <v>2518</v>
      </c>
      <c r="D20" s="2588">
        <v>4300</v>
      </c>
      <c r="E20" s="2213">
        <v>2421</v>
      </c>
      <c r="F20" s="2211"/>
    </row>
    <row r="21" spans="1:6" ht="12.75">
      <c r="A21" s="2558" t="s">
        <v>156</v>
      </c>
      <c r="B21" s="2572">
        <v>156</v>
      </c>
      <c r="C21" s="2603">
        <v>914</v>
      </c>
      <c r="D21" s="2588">
        <v>199</v>
      </c>
      <c r="E21" s="2213">
        <v>819</v>
      </c>
      <c r="F21" s="2211"/>
    </row>
    <row r="22" spans="1:6" ht="12.75">
      <c r="A22" s="2558" t="s">
        <v>157</v>
      </c>
      <c r="B22" s="2572">
        <v>730</v>
      </c>
      <c r="C22" s="2603">
        <v>161</v>
      </c>
      <c r="D22" s="2588">
        <v>808</v>
      </c>
      <c r="E22" s="2213">
        <v>59</v>
      </c>
      <c r="F22" s="2211"/>
    </row>
    <row r="23" spans="1:6" ht="12.75">
      <c r="A23" s="2558" t="s">
        <v>158</v>
      </c>
      <c r="B23" s="2572">
        <v>0</v>
      </c>
      <c r="C23" s="2603">
        <v>0</v>
      </c>
      <c r="D23" s="2588">
        <v>1</v>
      </c>
      <c r="E23" s="2213">
        <v>0</v>
      </c>
      <c r="F23" s="2211"/>
    </row>
    <row r="24" spans="1:6" ht="12.75">
      <c r="A24" s="2558" t="s">
        <v>159</v>
      </c>
      <c r="B24" s="2572">
        <v>4959</v>
      </c>
      <c r="C24" s="2603">
        <v>2444</v>
      </c>
      <c r="D24" s="2588">
        <v>4496</v>
      </c>
      <c r="E24" s="2213">
        <v>1470</v>
      </c>
      <c r="F24" s="2211"/>
    </row>
    <row r="25" spans="1:6" ht="13.5">
      <c r="A25" s="2559" t="s">
        <v>154</v>
      </c>
      <c r="B25" s="2580">
        <v>10</v>
      </c>
      <c r="C25" s="2610">
        <v>0</v>
      </c>
      <c r="D25" s="2596">
        <v>0</v>
      </c>
      <c r="E25" s="2219">
        <v>0</v>
      </c>
      <c r="F25" s="2211"/>
    </row>
    <row r="26" spans="1:6" ht="12.75">
      <c r="A26" s="2558" t="s">
        <v>160</v>
      </c>
      <c r="B26" s="2572">
        <v>15870</v>
      </c>
      <c r="C26" s="2603">
        <v>6664</v>
      </c>
      <c r="D26" s="2588">
        <v>16904</v>
      </c>
      <c r="E26" s="2213">
        <v>4499</v>
      </c>
      <c r="F26" s="2211"/>
    </row>
    <row r="27" spans="1:6" ht="13.5">
      <c r="A27" s="2559" t="s">
        <v>154</v>
      </c>
      <c r="B27" s="2580">
        <v>14181</v>
      </c>
      <c r="C27" s="2610">
        <v>0</v>
      </c>
      <c r="D27" s="2596">
        <v>14301</v>
      </c>
      <c r="E27" s="2219">
        <v>0</v>
      </c>
      <c r="F27" s="2220"/>
    </row>
    <row r="28" spans="1:6" ht="12.75">
      <c r="A28" s="2558" t="s">
        <v>161</v>
      </c>
      <c r="B28" s="2572">
        <v>5318</v>
      </c>
      <c r="C28" s="2603">
        <v>2220</v>
      </c>
      <c r="D28" s="2588">
        <v>5756</v>
      </c>
      <c r="E28" s="2213">
        <v>1489</v>
      </c>
      <c r="F28" s="2211"/>
    </row>
    <row r="29" spans="1:6" ht="13.5">
      <c r="A29" s="2559" t="s">
        <v>154</v>
      </c>
      <c r="B29" s="2580">
        <v>4783</v>
      </c>
      <c r="C29" s="2610">
        <v>0</v>
      </c>
      <c r="D29" s="2596">
        <v>4870</v>
      </c>
      <c r="E29" s="2219">
        <v>0</v>
      </c>
      <c r="F29" s="2220"/>
    </row>
    <row r="30" spans="1:6" ht="12.75">
      <c r="A30" s="2558" t="s">
        <v>162</v>
      </c>
      <c r="B30" s="2572">
        <v>0</v>
      </c>
      <c r="C30" s="2603">
        <v>0</v>
      </c>
      <c r="D30" s="2588">
        <v>0</v>
      </c>
      <c r="E30" s="2213">
        <v>0</v>
      </c>
      <c r="F30" s="2211"/>
    </row>
    <row r="31" spans="1:6" ht="12.75">
      <c r="A31" s="2558" t="s">
        <v>163</v>
      </c>
      <c r="B31" s="2572">
        <v>149</v>
      </c>
      <c r="C31" s="2603">
        <v>58</v>
      </c>
      <c r="D31" s="2588">
        <v>318</v>
      </c>
      <c r="E31" s="2213">
        <v>72</v>
      </c>
      <c r="F31" s="2211"/>
    </row>
    <row r="32" spans="1:6" ht="13.5">
      <c r="A32" s="2559" t="s">
        <v>154</v>
      </c>
      <c r="B32" s="2580">
        <v>132</v>
      </c>
      <c r="C32" s="2610">
        <v>0</v>
      </c>
      <c r="D32" s="2596">
        <v>295</v>
      </c>
      <c r="E32" s="2219">
        <v>0</v>
      </c>
      <c r="F32" s="2220"/>
    </row>
    <row r="33" spans="1:6" ht="12.75">
      <c r="A33" s="2558" t="s">
        <v>164</v>
      </c>
      <c r="B33" s="2572">
        <v>116</v>
      </c>
      <c r="C33" s="2603">
        <v>26</v>
      </c>
      <c r="D33" s="2588">
        <v>77</v>
      </c>
      <c r="E33" s="2213">
        <v>1</v>
      </c>
      <c r="F33" s="2211"/>
    </row>
    <row r="34" spans="1:6" ht="12.75">
      <c r="A34" s="2558" t="s">
        <v>165</v>
      </c>
      <c r="B34" s="2572">
        <v>0</v>
      </c>
      <c r="C34" s="2603">
        <v>0</v>
      </c>
      <c r="D34" s="2588">
        <v>1</v>
      </c>
      <c r="E34" s="2213">
        <v>0</v>
      </c>
      <c r="F34" s="2211"/>
    </row>
    <row r="35" spans="1:6" ht="12.75">
      <c r="A35" s="2558" t="s">
        <v>166</v>
      </c>
      <c r="B35" s="2572">
        <v>2</v>
      </c>
      <c r="C35" s="2603">
        <v>0</v>
      </c>
      <c r="D35" s="2588">
        <v>1</v>
      </c>
      <c r="E35" s="2213">
        <v>0</v>
      </c>
      <c r="F35" s="2211"/>
    </row>
    <row r="36" spans="1:6" ht="12.75">
      <c r="A36" s="2558" t="s">
        <v>167</v>
      </c>
      <c r="B36" s="2572">
        <v>0</v>
      </c>
      <c r="C36" s="2603">
        <v>0</v>
      </c>
      <c r="D36" s="2588">
        <v>0</v>
      </c>
      <c r="E36" s="2213">
        <v>0</v>
      </c>
      <c r="F36" s="2211"/>
    </row>
    <row r="37" spans="1:6" ht="12.75">
      <c r="A37" s="2558" t="s">
        <v>168</v>
      </c>
      <c r="B37" s="2572">
        <v>0</v>
      </c>
      <c r="C37" s="2603">
        <v>0</v>
      </c>
      <c r="D37" s="2588">
        <v>7</v>
      </c>
      <c r="E37" s="2213">
        <v>0</v>
      </c>
      <c r="F37" s="2211"/>
    </row>
    <row r="38" spans="1:6" ht="12.75">
      <c r="A38" s="2558" t="s">
        <v>169</v>
      </c>
      <c r="B38" s="2572">
        <v>0</v>
      </c>
      <c r="C38" s="2603">
        <v>0</v>
      </c>
      <c r="D38" s="2588">
        <v>0</v>
      </c>
      <c r="E38" s="2213">
        <v>0</v>
      </c>
      <c r="F38" s="2211"/>
    </row>
    <row r="39" spans="1:6" ht="12.75">
      <c r="A39" s="2558" t="s">
        <v>170</v>
      </c>
      <c r="B39" s="2572">
        <v>1663</v>
      </c>
      <c r="C39" s="2603">
        <v>711</v>
      </c>
      <c r="D39" s="2588">
        <v>2083</v>
      </c>
      <c r="E39" s="2213">
        <v>322</v>
      </c>
      <c r="F39" s="2211"/>
    </row>
    <row r="40" spans="1:6" ht="12.75">
      <c r="A40" s="2558" t="s">
        <v>171</v>
      </c>
      <c r="B40" s="2572">
        <v>1523</v>
      </c>
      <c r="C40" s="2603">
        <v>485</v>
      </c>
      <c r="D40" s="2588">
        <v>1183</v>
      </c>
      <c r="E40" s="2213">
        <v>898</v>
      </c>
      <c r="F40" s="2211"/>
    </row>
    <row r="41" spans="1:6" ht="13.5">
      <c r="A41" s="2559" t="s">
        <v>154</v>
      </c>
      <c r="B41" s="2580">
        <v>64</v>
      </c>
      <c r="C41" s="2610">
        <v>0</v>
      </c>
      <c r="D41" s="2596">
        <v>45</v>
      </c>
      <c r="E41" s="2219">
        <v>0</v>
      </c>
      <c r="F41" s="2211"/>
    </row>
    <row r="42" spans="1:6" ht="13.5" thickBot="1">
      <c r="A42" s="2560" t="s">
        <v>172</v>
      </c>
      <c r="B42" s="2581">
        <v>422</v>
      </c>
      <c r="C42" s="2611">
        <v>56</v>
      </c>
      <c r="D42" s="2597">
        <v>389</v>
      </c>
      <c r="E42" s="2221">
        <v>30</v>
      </c>
      <c r="F42" s="2211"/>
    </row>
    <row r="43" spans="1:6" ht="15.75" thickBot="1" thickTop="1">
      <c r="A43" s="2556" t="s">
        <v>173</v>
      </c>
      <c r="B43" s="2577">
        <f>SUM(B18,B20:B24,B26,B28,B30:B31,B33:B40,B42,)</f>
        <v>56038</v>
      </c>
      <c r="C43" s="2607">
        <f>SUM(C18,C20:C24,C26,C28,C30:C31,C33:C40,C42)</f>
        <v>29544</v>
      </c>
      <c r="D43" s="2593">
        <f>SUM(D18,D20:D24,D26,D28,D31,D33:D40,D42,)</f>
        <v>54354</v>
      </c>
      <c r="E43" s="2222">
        <f>SUM(E18,E20:E24,E26,E28,E30:E31,E33:E40,E42)</f>
        <v>22716</v>
      </c>
      <c r="F43" s="2211"/>
    </row>
    <row r="44" spans="1:6" ht="15.75" thickBot="1" thickTop="1">
      <c r="A44" s="2561" t="s">
        <v>174</v>
      </c>
      <c r="B44" s="2582">
        <f>B17-B43</f>
        <v>12</v>
      </c>
      <c r="C44" s="2612">
        <f>C17-C43</f>
        <v>246</v>
      </c>
      <c r="D44" s="2598">
        <f>D17-D43</f>
        <v>-12</v>
      </c>
      <c r="E44" s="2223">
        <f>E17-E43</f>
        <v>244</v>
      </c>
      <c r="F44" s="2211"/>
    </row>
    <row r="45" spans="1:6" ht="14.25">
      <c r="A45" s="2616"/>
      <c r="B45" s="2562"/>
      <c r="C45" s="2562"/>
      <c r="D45" s="2562"/>
      <c r="E45" s="2562"/>
      <c r="F45" s="2211"/>
    </row>
    <row r="46" spans="1:6" ht="13.5" thickBot="1">
      <c r="A46" s="2211"/>
      <c r="B46" s="2211"/>
      <c r="C46" s="2211"/>
      <c r="D46" s="2211"/>
      <c r="E46" s="32" t="s">
        <v>19</v>
      </c>
      <c r="F46" s="2211"/>
    </row>
    <row r="47" spans="1:6" ht="14.25" thickBot="1">
      <c r="A47" s="2228" t="s">
        <v>177</v>
      </c>
      <c r="B47" s="2674" t="s">
        <v>2667</v>
      </c>
      <c r="C47" s="2675"/>
      <c r="D47" s="2676" t="s">
        <v>2666</v>
      </c>
      <c r="E47" s="2677"/>
      <c r="F47" s="1327"/>
    </row>
    <row r="48" spans="1:6" ht="12.75">
      <c r="A48" s="2229" t="s">
        <v>178</v>
      </c>
      <c r="B48" s="2678">
        <v>26640</v>
      </c>
      <c r="C48" s="2679"/>
      <c r="D48" s="2680">
        <v>6782</v>
      </c>
      <c r="E48" s="2681"/>
      <c r="F48" s="1327"/>
    </row>
    <row r="49" spans="1:6" ht="13.5" thickBot="1">
      <c r="A49" s="2227" t="s">
        <v>179</v>
      </c>
      <c r="B49" s="2668">
        <v>26573</v>
      </c>
      <c r="C49" s="2669"/>
      <c r="D49" s="2670">
        <v>6305</v>
      </c>
      <c r="E49" s="2671"/>
      <c r="F49" s="1327"/>
    </row>
    <row r="50" spans="1:6" ht="12.75">
      <c r="A50" s="2613"/>
      <c r="B50" s="2614"/>
      <c r="C50" s="2615"/>
      <c r="D50" s="2614"/>
      <c r="E50" s="2615"/>
      <c r="F50" s="1327"/>
    </row>
    <row r="51" spans="1:6" ht="13.5" thickBot="1">
      <c r="A51" s="2211"/>
      <c r="B51" s="2211"/>
      <c r="C51" s="2211"/>
      <c r="D51" s="2211"/>
      <c r="E51" s="32" t="s">
        <v>19</v>
      </c>
      <c r="F51" s="2211"/>
    </row>
    <row r="52" spans="1:6" ht="14.25" thickBot="1">
      <c r="A52" s="2224" t="s">
        <v>2661</v>
      </c>
      <c r="B52" s="1323" t="s">
        <v>1509</v>
      </c>
      <c r="C52" s="1323" t="s">
        <v>182</v>
      </c>
      <c r="D52" s="1352" t="s">
        <v>1753</v>
      </c>
      <c r="E52" s="1324" t="s">
        <v>2590</v>
      </c>
      <c r="F52" s="2211"/>
    </row>
    <row r="53" spans="1:6" ht="12.75">
      <c r="A53" s="2225" t="s">
        <v>175</v>
      </c>
      <c r="B53" s="633">
        <v>0</v>
      </c>
      <c r="C53" s="633">
        <v>10</v>
      </c>
      <c r="D53" s="633">
        <v>5416</v>
      </c>
      <c r="E53" s="634">
        <v>537</v>
      </c>
      <c r="F53" s="2211"/>
    </row>
    <row r="54" spans="1:6" ht="13.5" thickBot="1">
      <c r="A54" s="2227" t="s">
        <v>176</v>
      </c>
      <c r="B54" s="2545">
        <v>0</v>
      </c>
      <c r="C54" s="2545">
        <v>0</v>
      </c>
      <c r="D54" s="2545">
        <v>3782</v>
      </c>
      <c r="E54" s="2546">
        <v>666</v>
      </c>
      <c r="F54" s="2211"/>
    </row>
    <row r="55" spans="1:6" ht="12.75">
      <c r="A55" s="2211"/>
      <c r="B55" s="2211"/>
      <c r="C55" s="2211"/>
      <c r="D55" s="2211"/>
      <c r="E55" s="2211"/>
      <c r="F55" s="2211"/>
    </row>
    <row r="59" spans="1:6" ht="12.75">
      <c r="A59" s="267"/>
      <c r="B59" s="267"/>
      <c r="C59" s="267"/>
      <c r="D59" s="267"/>
      <c r="E59" s="267"/>
      <c r="F59" s="622"/>
    </row>
    <row r="60" spans="1:6" ht="13.5">
      <c r="A60" s="1216"/>
      <c r="B60" s="1216"/>
      <c r="C60" s="1216"/>
      <c r="D60" s="1216"/>
      <c r="E60" s="1216"/>
      <c r="F60" s="622"/>
    </row>
    <row r="61" spans="1:6" ht="12.75">
      <c r="A61" s="622"/>
      <c r="B61" s="622"/>
      <c r="C61" s="622"/>
      <c r="D61" s="622"/>
      <c r="E61" s="622"/>
      <c r="F61" s="622"/>
    </row>
  </sheetData>
  <sheetProtection/>
  <mergeCells count="7">
    <mergeCell ref="B49:C49"/>
    <mergeCell ref="D49:E49"/>
    <mergeCell ref="A3:C3"/>
    <mergeCell ref="B47:C47"/>
    <mergeCell ref="D47:E47"/>
    <mergeCell ref="B48:C48"/>
    <mergeCell ref="D48:E4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III/11/12</oddHeader>
    <oddFooter>&amp;C- 34 -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I37"/>
  <sheetViews>
    <sheetView zoomScalePageLayoutView="0" workbookViewId="0" topLeftCell="A7">
      <selection activeCell="H5" sqref="H5"/>
    </sheetView>
  </sheetViews>
  <sheetFormatPr defaultColWidth="9.00390625" defaultRowHeight="12.75"/>
  <cols>
    <col min="1" max="1" width="6.00390625" style="27" customWidth="1"/>
    <col min="2" max="2" width="8.125" style="27" customWidth="1"/>
    <col min="3" max="3" width="30.25390625" style="27" customWidth="1"/>
    <col min="4" max="5" width="5.75390625" style="27" bestFit="1" customWidth="1"/>
    <col min="6" max="6" width="10.25390625" style="27" bestFit="1" customWidth="1"/>
    <col min="7" max="7" width="8.75390625" style="27" bestFit="1" customWidth="1"/>
    <col min="8" max="8" width="10.25390625" style="27" bestFit="1" customWidth="1"/>
    <col min="9" max="9" width="7.25390625" style="27" customWidth="1"/>
    <col min="10" max="16384" width="9.125" style="27" customWidth="1"/>
  </cols>
  <sheetData>
    <row r="3" spans="1:8" ht="18.75">
      <c r="A3" s="172" t="s">
        <v>496</v>
      </c>
      <c r="C3" s="367"/>
      <c r="D3" s="128"/>
      <c r="E3" s="128"/>
      <c r="F3" s="128"/>
      <c r="G3" s="367"/>
      <c r="H3" s="128"/>
    </row>
    <row r="4" spans="4:8" ht="12.75">
      <c r="D4" s="128"/>
      <c r="E4" s="128"/>
      <c r="F4" s="128"/>
      <c r="H4" s="128"/>
    </row>
    <row r="5" spans="1:8" ht="15" thickBot="1">
      <c r="A5" s="525" t="s">
        <v>2368</v>
      </c>
      <c r="B5" s="173"/>
      <c r="F5" s="370"/>
      <c r="G5" s="371"/>
      <c r="H5" s="32" t="s">
        <v>19</v>
      </c>
    </row>
    <row r="6" spans="1:8" ht="13.5">
      <c r="A6" s="372" t="s">
        <v>965</v>
      </c>
      <c r="B6" s="643"/>
      <c r="C6" s="47"/>
      <c r="D6" s="38" t="s">
        <v>1438</v>
      </c>
      <c r="E6" s="38" t="s">
        <v>781</v>
      </c>
      <c r="F6" s="38" t="s">
        <v>380</v>
      </c>
      <c r="G6" s="38" t="s">
        <v>381</v>
      </c>
      <c r="H6" s="39" t="s">
        <v>380</v>
      </c>
    </row>
    <row r="7" spans="1:8" ht="14.25" thickBot="1">
      <c r="A7" s="89">
        <v>3113</v>
      </c>
      <c r="B7" s="41" t="s">
        <v>2390</v>
      </c>
      <c r="C7" s="42"/>
      <c r="D7" s="374">
        <v>2011</v>
      </c>
      <c r="E7" s="374">
        <v>2011</v>
      </c>
      <c r="F7" s="374" t="s">
        <v>837</v>
      </c>
      <c r="G7" s="43" t="s">
        <v>382</v>
      </c>
      <c r="H7" s="44" t="s">
        <v>838</v>
      </c>
    </row>
    <row r="8" spans="1:8" ht="13.5">
      <c r="A8" s="252"/>
      <c r="B8" s="46" t="s">
        <v>966</v>
      </c>
      <c r="C8" s="47"/>
      <c r="D8" s="644"/>
      <c r="E8" s="644"/>
      <c r="F8" s="644"/>
      <c r="G8" s="645"/>
      <c r="H8" s="361"/>
    </row>
    <row r="9" spans="1:8" ht="12.75">
      <c r="A9" s="50">
        <v>3113</v>
      </c>
      <c r="B9" s="389">
        <v>5336</v>
      </c>
      <c r="C9" s="114" t="s">
        <v>749</v>
      </c>
      <c r="D9" s="91">
        <v>0</v>
      </c>
      <c r="E9" s="91">
        <v>141</v>
      </c>
      <c r="F9" s="91">
        <v>141</v>
      </c>
      <c r="G9" s="142">
        <f>F9/E9*100</f>
        <v>100</v>
      </c>
      <c r="H9" s="92">
        <v>1765</v>
      </c>
    </row>
    <row r="10" spans="1:8" ht="17.25" customHeight="1" thickBot="1">
      <c r="A10" s="384"/>
      <c r="B10" s="425"/>
      <c r="C10" s="646" t="s">
        <v>2434</v>
      </c>
      <c r="D10" s="67">
        <f>SUM(D9:D9)</f>
        <v>0</v>
      </c>
      <c r="E10" s="67">
        <f>SUM(E9:E9)</f>
        <v>141</v>
      </c>
      <c r="F10" s="67">
        <f>SUM(F9:F9)</f>
        <v>141</v>
      </c>
      <c r="G10" s="1066">
        <f>F10/E10*100</f>
        <v>100</v>
      </c>
      <c r="H10" s="70">
        <f>SUM(H9:H9)</f>
        <v>1765</v>
      </c>
    </row>
    <row r="11" spans="1:8" ht="16.5" thickBot="1">
      <c r="A11" s="276" t="s">
        <v>2377</v>
      </c>
      <c r="B11" s="145"/>
      <c r="C11" s="410"/>
      <c r="D11" s="125">
        <f>SUM(D10)</f>
        <v>0</v>
      </c>
      <c r="E11" s="125">
        <f>SUM(E10)</f>
        <v>141</v>
      </c>
      <c r="F11" s="125">
        <f>SUM(F10)</f>
        <v>141</v>
      </c>
      <c r="G11" s="183">
        <f>F11/E11*100</f>
        <v>100</v>
      </c>
      <c r="H11" s="127">
        <f>SUM(H10)</f>
        <v>1765</v>
      </c>
    </row>
    <row r="13" spans="1:8" ht="16.5" thickBot="1">
      <c r="A13" s="392"/>
      <c r="B13" s="392"/>
      <c r="C13" s="478"/>
      <c r="D13" s="486"/>
      <c r="E13" s="486"/>
      <c r="F13" s="486"/>
      <c r="G13" s="450"/>
      <c r="H13" s="486"/>
    </row>
    <row r="14" spans="1:8" ht="15">
      <c r="A14" s="134" t="s">
        <v>2365</v>
      </c>
      <c r="B14" s="135"/>
      <c r="C14" s="136"/>
      <c r="D14" s="38" t="s">
        <v>1438</v>
      </c>
      <c r="E14" s="38" t="s">
        <v>781</v>
      </c>
      <c r="F14" s="38" t="s">
        <v>380</v>
      </c>
      <c r="G14" s="38" t="s">
        <v>381</v>
      </c>
      <c r="H14" s="39" t="s">
        <v>380</v>
      </c>
    </row>
    <row r="15" spans="1:8" ht="14.25" thickBot="1">
      <c r="A15" s="137"/>
      <c r="B15" s="138"/>
      <c r="C15" s="139"/>
      <c r="D15" s="43">
        <v>2011</v>
      </c>
      <c r="E15" s="43">
        <v>2011</v>
      </c>
      <c r="F15" s="43" t="s">
        <v>837</v>
      </c>
      <c r="G15" s="43" t="s">
        <v>382</v>
      </c>
      <c r="H15" s="44" t="s">
        <v>838</v>
      </c>
    </row>
    <row r="16" spans="1:8" ht="12.75">
      <c r="A16" s="58">
        <v>3113</v>
      </c>
      <c r="B16" s="143">
        <v>6351</v>
      </c>
      <c r="C16" s="141" t="s">
        <v>753</v>
      </c>
      <c r="D16" s="91">
        <v>0</v>
      </c>
      <c r="E16" s="91">
        <v>0</v>
      </c>
      <c r="F16" s="91">
        <v>0</v>
      </c>
      <c r="G16" s="142"/>
      <c r="H16" s="26">
        <v>0</v>
      </c>
    </row>
    <row r="17" spans="1:8" ht="15.75" thickBot="1">
      <c r="A17" s="64"/>
      <c r="B17" s="419" t="s">
        <v>2379</v>
      </c>
      <c r="C17" s="386"/>
      <c r="D17" s="387">
        <f>SUM(D16:D16)</f>
        <v>0</v>
      </c>
      <c r="E17" s="387">
        <f>SUM(E16:E16)</f>
        <v>0</v>
      </c>
      <c r="F17" s="67">
        <f>SUM(F16:F16)</f>
        <v>0</v>
      </c>
      <c r="G17" s="69"/>
      <c r="H17" s="70">
        <f>SUM(H16:H16)</f>
        <v>0</v>
      </c>
    </row>
    <row r="18" spans="1:8" ht="16.5" thickBot="1">
      <c r="A18" s="144" t="s">
        <v>2380</v>
      </c>
      <c r="B18" s="145"/>
      <c r="C18" s="146"/>
      <c r="D18" s="125">
        <f>SUM(D17)</f>
        <v>0</v>
      </c>
      <c r="E18" s="125">
        <f>SUM(E17)</f>
        <v>0</v>
      </c>
      <c r="F18" s="125">
        <f>SUM(F17)</f>
        <v>0</v>
      </c>
      <c r="G18" s="148"/>
      <c r="H18" s="127">
        <f>SUM(H17)</f>
        <v>0</v>
      </c>
    </row>
    <row r="19" spans="1:8" ht="12.75">
      <c r="A19" s="129"/>
      <c r="B19" s="130"/>
      <c r="C19" s="131"/>
      <c r="D19" s="132"/>
      <c r="E19" s="132"/>
      <c r="F19" s="132"/>
      <c r="G19" s="133"/>
      <c r="H19" s="132"/>
    </row>
    <row r="20" spans="1:8" ht="12.75">
      <c r="A20" s="129"/>
      <c r="B20" s="130"/>
      <c r="C20" s="131"/>
      <c r="D20" s="132"/>
      <c r="E20" s="132"/>
      <c r="F20" s="132"/>
      <c r="G20" s="133"/>
      <c r="H20" s="132"/>
    </row>
    <row r="21" spans="1:8" ht="12.75">
      <c r="A21" s="129"/>
      <c r="B21" s="130"/>
      <c r="C21" s="131"/>
      <c r="D21" s="132"/>
      <c r="E21" s="132"/>
      <c r="F21" s="132"/>
      <c r="G21" s="133"/>
      <c r="H21" s="132"/>
    </row>
    <row r="22" spans="1:8" ht="16.5" thickBot="1">
      <c r="A22" s="149" t="s">
        <v>2381</v>
      </c>
      <c r="B22" s="150"/>
      <c r="C22" s="78"/>
      <c r="D22" s="32"/>
      <c r="E22" s="32"/>
      <c r="F22" s="151"/>
      <c r="G22" s="78"/>
      <c r="H22" s="151"/>
    </row>
    <row r="23" spans="1:8" ht="13.5">
      <c r="A23" s="152" t="s">
        <v>2382</v>
      </c>
      <c r="B23" s="153"/>
      <c r="C23" s="154" t="s">
        <v>2383</v>
      </c>
      <c r="D23" s="38" t="s">
        <v>1438</v>
      </c>
      <c r="E23" s="38" t="s">
        <v>781</v>
      </c>
      <c r="F23" s="38" t="s">
        <v>380</v>
      </c>
      <c r="G23" s="38" t="s">
        <v>381</v>
      </c>
      <c r="H23" s="39" t="s">
        <v>380</v>
      </c>
    </row>
    <row r="24" spans="1:8" ht="14.25" thickBot="1">
      <c r="A24" s="155"/>
      <c r="B24" s="156" t="s">
        <v>2384</v>
      </c>
      <c r="C24" s="157"/>
      <c r="D24" s="43">
        <v>2011</v>
      </c>
      <c r="E24" s="43">
        <v>2011</v>
      </c>
      <c r="F24" s="43" t="s">
        <v>837</v>
      </c>
      <c r="G24" s="43" t="s">
        <v>382</v>
      </c>
      <c r="H24" s="44" t="s">
        <v>838</v>
      </c>
    </row>
    <row r="25" spans="1:8" ht="12.75">
      <c r="A25" s="363">
        <v>30</v>
      </c>
      <c r="B25" s="190">
        <v>800201</v>
      </c>
      <c r="C25" s="168" t="s">
        <v>465</v>
      </c>
      <c r="D25" s="23">
        <v>0</v>
      </c>
      <c r="E25" s="23">
        <v>0</v>
      </c>
      <c r="F25" s="23">
        <v>0</v>
      </c>
      <c r="G25" s="142"/>
      <c r="H25" s="22"/>
    </row>
    <row r="26" spans="1:9" ht="15.75" thickBot="1">
      <c r="A26" s="162"/>
      <c r="B26" s="163"/>
      <c r="C26" s="164" t="s">
        <v>2258</v>
      </c>
      <c r="D26" s="550">
        <f>SUM(D25:D25)</f>
        <v>0</v>
      </c>
      <c r="E26" s="550">
        <f>SUM(E25:E25)</f>
        <v>0</v>
      </c>
      <c r="F26" s="165">
        <f>SUM(F25:F25)</f>
        <v>0</v>
      </c>
      <c r="G26" s="166"/>
      <c r="H26" s="167"/>
      <c r="I26" s="71"/>
    </row>
    <row r="27" spans="1:9" ht="16.5" thickBot="1">
      <c r="A27" s="421"/>
      <c r="B27" s="406"/>
      <c r="C27" s="410" t="s">
        <v>2366</v>
      </c>
      <c r="D27" s="169">
        <v>0</v>
      </c>
      <c r="E27" s="169">
        <v>0</v>
      </c>
      <c r="F27" s="169">
        <f>SUM(F26)</f>
        <v>0</v>
      </c>
      <c r="G27" s="148"/>
      <c r="H27" s="170">
        <v>0</v>
      </c>
      <c r="I27" s="78"/>
    </row>
    <row r="28" spans="1:8" ht="12.75">
      <c r="A28" s="129"/>
      <c r="B28" s="130"/>
      <c r="C28" s="171"/>
      <c r="D28" s="132"/>
      <c r="E28" s="132"/>
      <c r="F28" s="132"/>
      <c r="G28" s="133"/>
      <c r="H28" s="132"/>
    </row>
    <row r="29" spans="1:8" ht="12.75">
      <c r="A29" s="129"/>
      <c r="B29" s="130"/>
      <c r="C29" s="171"/>
      <c r="D29" s="132"/>
      <c r="E29" s="132"/>
      <c r="F29" s="132"/>
      <c r="G29" s="133"/>
      <c r="H29" s="132"/>
    </row>
    <row r="32" spans="1:8" ht="19.5" thickBot="1">
      <c r="A32" s="172" t="s">
        <v>497</v>
      </c>
      <c r="B32" s="173"/>
      <c r="D32" s="33"/>
      <c r="E32" s="33"/>
      <c r="F32" s="33"/>
      <c r="G32" s="34"/>
      <c r="H32" s="33"/>
    </row>
    <row r="33" spans="1:8" ht="13.5">
      <c r="A33" s="174"/>
      <c r="B33" s="36"/>
      <c r="C33" s="175"/>
      <c r="D33" s="38" t="s">
        <v>1438</v>
      </c>
      <c r="E33" s="38" t="s">
        <v>781</v>
      </c>
      <c r="F33" s="38" t="s">
        <v>380</v>
      </c>
      <c r="G33" s="38" t="s">
        <v>381</v>
      </c>
      <c r="H33" s="39" t="s">
        <v>380</v>
      </c>
    </row>
    <row r="34" spans="1:8" ht="14.25" thickBot="1">
      <c r="A34" s="57"/>
      <c r="B34" s="130"/>
      <c r="C34" s="171"/>
      <c r="D34" s="374">
        <v>2011</v>
      </c>
      <c r="E34" s="374">
        <v>2011</v>
      </c>
      <c r="F34" s="374" t="s">
        <v>837</v>
      </c>
      <c r="G34" s="43" t="s">
        <v>382</v>
      </c>
      <c r="H34" s="44" t="s">
        <v>838</v>
      </c>
    </row>
    <row r="35" spans="1:8" ht="12.75">
      <c r="A35" s="176" t="s">
        <v>2364</v>
      </c>
      <c r="B35" s="177"/>
      <c r="C35" s="178"/>
      <c r="D35" s="1">
        <f>'42 35'!D11</f>
        <v>0</v>
      </c>
      <c r="E35" s="1">
        <f>'42 35'!E11</f>
        <v>141</v>
      </c>
      <c r="F35" s="1">
        <f>'42 35'!F11</f>
        <v>141</v>
      </c>
      <c r="G35" s="53">
        <f>F35/E35*100</f>
        <v>100</v>
      </c>
      <c r="H35" s="13">
        <f>'42 35'!H11</f>
        <v>1765</v>
      </c>
    </row>
    <row r="36" spans="1:8" ht="13.5" thickBot="1">
      <c r="A36" s="112" t="s">
        <v>2360</v>
      </c>
      <c r="B36" s="88"/>
      <c r="C36" s="17"/>
      <c r="D36" s="6">
        <f>'42 35'!D27</f>
        <v>0</v>
      </c>
      <c r="E36" s="6">
        <f>'42 35'!E27</f>
        <v>0</v>
      </c>
      <c r="F36" s="6">
        <f>'42 35'!F27</f>
        <v>0</v>
      </c>
      <c r="G36" s="53"/>
      <c r="H36" s="8">
        <f>'42 35'!H27</f>
        <v>0</v>
      </c>
    </row>
    <row r="37" spans="1:8" ht="16.5" thickBot="1">
      <c r="A37" s="180" t="s">
        <v>2437</v>
      </c>
      <c r="B37" s="181"/>
      <c r="C37" s="182"/>
      <c r="D37" s="169">
        <f>SUM(D35:D36)</f>
        <v>0</v>
      </c>
      <c r="E37" s="169">
        <f>SUM(E35:E36)</f>
        <v>141</v>
      </c>
      <c r="F37" s="169">
        <f>SUM(F35:F36)</f>
        <v>141</v>
      </c>
      <c r="G37" s="183">
        <f>F37/E37*100</f>
        <v>100</v>
      </c>
      <c r="H37" s="170">
        <f>SUM(H35:H36)</f>
        <v>1765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III/12</oddHeader>
    <oddFooter>&amp;C- 35 -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85">
      <selection activeCell="B95" sqref="B95:H96"/>
    </sheetView>
  </sheetViews>
  <sheetFormatPr defaultColWidth="9.00390625" defaultRowHeight="12.75"/>
  <cols>
    <col min="1" max="1" width="5.00390625" style="277" customWidth="1"/>
    <col min="2" max="2" width="4.875" style="277" customWidth="1"/>
    <col min="3" max="3" width="32.875" style="277" customWidth="1"/>
    <col min="4" max="5" width="7.25390625" style="277" bestFit="1" customWidth="1"/>
    <col min="6" max="6" width="10.125" style="277" customWidth="1"/>
    <col min="7" max="7" width="8.625" style="277" bestFit="1" customWidth="1"/>
    <col min="8" max="8" width="10.125" style="277" customWidth="1"/>
    <col min="9" max="16384" width="9.125" style="277" customWidth="1"/>
  </cols>
  <sheetData>
    <row r="1" ht="12.75">
      <c r="H1" s="28" t="s">
        <v>1749</v>
      </c>
    </row>
    <row r="2" ht="18.75">
      <c r="A2" s="551" t="s">
        <v>408</v>
      </c>
    </row>
    <row r="3" ht="12.75">
      <c r="A3" s="593"/>
    </row>
    <row r="4" spans="1:8" ht="15" thickBot="1">
      <c r="A4" s="592" t="s">
        <v>2368</v>
      </c>
      <c r="B4" s="593"/>
      <c r="F4" s="362"/>
      <c r="G4" s="594"/>
      <c r="H4" s="28" t="s">
        <v>19</v>
      </c>
    </row>
    <row r="5" spans="1:8" ht="13.5">
      <c r="A5" s="595" t="s">
        <v>965</v>
      </c>
      <c r="B5" s="596"/>
      <c r="C5" s="581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</row>
    <row r="6" spans="1:8" ht="13.5">
      <c r="A6" s="1120">
        <v>3131</v>
      </c>
      <c r="B6" s="1132" t="s">
        <v>1002</v>
      </c>
      <c r="C6" s="168"/>
      <c r="D6" s="374">
        <v>2011</v>
      </c>
      <c r="E6" s="374">
        <v>2011</v>
      </c>
      <c r="F6" s="374" t="s">
        <v>837</v>
      </c>
      <c r="G6" s="374" t="s">
        <v>382</v>
      </c>
      <c r="H6" s="375" t="s">
        <v>838</v>
      </c>
    </row>
    <row r="7" spans="1:8" ht="13.5">
      <c r="A7" s="1115">
        <v>3132</v>
      </c>
      <c r="B7" s="1022" t="s">
        <v>1003</v>
      </c>
      <c r="C7" s="168"/>
      <c r="D7" s="374"/>
      <c r="E7" s="374"/>
      <c r="F7" s="374"/>
      <c r="G7" s="374"/>
      <c r="H7" s="375"/>
    </row>
    <row r="8" spans="1:8" ht="13.5">
      <c r="A8" s="498">
        <v>3211</v>
      </c>
      <c r="B8" s="597" t="s">
        <v>2266</v>
      </c>
      <c r="C8" s="168"/>
      <c r="D8" s="374"/>
      <c r="E8" s="374"/>
      <c r="F8" s="374"/>
      <c r="G8" s="374"/>
      <c r="H8" s="375"/>
    </row>
    <row r="9" spans="1:8" ht="12.75">
      <c r="A9" s="495">
        <v>3429</v>
      </c>
      <c r="B9" s="496" t="s">
        <v>1797</v>
      </c>
      <c r="C9" s="168"/>
      <c r="D9" s="3"/>
      <c r="E9" s="3"/>
      <c r="F9" s="3"/>
      <c r="G9" s="3"/>
      <c r="H9" s="598"/>
    </row>
    <row r="10" spans="1:8" ht="12.75">
      <c r="A10" s="495">
        <v>3511</v>
      </c>
      <c r="B10" s="496" t="s">
        <v>1324</v>
      </c>
      <c r="C10" s="599"/>
      <c r="D10" s="3"/>
      <c r="E10" s="3"/>
      <c r="F10" s="3"/>
      <c r="G10" s="3"/>
      <c r="H10" s="598"/>
    </row>
    <row r="11" spans="1:8" ht="12.75">
      <c r="A11" s="495">
        <v>3512</v>
      </c>
      <c r="B11" s="496" t="s">
        <v>760</v>
      </c>
      <c r="C11" s="599"/>
      <c r="D11" s="3"/>
      <c r="E11" s="3"/>
      <c r="F11" s="3"/>
      <c r="G11" s="3"/>
      <c r="H11" s="598"/>
    </row>
    <row r="12" spans="1:8" ht="12.75">
      <c r="A12" s="495">
        <v>3513</v>
      </c>
      <c r="B12" s="496" t="s">
        <v>1325</v>
      </c>
      <c r="C12" s="168"/>
      <c r="D12" s="3"/>
      <c r="E12" s="3"/>
      <c r="F12" s="3"/>
      <c r="G12" s="3"/>
      <c r="H12" s="598"/>
    </row>
    <row r="13" spans="1:8" ht="12.75">
      <c r="A13" s="498">
        <v>3515</v>
      </c>
      <c r="B13" s="499" t="s">
        <v>755</v>
      </c>
      <c r="C13" s="599"/>
      <c r="D13" s="3"/>
      <c r="E13" s="3"/>
      <c r="F13" s="3"/>
      <c r="G13" s="3"/>
      <c r="H13" s="598"/>
    </row>
    <row r="14" spans="1:8" ht="12.75">
      <c r="A14" s="495">
        <v>3524</v>
      </c>
      <c r="B14" s="496" t="s">
        <v>763</v>
      </c>
      <c r="C14" s="168"/>
      <c r="D14" s="560"/>
      <c r="E14" s="560"/>
      <c r="F14" s="560"/>
      <c r="G14" s="3"/>
      <c r="H14" s="561"/>
    </row>
    <row r="15" spans="1:8" ht="12.75">
      <c r="A15" s="495">
        <v>3541</v>
      </c>
      <c r="B15" s="496" t="s">
        <v>466</v>
      </c>
      <c r="C15" s="599"/>
      <c r="D15" s="560"/>
      <c r="E15" s="560"/>
      <c r="F15" s="560"/>
      <c r="G15" s="3"/>
      <c r="H15" s="561"/>
    </row>
    <row r="16" spans="1:8" ht="12.75">
      <c r="A16" s="495">
        <v>3569</v>
      </c>
      <c r="B16" s="496" t="s">
        <v>761</v>
      </c>
      <c r="C16" s="168"/>
      <c r="D16" s="560"/>
      <c r="E16" s="560"/>
      <c r="F16" s="560"/>
      <c r="G16" s="3"/>
      <c r="H16" s="561"/>
    </row>
    <row r="17" spans="1:8" ht="12.75">
      <c r="A17" s="89">
        <v>4227</v>
      </c>
      <c r="B17" s="41" t="s">
        <v>798</v>
      </c>
      <c r="C17" s="168"/>
      <c r="D17" s="560"/>
      <c r="E17" s="560"/>
      <c r="F17" s="560"/>
      <c r="G17" s="3"/>
      <c r="H17" s="561"/>
    </row>
    <row r="18" spans="1:8" ht="12.75">
      <c r="A18" s="495">
        <v>4322</v>
      </c>
      <c r="B18" s="496" t="s">
        <v>1333</v>
      </c>
      <c r="C18" s="168"/>
      <c r="D18" s="560"/>
      <c r="E18" s="560"/>
      <c r="F18" s="560"/>
      <c r="G18" s="3"/>
      <c r="H18" s="561"/>
    </row>
    <row r="19" spans="1:8" ht="12.75">
      <c r="A19" s="495">
        <v>4324</v>
      </c>
      <c r="B19" s="1119" t="s">
        <v>1005</v>
      </c>
      <c r="C19" s="168"/>
      <c r="D19" s="560"/>
      <c r="E19" s="560"/>
      <c r="F19" s="560"/>
      <c r="G19" s="3"/>
      <c r="H19" s="561"/>
    </row>
    <row r="20" spans="1:8" ht="12.75">
      <c r="A20" s="495">
        <v>4329</v>
      </c>
      <c r="B20" s="496" t="s">
        <v>1403</v>
      </c>
      <c r="C20" s="168"/>
      <c r="D20" s="560"/>
      <c r="E20" s="560"/>
      <c r="F20" s="560"/>
      <c r="G20" s="3"/>
      <c r="H20" s="561"/>
    </row>
    <row r="21" spans="1:8" ht="12.75">
      <c r="A21" s="495">
        <v>4332</v>
      </c>
      <c r="B21" s="1119" t="s">
        <v>1006</v>
      </c>
      <c r="C21" s="168"/>
      <c r="D21" s="560"/>
      <c r="E21" s="560"/>
      <c r="F21" s="560"/>
      <c r="G21" s="3"/>
      <c r="H21" s="561"/>
    </row>
    <row r="22" spans="1:8" ht="12.75">
      <c r="A22" s="495">
        <v>4339</v>
      </c>
      <c r="B22" s="496" t="s">
        <v>2429</v>
      </c>
      <c r="C22" s="168"/>
      <c r="D22" s="560"/>
      <c r="E22" s="560"/>
      <c r="F22" s="560"/>
      <c r="G22" s="3"/>
      <c r="H22" s="561"/>
    </row>
    <row r="23" spans="1:8" ht="12.75">
      <c r="A23" s="495">
        <v>4349</v>
      </c>
      <c r="B23" s="1119" t="s">
        <v>1007</v>
      </c>
      <c r="C23" s="168"/>
      <c r="D23" s="560"/>
      <c r="E23" s="560"/>
      <c r="F23" s="560"/>
      <c r="G23" s="3"/>
      <c r="H23" s="561"/>
    </row>
    <row r="24" spans="1:8" ht="12.75">
      <c r="A24" s="497">
        <v>4351</v>
      </c>
      <c r="B24" s="496" t="s">
        <v>523</v>
      </c>
      <c r="C24" s="168"/>
      <c r="D24" s="560"/>
      <c r="E24" s="560"/>
      <c r="F24" s="560"/>
      <c r="G24" s="3"/>
      <c r="H24" s="561"/>
    </row>
    <row r="25" spans="1:8" ht="12.75">
      <c r="A25" s="498">
        <v>4376</v>
      </c>
      <c r="B25" s="499" t="s">
        <v>979</v>
      </c>
      <c r="C25" s="600"/>
      <c r="D25" s="560"/>
      <c r="E25" s="560"/>
      <c r="F25" s="560"/>
      <c r="G25" s="3"/>
      <c r="H25" s="561"/>
    </row>
    <row r="26" spans="1:8" ht="12.75">
      <c r="A26" s="498">
        <v>4379</v>
      </c>
      <c r="B26" s="496" t="s">
        <v>1434</v>
      </c>
      <c r="C26" s="600"/>
      <c r="D26" s="560"/>
      <c r="E26" s="560"/>
      <c r="F26" s="560"/>
      <c r="G26" s="3"/>
      <c r="H26" s="561"/>
    </row>
    <row r="27" spans="1:8" ht="12.75">
      <c r="A27" s="495">
        <v>4399</v>
      </c>
      <c r="B27" s="496" t="s">
        <v>1409</v>
      </c>
      <c r="C27" s="168"/>
      <c r="D27" s="560"/>
      <c r="E27" s="560"/>
      <c r="F27" s="560"/>
      <c r="G27" s="3"/>
      <c r="H27" s="561"/>
    </row>
    <row r="28" spans="1:8" ht="12.75">
      <c r="A28" s="495">
        <v>3632</v>
      </c>
      <c r="B28" s="496" t="s">
        <v>1327</v>
      </c>
      <c r="C28" s="168"/>
      <c r="D28" s="560"/>
      <c r="E28" s="560"/>
      <c r="F28" s="560"/>
      <c r="G28" s="3"/>
      <c r="H28" s="561"/>
    </row>
    <row r="29" spans="1:8" ht="12.75">
      <c r="A29" s="495">
        <v>6171</v>
      </c>
      <c r="B29" s="496" t="s">
        <v>2453</v>
      </c>
      <c r="C29" s="168"/>
      <c r="D29" s="560"/>
      <c r="E29" s="560"/>
      <c r="F29" s="560"/>
      <c r="G29" s="3"/>
      <c r="H29" s="561"/>
    </row>
    <row r="30" spans="1:8" ht="12.75">
      <c r="A30" s="613">
        <v>6320</v>
      </c>
      <c r="B30" s="496" t="s">
        <v>460</v>
      </c>
      <c r="C30" s="168"/>
      <c r="D30" s="560"/>
      <c r="E30" s="560"/>
      <c r="F30" s="560"/>
      <c r="G30" s="3"/>
      <c r="H30" s="561"/>
    </row>
    <row r="31" spans="1:8" ht="13.5" thickBot="1">
      <c r="A31" s="395">
        <v>6409</v>
      </c>
      <c r="B31" s="376" t="s">
        <v>1348</v>
      </c>
      <c r="C31" s="601"/>
      <c r="D31" s="602"/>
      <c r="E31" s="602"/>
      <c r="F31" s="602"/>
      <c r="G31" s="603"/>
      <c r="H31" s="604"/>
    </row>
    <row r="32" spans="1:8" ht="13.5">
      <c r="A32" s="605"/>
      <c r="B32" s="606" t="s">
        <v>966</v>
      </c>
      <c r="C32" s="168"/>
      <c r="D32" s="564"/>
      <c r="E32" s="564"/>
      <c r="F32" s="567"/>
      <c r="G32" s="567"/>
      <c r="H32" s="283"/>
    </row>
    <row r="33" spans="1:8" ht="12.75">
      <c r="A33" s="1120">
        <v>3131</v>
      </c>
      <c r="B33" s="1121">
        <v>5339</v>
      </c>
      <c r="C33" s="806" t="s">
        <v>1001</v>
      </c>
      <c r="D33" s="1012">
        <v>0</v>
      </c>
      <c r="E33" s="1012">
        <v>40</v>
      </c>
      <c r="F33" s="1012">
        <v>40</v>
      </c>
      <c r="G33" s="568">
        <f>F33/E33*100</f>
        <v>100</v>
      </c>
      <c r="H33" s="283">
        <v>50</v>
      </c>
    </row>
    <row r="34" spans="1:8" ht="13.5" thickBot="1">
      <c r="A34" s="1112"/>
      <c r="B34" s="1113" t="s">
        <v>2366</v>
      </c>
      <c r="C34" s="1114"/>
      <c r="D34" s="1042">
        <f>D33</f>
        <v>0</v>
      </c>
      <c r="E34" s="1042">
        <f>E33</f>
        <v>40</v>
      </c>
      <c r="F34" s="1042">
        <f>F33</f>
        <v>40</v>
      </c>
      <c r="G34" s="611">
        <f>F34/E34*100</f>
        <v>100</v>
      </c>
      <c r="H34" s="612">
        <f>SUM(H33:H33)</f>
        <v>50</v>
      </c>
    </row>
    <row r="35" spans="1:8" ht="12.75">
      <c r="A35" s="1109">
        <v>3132</v>
      </c>
      <c r="B35" s="1110">
        <v>5339</v>
      </c>
      <c r="C35" s="1111" t="s">
        <v>1001</v>
      </c>
      <c r="D35" s="1012">
        <v>0</v>
      </c>
      <c r="E35" s="1012">
        <v>25</v>
      </c>
      <c r="F35" s="1012">
        <v>25</v>
      </c>
      <c r="G35" s="573">
        <f>F35/E35*100</f>
        <v>100</v>
      </c>
      <c r="H35" s="18">
        <v>0</v>
      </c>
    </row>
    <row r="36" spans="1:8" ht="13.5" thickBot="1">
      <c r="A36" s="1112"/>
      <c r="B36" s="1113" t="s">
        <v>2366</v>
      </c>
      <c r="C36" s="1114"/>
      <c r="D36" s="1042">
        <f>D35</f>
        <v>0</v>
      </c>
      <c r="E36" s="1042">
        <f>E35</f>
        <v>25</v>
      </c>
      <c r="F36" s="1042">
        <f>F35</f>
        <v>25</v>
      </c>
      <c r="G36" s="611">
        <f>F36/E36*100</f>
        <v>100</v>
      </c>
      <c r="H36" s="612">
        <f>SUM(H35:H35)</f>
        <v>0</v>
      </c>
    </row>
    <row r="37" spans="1:8" ht="12.75">
      <c r="A37" s="497">
        <v>3211</v>
      </c>
      <c r="B37" s="566">
        <v>5167</v>
      </c>
      <c r="C37" s="168" t="s">
        <v>2441</v>
      </c>
      <c r="D37" s="572">
        <v>1100</v>
      </c>
      <c r="E37" s="572">
        <v>1100</v>
      </c>
      <c r="F37" s="572">
        <v>875</v>
      </c>
      <c r="G37" s="573">
        <f aca="true" t="shared" si="0" ref="G37:G51">F37/E37*100</f>
        <v>79.54545454545455</v>
      </c>
      <c r="H37" s="18">
        <v>725</v>
      </c>
    </row>
    <row r="38" spans="1:8" ht="13.5">
      <c r="A38" s="607"/>
      <c r="B38" s="4">
        <v>5491</v>
      </c>
      <c r="C38" s="571" t="s">
        <v>2267</v>
      </c>
      <c r="D38" s="567">
        <v>122</v>
      </c>
      <c r="E38" s="567">
        <v>122</v>
      </c>
      <c r="F38" s="572">
        <v>79</v>
      </c>
      <c r="G38" s="573">
        <f t="shared" si="0"/>
        <v>64.75409836065575</v>
      </c>
      <c r="H38" s="18">
        <v>77</v>
      </c>
    </row>
    <row r="39" spans="1:8" ht="13.5" thickBot="1">
      <c r="A39" s="608"/>
      <c r="B39" s="609" t="s">
        <v>2366</v>
      </c>
      <c r="C39" s="601"/>
      <c r="D39" s="610">
        <f>SUM(D37:D38)</f>
        <v>1222</v>
      </c>
      <c r="E39" s="610">
        <f>SUM(E37:E38)</f>
        <v>1222</v>
      </c>
      <c r="F39" s="610">
        <f>SUM(F37:F38)</f>
        <v>954</v>
      </c>
      <c r="G39" s="611">
        <f t="shared" si="0"/>
        <v>78.06873977086744</v>
      </c>
      <c r="H39" s="612">
        <f>SUM(H37:H38)</f>
        <v>802</v>
      </c>
    </row>
    <row r="40" spans="1:8" ht="12.75">
      <c r="A40" s="495">
        <v>3299</v>
      </c>
      <c r="B40" s="4">
        <v>5169</v>
      </c>
      <c r="C40" s="571" t="s">
        <v>2444</v>
      </c>
      <c r="D40" s="572">
        <v>0</v>
      </c>
      <c r="E40" s="572">
        <v>0</v>
      </c>
      <c r="F40" s="572">
        <v>0</v>
      </c>
      <c r="G40" s="573"/>
      <c r="H40" s="18">
        <v>29</v>
      </c>
    </row>
    <row r="41" spans="1:8" ht="13.5" thickBot="1">
      <c r="A41" s="608"/>
      <c r="B41" s="609" t="s">
        <v>2366</v>
      </c>
      <c r="C41" s="601"/>
      <c r="D41" s="610">
        <f>SUM(D40)</f>
        <v>0</v>
      </c>
      <c r="E41" s="610">
        <f>SUM(E40)</f>
        <v>0</v>
      </c>
      <c r="F41" s="610">
        <f>SUM(F40)</f>
        <v>0</v>
      </c>
      <c r="G41" s="611"/>
      <c r="H41" s="612">
        <f>SUM(H40)</f>
        <v>29</v>
      </c>
    </row>
    <row r="42" spans="1:8" ht="12.75">
      <c r="A42" s="495">
        <v>3429</v>
      </c>
      <c r="B42" s="4">
        <v>5336</v>
      </c>
      <c r="C42" s="42" t="s">
        <v>756</v>
      </c>
      <c r="D42" s="572">
        <v>300</v>
      </c>
      <c r="E42" s="572">
        <v>300</v>
      </c>
      <c r="F42" s="572">
        <v>155</v>
      </c>
      <c r="G42" s="568">
        <f>F42/E42*100</f>
        <v>51.66666666666667</v>
      </c>
      <c r="H42" s="18">
        <v>209</v>
      </c>
    </row>
    <row r="43" spans="1:8" ht="13.5" thickBot="1">
      <c r="A43" s="614"/>
      <c r="B43" s="615" t="s">
        <v>2366</v>
      </c>
      <c r="C43" s="601"/>
      <c r="D43" s="610">
        <f>SUM(D42:D42)</f>
        <v>300</v>
      </c>
      <c r="E43" s="610">
        <f>SUM(E42:E42)</f>
        <v>300</v>
      </c>
      <c r="F43" s="610">
        <f>SUM(F42:F42)</f>
        <v>155</v>
      </c>
      <c r="G43" s="611">
        <f t="shared" si="0"/>
        <v>51.66666666666667</v>
      </c>
      <c r="H43" s="612">
        <f>SUM(H42:H42)</f>
        <v>209</v>
      </c>
    </row>
    <row r="44" spans="1:8" ht="12.75">
      <c r="A44" s="497">
        <v>3511</v>
      </c>
      <c r="B44" s="4">
        <v>5169</v>
      </c>
      <c r="C44" s="571" t="s">
        <v>2444</v>
      </c>
      <c r="D44" s="572">
        <v>4</v>
      </c>
      <c r="E44" s="572">
        <v>4</v>
      </c>
      <c r="F44" s="572">
        <v>0</v>
      </c>
      <c r="G44" s="573">
        <f t="shared" si="0"/>
        <v>0</v>
      </c>
      <c r="H44" s="18">
        <v>0</v>
      </c>
    </row>
    <row r="45" spans="1:8" ht="13.5" thickBot="1">
      <c r="A45" s="608"/>
      <c r="B45" s="609" t="s">
        <v>2366</v>
      </c>
      <c r="C45" s="601"/>
      <c r="D45" s="610">
        <f>SUM(D44:D44)</f>
        <v>4</v>
      </c>
      <c r="E45" s="610">
        <f>SUM(E44:E44)</f>
        <v>4</v>
      </c>
      <c r="F45" s="610">
        <f>SUM(F44:F44)</f>
        <v>0</v>
      </c>
      <c r="G45" s="611">
        <f t="shared" si="0"/>
        <v>0</v>
      </c>
      <c r="H45" s="612">
        <f>SUM(H44:H44)</f>
        <v>0</v>
      </c>
    </row>
    <row r="46" spans="1:8" ht="12.75">
      <c r="A46" s="497">
        <v>3512</v>
      </c>
      <c r="B46" s="4">
        <v>5212</v>
      </c>
      <c r="C46" s="204" t="s">
        <v>977</v>
      </c>
      <c r="D46" s="572">
        <v>2500</v>
      </c>
      <c r="E46" s="572">
        <v>2500</v>
      </c>
      <c r="F46" s="572">
        <v>2500</v>
      </c>
      <c r="G46" s="573">
        <f t="shared" si="0"/>
        <v>100</v>
      </c>
      <c r="H46" s="18">
        <v>2550</v>
      </c>
    </row>
    <row r="47" spans="1:8" ht="13.5" thickBot="1">
      <c r="A47" s="608"/>
      <c r="B47" s="609" t="s">
        <v>2366</v>
      </c>
      <c r="C47" s="601"/>
      <c r="D47" s="610">
        <f>SUM(D46:D46)</f>
        <v>2500</v>
      </c>
      <c r="E47" s="610">
        <f>SUM(E46:E46)</f>
        <v>2500</v>
      </c>
      <c r="F47" s="610">
        <f>SUM(F46:F46)</f>
        <v>2500</v>
      </c>
      <c r="G47" s="611">
        <f t="shared" si="0"/>
        <v>100</v>
      </c>
      <c r="H47" s="612">
        <f>SUM(H46:H46)</f>
        <v>2550</v>
      </c>
    </row>
    <row r="48" spans="1:8" ht="12.75">
      <c r="A48" s="579">
        <v>3513</v>
      </c>
      <c r="B48" s="4">
        <v>5213</v>
      </c>
      <c r="C48" s="204" t="s">
        <v>1798</v>
      </c>
      <c r="D48" s="572">
        <v>9000</v>
      </c>
      <c r="E48" s="572">
        <v>9000</v>
      </c>
      <c r="F48" s="572">
        <v>8640</v>
      </c>
      <c r="G48" s="568">
        <f t="shared" si="0"/>
        <v>96</v>
      </c>
      <c r="H48" s="18">
        <v>8485</v>
      </c>
    </row>
    <row r="49" spans="1:8" ht="13.5" thickBot="1">
      <c r="A49" s="608"/>
      <c r="B49" s="615" t="s">
        <v>2366</v>
      </c>
      <c r="C49" s="616"/>
      <c r="D49" s="610">
        <f>SUM(D48)</f>
        <v>9000</v>
      </c>
      <c r="E49" s="610">
        <f>SUM(E48)</f>
        <v>9000</v>
      </c>
      <c r="F49" s="610">
        <f>SUM(F48:F48)</f>
        <v>8640</v>
      </c>
      <c r="G49" s="611">
        <f t="shared" si="0"/>
        <v>96</v>
      </c>
      <c r="H49" s="612">
        <f>SUM(H48:H48)</f>
        <v>8485</v>
      </c>
    </row>
    <row r="50" spans="1:8" ht="12.75">
      <c r="A50" s="497">
        <v>3515</v>
      </c>
      <c r="B50" s="4">
        <v>5169</v>
      </c>
      <c r="C50" s="571" t="s">
        <v>2444</v>
      </c>
      <c r="D50" s="567">
        <v>2</v>
      </c>
      <c r="E50" s="567">
        <v>2</v>
      </c>
      <c r="F50" s="567">
        <v>0</v>
      </c>
      <c r="G50" s="573">
        <f t="shared" si="0"/>
        <v>0</v>
      </c>
      <c r="H50" s="283">
        <v>0</v>
      </c>
    </row>
    <row r="51" spans="1:8" ht="13.5" thickBot="1">
      <c r="A51" s="608"/>
      <c r="B51" s="609" t="s">
        <v>2366</v>
      </c>
      <c r="C51" s="601"/>
      <c r="D51" s="610">
        <f>SUM(D50:D50)</f>
        <v>2</v>
      </c>
      <c r="E51" s="610">
        <f>SUM(E50:E50)</f>
        <v>2</v>
      </c>
      <c r="F51" s="610">
        <f>SUM(F50:F50)</f>
        <v>0</v>
      </c>
      <c r="G51" s="611">
        <f t="shared" si="0"/>
        <v>0</v>
      </c>
      <c r="H51" s="612">
        <f>SUM(H50:H50)</f>
        <v>0</v>
      </c>
    </row>
    <row r="52" spans="1:8" ht="12.75">
      <c r="A52" s="579">
        <v>3524</v>
      </c>
      <c r="B52" s="580">
        <v>5134</v>
      </c>
      <c r="C52" s="581" t="s">
        <v>6</v>
      </c>
      <c r="D52" s="564">
        <v>216</v>
      </c>
      <c r="E52" s="564">
        <v>216</v>
      </c>
      <c r="F52" s="564">
        <v>105</v>
      </c>
      <c r="G52" s="582">
        <f>F52/E52*100</f>
        <v>48.61111111111111</v>
      </c>
      <c r="H52" s="565">
        <v>0</v>
      </c>
    </row>
    <row r="53" spans="1:8" ht="12.75">
      <c r="A53" s="613"/>
      <c r="B53" s="566">
        <v>5137</v>
      </c>
      <c r="C53" s="168" t="s">
        <v>2451</v>
      </c>
      <c r="D53" s="572">
        <v>706</v>
      </c>
      <c r="E53" s="572">
        <v>706</v>
      </c>
      <c r="F53" s="572">
        <v>355</v>
      </c>
      <c r="G53" s="568">
        <f>F53/E53*100</f>
        <v>50.28328611898017</v>
      </c>
      <c r="H53" s="18">
        <v>55</v>
      </c>
    </row>
    <row r="54" spans="1:8" ht="12.75">
      <c r="A54" s="613"/>
      <c r="B54" s="617">
        <v>5172</v>
      </c>
      <c r="C54" s="168" t="s">
        <v>1430</v>
      </c>
      <c r="D54" s="572">
        <v>150</v>
      </c>
      <c r="E54" s="572">
        <v>150</v>
      </c>
      <c r="F54" s="572">
        <v>52</v>
      </c>
      <c r="G54" s="568">
        <f>F54/E54*100</f>
        <v>34.66666666666667</v>
      </c>
      <c r="H54" s="18">
        <v>0</v>
      </c>
    </row>
    <row r="55" spans="1:8" ht="12.75">
      <c r="A55" s="613"/>
      <c r="B55" s="4">
        <v>5331</v>
      </c>
      <c r="C55" s="168" t="s">
        <v>765</v>
      </c>
      <c r="D55" s="572">
        <v>12200</v>
      </c>
      <c r="E55" s="572">
        <v>12200</v>
      </c>
      <c r="F55" s="572">
        <v>12200</v>
      </c>
      <c r="G55" s="568">
        <f>F55/E55*100</f>
        <v>100</v>
      </c>
      <c r="H55" s="18">
        <v>14000</v>
      </c>
    </row>
    <row r="56" spans="1:8" ht="13.5" thickBot="1">
      <c r="A56" s="614"/>
      <c r="B56" s="618" t="s">
        <v>2366</v>
      </c>
      <c r="C56" s="619"/>
      <c r="D56" s="620">
        <f>SUM(D52:D55)</f>
        <v>13272</v>
      </c>
      <c r="E56" s="620">
        <f>SUM(E52:E55)</f>
        <v>13272</v>
      </c>
      <c r="F56" s="620">
        <f>SUM(F52:F55)</f>
        <v>12712</v>
      </c>
      <c r="G56" s="611">
        <f>F56/E56*100</f>
        <v>95.78059071729957</v>
      </c>
      <c r="H56" s="621">
        <f>SUM(H52:H55)</f>
        <v>14055</v>
      </c>
    </row>
    <row r="57" spans="1:8" ht="12.75">
      <c r="A57" s="1057"/>
      <c r="B57" s="1058"/>
      <c r="C57" s="622"/>
      <c r="D57" s="1059"/>
      <c r="E57" s="1059"/>
      <c r="F57" s="1059"/>
      <c r="G57" s="1060"/>
      <c r="H57" s="1059"/>
    </row>
    <row r="58" spans="1:8" ht="13.5" thickBot="1">
      <c r="A58" s="1057"/>
      <c r="B58" s="1058"/>
      <c r="C58" s="622"/>
      <c r="D58" s="468" t="s">
        <v>306</v>
      </c>
      <c r="E58" s="1059"/>
      <c r="F58" s="1059"/>
      <c r="G58" s="1060"/>
      <c r="H58" s="1059"/>
    </row>
    <row r="59" spans="1:8" ht="12.75">
      <c r="A59" s="579">
        <v>3541</v>
      </c>
      <c r="B59" s="580">
        <v>5136</v>
      </c>
      <c r="C59" s="581" t="s">
        <v>7</v>
      </c>
      <c r="D59" s="564">
        <v>2</v>
      </c>
      <c r="E59" s="564">
        <v>2</v>
      </c>
      <c r="F59" s="564">
        <v>0</v>
      </c>
      <c r="G59" s="582">
        <f>F59/E59*100</f>
        <v>0</v>
      </c>
      <c r="H59" s="565">
        <v>0</v>
      </c>
    </row>
    <row r="60" spans="1:8" ht="12.75">
      <c r="A60" s="613"/>
      <c r="B60" s="4">
        <v>5164</v>
      </c>
      <c r="C60" s="571" t="s">
        <v>2373</v>
      </c>
      <c r="D60" s="567">
        <v>15</v>
      </c>
      <c r="E60" s="567">
        <v>25</v>
      </c>
      <c r="F60" s="572">
        <v>10</v>
      </c>
      <c r="G60" s="573">
        <f>F60/E60*100</f>
        <v>40</v>
      </c>
      <c r="H60" s="18">
        <v>0</v>
      </c>
    </row>
    <row r="61" spans="1:8" ht="12.75">
      <c r="A61" s="613"/>
      <c r="B61" s="566">
        <v>5169</v>
      </c>
      <c r="C61" s="168" t="s">
        <v>2444</v>
      </c>
      <c r="D61" s="572">
        <v>90</v>
      </c>
      <c r="E61" s="572">
        <v>130</v>
      </c>
      <c r="F61" s="572">
        <v>85</v>
      </c>
      <c r="G61" s="573">
        <f>F61/E61*100</f>
        <v>65.38461538461539</v>
      </c>
      <c r="H61" s="18">
        <v>90</v>
      </c>
    </row>
    <row r="62" spans="1:8" ht="12.75">
      <c r="A62" s="613"/>
      <c r="B62" s="566">
        <v>5175</v>
      </c>
      <c r="C62" s="168" t="s">
        <v>2445</v>
      </c>
      <c r="D62" s="572">
        <v>3</v>
      </c>
      <c r="E62" s="572">
        <v>3</v>
      </c>
      <c r="F62" s="567">
        <v>1</v>
      </c>
      <c r="G62" s="573">
        <f>F62/E62*100</f>
        <v>33.33333333333333</v>
      </c>
      <c r="H62" s="283">
        <v>0</v>
      </c>
    </row>
    <row r="63" spans="1:8" ht="12.75">
      <c r="A63" s="613"/>
      <c r="B63" s="4">
        <v>5194</v>
      </c>
      <c r="C63" s="571" t="s">
        <v>1404</v>
      </c>
      <c r="D63" s="572">
        <v>20</v>
      </c>
      <c r="E63" s="572">
        <v>20</v>
      </c>
      <c r="F63" s="567">
        <v>18</v>
      </c>
      <c r="G63" s="573">
        <f>F63/E63*100</f>
        <v>90</v>
      </c>
      <c r="H63" s="283">
        <v>0</v>
      </c>
    </row>
    <row r="64" spans="1:8" ht="12.75">
      <c r="A64" s="1133"/>
      <c r="B64" s="1134">
        <v>5221</v>
      </c>
      <c r="C64" s="1135" t="s">
        <v>2540</v>
      </c>
      <c r="D64" s="946">
        <v>0</v>
      </c>
      <c r="E64" s="946">
        <v>0</v>
      </c>
      <c r="F64" s="946">
        <v>0</v>
      </c>
      <c r="G64" s="1136"/>
      <c r="H64" s="811">
        <v>20</v>
      </c>
    </row>
    <row r="65" spans="1:8" ht="13.5" thickBot="1">
      <c r="A65" s="608"/>
      <c r="B65" s="609" t="s">
        <v>2366</v>
      </c>
      <c r="C65" s="601"/>
      <c r="D65" s="610">
        <f>SUM(D59:D64)</f>
        <v>130</v>
      </c>
      <c r="E65" s="610">
        <f>SUM(E59:E64)</f>
        <v>180</v>
      </c>
      <c r="F65" s="610">
        <f>SUM(F59:F64)</f>
        <v>114</v>
      </c>
      <c r="G65" s="611">
        <f>F65/E65*100</f>
        <v>63.33333333333333</v>
      </c>
      <c r="H65" s="612">
        <f>SUM(H59:H64)</f>
        <v>110</v>
      </c>
    </row>
    <row r="66" spans="1:8" ht="12.75">
      <c r="A66" s="579">
        <v>3569</v>
      </c>
      <c r="B66" s="617">
        <v>5137</v>
      </c>
      <c r="C66" s="622" t="s">
        <v>739</v>
      </c>
      <c r="D66" s="623">
        <v>0</v>
      </c>
      <c r="E66" s="623">
        <v>0</v>
      </c>
      <c r="F66" s="623">
        <v>0</v>
      </c>
      <c r="G66" s="573"/>
      <c r="H66" s="624">
        <v>1023</v>
      </c>
    </row>
    <row r="67" spans="1:8" ht="12.75">
      <c r="A67" s="613"/>
      <c r="B67" s="4">
        <v>5166</v>
      </c>
      <c r="C67" s="571" t="s">
        <v>1439</v>
      </c>
      <c r="D67" s="572">
        <v>360</v>
      </c>
      <c r="E67" s="572">
        <v>410</v>
      </c>
      <c r="F67" s="572">
        <v>117</v>
      </c>
      <c r="G67" s="573">
        <f>F67/E67*100</f>
        <v>28.536585365853657</v>
      </c>
      <c r="H67" s="18">
        <v>0</v>
      </c>
    </row>
    <row r="68" spans="1:8" ht="12.75">
      <c r="A68" s="613"/>
      <c r="B68" s="4">
        <v>5169</v>
      </c>
      <c r="C68" s="571" t="s">
        <v>2396</v>
      </c>
      <c r="D68" s="572">
        <v>10</v>
      </c>
      <c r="E68" s="572">
        <v>10</v>
      </c>
      <c r="F68" s="572">
        <v>0</v>
      </c>
      <c r="G68" s="573">
        <f>F68/E68*100</f>
        <v>0</v>
      </c>
      <c r="H68" s="18">
        <v>0</v>
      </c>
    </row>
    <row r="69" spans="1:8" ht="13.5" thickBot="1">
      <c r="A69" s="608"/>
      <c r="B69" s="609" t="s">
        <v>2366</v>
      </c>
      <c r="C69" s="601"/>
      <c r="D69" s="610">
        <f>SUM(D66:D68)</f>
        <v>370</v>
      </c>
      <c r="E69" s="610">
        <f>SUM(E66:E68)</f>
        <v>420</v>
      </c>
      <c r="F69" s="610">
        <f>SUM(F66:F68)</f>
        <v>117</v>
      </c>
      <c r="G69" s="611">
        <f>F69/E69*100</f>
        <v>27.857142857142858</v>
      </c>
      <c r="H69" s="612">
        <f>SUM(H66:H68)</f>
        <v>1023</v>
      </c>
    </row>
    <row r="70" spans="1:8" ht="12.75">
      <c r="A70" s="579">
        <v>4322</v>
      </c>
      <c r="B70" s="625">
        <v>5229</v>
      </c>
      <c r="C70" s="1116" t="s">
        <v>980</v>
      </c>
      <c r="D70" s="564">
        <v>200</v>
      </c>
      <c r="E70" s="564">
        <v>0</v>
      </c>
      <c r="F70" s="564">
        <v>0</v>
      </c>
      <c r="G70" s="582"/>
      <c r="H70" s="565">
        <v>0</v>
      </c>
    </row>
    <row r="71" spans="1:8" ht="13.5" thickBot="1">
      <c r="A71" s="608"/>
      <c r="B71" s="609" t="s">
        <v>2366</v>
      </c>
      <c r="C71" s="601"/>
      <c r="D71" s="610">
        <f>SUM(D70:D70)</f>
        <v>200</v>
      </c>
      <c r="E71" s="610">
        <f>SUM(E70:E70)</f>
        <v>0</v>
      </c>
      <c r="F71" s="610">
        <f>SUM(F70:F70)</f>
        <v>0</v>
      </c>
      <c r="G71" s="611"/>
      <c r="H71" s="612">
        <f>SUM(H70:H70)</f>
        <v>0</v>
      </c>
    </row>
    <row r="72" spans="1:8" ht="12.75">
      <c r="A72" s="495">
        <v>4324</v>
      </c>
      <c r="B72" s="1117">
        <v>5222</v>
      </c>
      <c r="C72" s="962" t="s">
        <v>1004</v>
      </c>
      <c r="D72" s="942">
        <v>0</v>
      </c>
      <c r="E72" s="942">
        <v>50</v>
      </c>
      <c r="F72" s="942">
        <v>50</v>
      </c>
      <c r="G72" s="1118">
        <f>F72/E72*100</f>
        <v>100</v>
      </c>
      <c r="H72" s="565">
        <v>0</v>
      </c>
    </row>
    <row r="73" spans="1:8" ht="13.5" thickBot="1">
      <c r="A73" s="608"/>
      <c r="B73" s="609" t="s">
        <v>2366</v>
      </c>
      <c r="C73" s="601"/>
      <c r="D73" s="610">
        <f>SUM(D72:D72)</f>
        <v>0</v>
      </c>
      <c r="E73" s="610">
        <f>SUM(E72:E72)</f>
        <v>50</v>
      </c>
      <c r="F73" s="610">
        <f>SUM(F72:F72)</f>
        <v>50</v>
      </c>
      <c r="G73" s="611">
        <f>F73/E73*100</f>
        <v>100</v>
      </c>
      <c r="H73" s="612">
        <f>SUM(H72:H72)</f>
        <v>0</v>
      </c>
    </row>
    <row r="74" spans="1:8" ht="12.75">
      <c r="A74" s="579">
        <v>4329</v>
      </c>
      <c r="B74" s="4">
        <v>5194</v>
      </c>
      <c r="C74" s="571" t="s">
        <v>1404</v>
      </c>
      <c r="D74" s="572">
        <v>90</v>
      </c>
      <c r="E74" s="572">
        <v>90</v>
      </c>
      <c r="F74" s="572">
        <v>52</v>
      </c>
      <c r="G74" s="573">
        <f>F74/E74*100</f>
        <v>57.77777777777777</v>
      </c>
      <c r="H74" s="18">
        <v>55</v>
      </c>
    </row>
    <row r="75" spans="1:8" ht="12.75">
      <c r="A75" s="1133"/>
      <c r="B75" s="1134">
        <v>5221</v>
      </c>
      <c r="C75" s="1135" t="s">
        <v>2540</v>
      </c>
      <c r="D75" s="946">
        <v>0</v>
      </c>
      <c r="E75" s="946">
        <v>0</v>
      </c>
      <c r="F75" s="946">
        <v>0</v>
      </c>
      <c r="G75" s="1136"/>
      <c r="H75" s="811">
        <v>10</v>
      </c>
    </row>
    <row r="76" spans="1:8" ht="13.5" thickBot="1">
      <c r="A76" s="608"/>
      <c r="B76" s="609" t="s">
        <v>2366</v>
      </c>
      <c r="C76" s="601"/>
      <c r="D76" s="610">
        <f>SUM(D74:D75)</f>
        <v>90</v>
      </c>
      <c r="E76" s="610">
        <f>SUM(E74:E75)</f>
        <v>90</v>
      </c>
      <c r="F76" s="610">
        <f>SUM(F74:F75)</f>
        <v>52</v>
      </c>
      <c r="G76" s="611">
        <f>F76/E76*100</f>
        <v>57.77777777777777</v>
      </c>
      <c r="H76" s="612">
        <f>SUM(H74:H75)</f>
        <v>65</v>
      </c>
    </row>
    <row r="77" spans="1:8" ht="12.75">
      <c r="A77" s="579">
        <v>4332</v>
      </c>
      <c r="B77" s="1117">
        <v>5222</v>
      </c>
      <c r="C77" s="962" t="s">
        <v>1004</v>
      </c>
      <c r="D77" s="942">
        <v>0</v>
      </c>
      <c r="E77" s="942">
        <v>25</v>
      </c>
      <c r="F77" s="942">
        <v>25</v>
      </c>
      <c r="G77" s="573">
        <f>F77/E77*100</f>
        <v>100</v>
      </c>
      <c r="H77" s="565">
        <v>10</v>
      </c>
    </row>
    <row r="78" spans="1:8" ht="13.5" thickBot="1">
      <c r="A78" s="608"/>
      <c r="B78" s="609" t="s">
        <v>2366</v>
      </c>
      <c r="C78" s="601"/>
      <c r="D78" s="610">
        <f>SUM(D77:D77)</f>
        <v>0</v>
      </c>
      <c r="E78" s="610">
        <f>SUM(E77:E77)</f>
        <v>25</v>
      </c>
      <c r="F78" s="610">
        <f>SUM(F77:F77)</f>
        <v>25</v>
      </c>
      <c r="G78" s="611">
        <f>F78/E78*100</f>
        <v>100</v>
      </c>
      <c r="H78" s="612">
        <f>SUM(H77:H77)</f>
        <v>10</v>
      </c>
    </row>
    <row r="79" spans="1:8" ht="12.75">
      <c r="A79" s="579">
        <v>4339</v>
      </c>
      <c r="B79" s="1117">
        <v>5222</v>
      </c>
      <c r="C79" s="962" t="s">
        <v>1004</v>
      </c>
      <c r="D79" s="942">
        <v>0</v>
      </c>
      <c r="E79" s="942">
        <v>60</v>
      </c>
      <c r="F79" s="942">
        <v>60</v>
      </c>
      <c r="G79" s="573">
        <f>F79/E79*100</f>
        <v>100</v>
      </c>
      <c r="H79" s="565">
        <v>70</v>
      </c>
    </row>
    <row r="80" spans="1:8" ht="12.75">
      <c r="A80" s="613"/>
      <c r="B80" s="4">
        <v>5492</v>
      </c>
      <c r="C80" s="571" t="s">
        <v>2283</v>
      </c>
      <c r="D80" s="567">
        <v>900</v>
      </c>
      <c r="E80" s="567">
        <v>900</v>
      </c>
      <c r="F80" s="567">
        <v>734</v>
      </c>
      <c r="G80" s="573">
        <f>F80/E80*100</f>
        <v>81.55555555555556</v>
      </c>
      <c r="H80" s="283">
        <v>774</v>
      </c>
    </row>
    <row r="81" spans="1:8" ht="12.75">
      <c r="A81" s="613"/>
      <c r="B81" s="4">
        <v>5660</v>
      </c>
      <c r="C81" s="571" t="s">
        <v>2284</v>
      </c>
      <c r="D81" s="572">
        <v>40</v>
      </c>
      <c r="E81" s="572">
        <v>40</v>
      </c>
      <c r="F81" s="572">
        <v>0</v>
      </c>
      <c r="G81" s="573">
        <f aca="true" t="shared" si="1" ref="G81:G89">F81/E81*100</f>
        <v>0</v>
      </c>
      <c r="H81" s="18">
        <v>0</v>
      </c>
    </row>
    <row r="82" spans="1:8" ht="13.5" thickBot="1">
      <c r="A82" s="608"/>
      <c r="B82" s="609" t="s">
        <v>2366</v>
      </c>
      <c r="C82" s="601"/>
      <c r="D82" s="610">
        <f>SUM(D79:D81)</f>
        <v>940</v>
      </c>
      <c r="E82" s="610">
        <f>SUM(E79:E81)</f>
        <v>1000</v>
      </c>
      <c r="F82" s="610">
        <f>SUM(F79:F81)</f>
        <v>794</v>
      </c>
      <c r="G82" s="611">
        <f t="shared" si="1"/>
        <v>79.4</v>
      </c>
      <c r="H82" s="612">
        <f>SUM(H79:H81)</f>
        <v>844</v>
      </c>
    </row>
    <row r="83" spans="1:8" ht="12.75">
      <c r="A83" s="579">
        <v>4341</v>
      </c>
      <c r="B83" s="4">
        <v>5492</v>
      </c>
      <c r="C83" s="571" t="s">
        <v>797</v>
      </c>
      <c r="D83" s="572">
        <v>0</v>
      </c>
      <c r="E83" s="572">
        <v>0</v>
      </c>
      <c r="F83" s="572">
        <v>0</v>
      </c>
      <c r="G83" s="568"/>
      <c r="H83" s="18">
        <v>120</v>
      </c>
    </row>
    <row r="84" spans="1:8" ht="13.5" thickBot="1">
      <c r="A84" s="608"/>
      <c r="B84" s="609" t="s">
        <v>2366</v>
      </c>
      <c r="C84" s="601"/>
      <c r="D84" s="610">
        <f>SUM(D83:D83)</f>
        <v>0</v>
      </c>
      <c r="E84" s="610">
        <f>SUM(E83:E83)</f>
        <v>0</v>
      </c>
      <c r="F84" s="610">
        <f>SUM(F83:F83)</f>
        <v>0</v>
      </c>
      <c r="G84" s="611"/>
      <c r="H84" s="612">
        <f>SUM(H83:H83)</f>
        <v>120</v>
      </c>
    </row>
    <row r="85" spans="1:8" ht="12.75">
      <c r="A85" s="579">
        <v>4351</v>
      </c>
      <c r="B85" s="625">
        <v>5331</v>
      </c>
      <c r="C85" s="168" t="s">
        <v>1335</v>
      </c>
      <c r="D85" s="564">
        <v>41550</v>
      </c>
      <c r="E85" s="564">
        <v>41550</v>
      </c>
      <c r="F85" s="564">
        <v>41550</v>
      </c>
      <c r="G85" s="568">
        <f t="shared" si="1"/>
        <v>100</v>
      </c>
      <c r="H85" s="565">
        <v>36050</v>
      </c>
    </row>
    <row r="86" spans="1:8" ht="12.75">
      <c r="A86" s="613"/>
      <c r="B86" s="626">
        <v>5336</v>
      </c>
      <c r="C86" s="16" t="s">
        <v>749</v>
      </c>
      <c r="D86" s="572">
        <v>0</v>
      </c>
      <c r="E86" s="572">
        <v>196</v>
      </c>
      <c r="F86" s="572">
        <v>196</v>
      </c>
      <c r="G86" s="568">
        <f t="shared" si="1"/>
        <v>100</v>
      </c>
      <c r="H86" s="18">
        <v>0</v>
      </c>
    </row>
    <row r="87" spans="1:8" ht="12.75">
      <c r="A87" s="59" t="s">
        <v>2384</v>
      </c>
      <c r="B87" s="4">
        <v>501</v>
      </c>
      <c r="C87" s="17" t="s">
        <v>2541</v>
      </c>
      <c r="D87" s="572">
        <v>150</v>
      </c>
      <c r="E87" s="572">
        <v>150</v>
      </c>
      <c r="F87" s="572">
        <v>150</v>
      </c>
      <c r="G87" s="568">
        <f t="shared" si="1"/>
        <v>100</v>
      </c>
      <c r="H87" s="18"/>
    </row>
    <row r="88" spans="1:8" ht="12.75">
      <c r="A88" s="762"/>
      <c r="B88" s="4">
        <v>502</v>
      </c>
      <c r="C88" s="17" t="s">
        <v>2542</v>
      </c>
      <c r="D88" s="572">
        <v>700</v>
      </c>
      <c r="E88" s="572">
        <v>700</v>
      </c>
      <c r="F88" s="572">
        <v>700</v>
      </c>
      <c r="G88" s="568">
        <f t="shared" si="1"/>
        <v>100</v>
      </c>
      <c r="H88" s="18"/>
    </row>
    <row r="89" spans="1:8" ht="12.75">
      <c r="A89" s="470"/>
      <c r="B89" s="4">
        <v>503</v>
      </c>
      <c r="C89" s="17" t="s">
        <v>2543</v>
      </c>
      <c r="D89" s="572">
        <v>350</v>
      </c>
      <c r="E89" s="572">
        <v>350</v>
      </c>
      <c r="F89" s="572">
        <v>280</v>
      </c>
      <c r="G89" s="568">
        <f t="shared" si="1"/>
        <v>80</v>
      </c>
      <c r="H89" s="18"/>
    </row>
    <row r="90" spans="1:8" ht="13.5" thickBot="1">
      <c r="A90" s="608"/>
      <c r="B90" s="609" t="s">
        <v>2366</v>
      </c>
      <c r="C90" s="601"/>
      <c r="D90" s="610">
        <f>SUM(D85:D89)</f>
        <v>42750</v>
      </c>
      <c r="E90" s="610">
        <f>SUM(E85:E89)</f>
        <v>42946</v>
      </c>
      <c r="F90" s="610">
        <f>SUM(F85:F89)</f>
        <v>42876</v>
      </c>
      <c r="G90" s="627">
        <f>F90/E90*100</f>
        <v>99.83700461044101</v>
      </c>
      <c r="H90" s="612">
        <f>SUM(H85:H89)</f>
        <v>36050</v>
      </c>
    </row>
    <row r="91" spans="1:8" ht="12.75">
      <c r="A91" s="579">
        <v>4376</v>
      </c>
      <c r="B91" s="628">
        <v>5221</v>
      </c>
      <c r="C91" s="571" t="s">
        <v>2540</v>
      </c>
      <c r="D91" s="623"/>
      <c r="E91" s="623"/>
      <c r="F91" s="572"/>
      <c r="G91" s="568"/>
      <c r="H91" s="18">
        <v>5000</v>
      </c>
    </row>
    <row r="92" spans="1:8" ht="12.75">
      <c r="A92" s="59" t="s">
        <v>2384</v>
      </c>
      <c r="B92" s="628">
        <v>504</v>
      </c>
      <c r="C92" s="571" t="s">
        <v>1839</v>
      </c>
      <c r="D92" s="572">
        <v>4577</v>
      </c>
      <c r="E92" s="572">
        <v>3552</v>
      </c>
      <c r="F92" s="572">
        <v>3481</v>
      </c>
      <c r="G92" s="568">
        <f>F92/E92*100</f>
        <v>98.00112612612612</v>
      </c>
      <c r="H92" s="18"/>
    </row>
    <row r="93" spans="1:8" ht="12.75">
      <c r="A93" s="613"/>
      <c r="B93" s="4">
        <v>505</v>
      </c>
      <c r="C93" s="204" t="s">
        <v>1840</v>
      </c>
      <c r="D93" s="567">
        <v>2663</v>
      </c>
      <c r="E93" s="567">
        <v>3688</v>
      </c>
      <c r="F93" s="572">
        <v>3688</v>
      </c>
      <c r="G93" s="568">
        <f>F93/E93*100</f>
        <v>100</v>
      </c>
      <c r="H93" s="18"/>
    </row>
    <row r="94" spans="1:8" ht="13.5" thickBot="1">
      <c r="A94" s="608"/>
      <c r="B94" s="609" t="s">
        <v>2366</v>
      </c>
      <c r="C94" s="601"/>
      <c r="D94" s="610">
        <f>SUM(D91:D93)</f>
        <v>7240</v>
      </c>
      <c r="E94" s="610">
        <f>SUM(E91:E93)</f>
        <v>7240</v>
      </c>
      <c r="F94" s="610">
        <f>SUM(F91:F93)</f>
        <v>7169</v>
      </c>
      <c r="G94" s="627">
        <f aca="true" t="shared" si="2" ref="G94:G102">F94/E94*100</f>
        <v>99.01933701657458</v>
      </c>
      <c r="H94" s="612">
        <f>SUM(H91:H93)</f>
        <v>5000</v>
      </c>
    </row>
    <row r="95" spans="1:8" ht="12.75">
      <c r="A95" s="579">
        <v>4379</v>
      </c>
      <c r="B95" s="625">
        <v>5136</v>
      </c>
      <c r="C95" s="629" t="s">
        <v>2442</v>
      </c>
      <c r="D95" s="572">
        <v>100</v>
      </c>
      <c r="E95" s="572">
        <v>100</v>
      </c>
      <c r="F95" s="572">
        <v>69</v>
      </c>
      <c r="G95" s="568">
        <f t="shared" si="2"/>
        <v>69</v>
      </c>
      <c r="H95" s="18">
        <v>360</v>
      </c>
    </row>
    <row r="96" spans="1:8" ht="12.75">
      <c r="A96" s="613"/>
      <c r="B96" s="121">
        <v>5139</v>
      </c>
      <c r="C96" s="42" t="s">
        <v>2393</v>
      </c>
      <c r="D96" s="572">
        <v>0</v>
      </c>
      <c r="E96" s="572">
        <v>363</v>
      </c>
      <c r="F96" s="572">
        <v>0</v>
      </c>
      <c r="G96" s="568">
        <f t="shared" si="2"/>
        <v>0</v>
      </c>
      <c r="H96" s="18">
        <v>555</v>
      </c>
    </row>
    <row r="97" spans="1:8" ht="12.75">
      <c r="A97" s="383"/>
      <c r="B97" s="121">
        <v>5162</v>
      </c>
      <c r="C97" s="42" t="s">
        <v>987</v>
      </c>
      <c r="D97" s="572">
        <v>979</v>
      </c>
      <c r="E97" s="572">
        <v>979</v>
      </c>
      <c r="F97" s="572">
        <v>253</v>
      </c>
      <c r="G97" s="568">
        <f t="shared" si="2"/>
        <v>25.842696629213485</v>
      </c>
      <c r="H97" s="18">
        <v>11</v>
      </c>
    </row>
    <row r="98" spans="1:8" ht="12.75">
      <c r="A98" s="613"/>
      <c r="B98" s="566">
        <v>5169</v>
      </c>
      <c r="C98" s="168" t="s">
        <v>2444</v>
      </c>
      <c r="D98" s="572">
        <v>35</v>
      </c>
      <c r="E98" s="572">
        <v>113</v>
      </c>
      <c r="F98" s="572">
        <v>59</v>
      </c>
      <c r="G98" s="568">
        <f t="shared" si="2"/>
        <v>52.21238938053098</v>
      </c>
      <c r="H98" s="18">
        <v>103</v>
      </c>
    </row>
    <row r="99" spans="1:8" ht="12.75">
      <c r="A99" s="613"/>
      <c r="B99" s="566">
        <v>5175</v>
      </c>
      <c r="C99" s="168" t="s">
        <v>2445</v>
      </c>
      <c r="D99" s="572">
        <v>0</v>
      </c>
      <c r="E99" s="572">
        <v>0</v>
      </c>
      <c r="F99" s="572">
        <v>0</v>
      </c>
      <c r="G99" s="568"/>
      <c r="H99" s="18">
        <v>116</v>
      </c>
    </row>
    <row r="100" spans="1:8" ht="12.75">
      <c r="A100" s="613"/>
      <c r="B100" s="4">
        <v>5194</v>
      </c>
      <c r="C100" s="571" t="s">
        <v>1404</v>
      </c>
      <c r="D100" s="572">
        <v>1078</v>
      </c>
      <c r="E100" s="572">
        <v>1078</v>
      </c>
      <c r="F100" s="572">
        <v>100</v>
      </c>
      <c r="G100" s="568">
        <f t="shared" si="2"/>
        <v>9.276437847866418</v>
      </c>
      <c r="H100" s="18">
        <v>117</v>
      </c>
    </row>
    <row r="101" spans="1:8" ht="13.5" thickBot="1">
      <c r="A101" s="608"/>
      <c r="B101" s="609" t="s">
        <v>2366</v>
      </c>
      <c r="C101" s="601"/>
      <c r="D101" s="610">
        <f>SUM(D95:D100)</f>
        <v>2192</v>
      </c>
      <c r="E101" s="610">
        <f>SUM(E95:E100)</f>
        <v>2633</v>
      </c>
      <c r="F101" s="610">
        <f>SUM(F95:F100)</f>
        <v>481</v>
      </c>
      <c r="G101" s="611">
        <f aca="true" t="shared" si="3" ref="G101:G109">F101/E101*100</f>
        <v>18.268135206988227</v>
      </c>
      <c r="H101" s="612">
        <f>SUM(H95:H100)</f>
        <v>1262</v>
      </c>
    </row>
    <row r="102" spans="1:8" ht="12.75">
      <c r="A102" s="579">
        <v>4399</v>
      </c>
      <c r="B102" s="625">
        <v>5136</v>
      </c>
      <c r="C102" s="629" t="s">
        <v>2442</v>
      </c>
      <c r="D102" s="572">
        <v>0</v>
      </c>
      <c r="E102" s="572">
        <v>193</v>
      </c>
      <c r="F102" s="572">
        <v>193</v>
      </c>
      <c r="G102" s="568">
        <f t="shared" si="2"/>
        <v>100</v>
      </c>
      <c r="H102" s="18">
        <v>254</v>
      </c>
    </row>
    <row r="103" spans="1:8" ht="12.75">
      <c r="A103" s="613"/>
      <c r="B103" s="4">
        <v>5166</v>
      </c>
      <c r="C103" s="571" t="s">
        <v>2282</v>
      </c>
      <c r="D103" s="572">
        <v>280</v>
      </c>
      <c r="E103" s="572">
        <v>138</v>
      </c>
      <c r="F103" s="572">
        <v>123</v>
      </c>
      <c r="G103" s="573">
        <f>F103/E103*100</f>
        <v>89.13043478260869</v>
      </c>
      <c r="H103" s="18">
        <v>52</v>
      </c>
    </row>
    <row r="104" spans="1:8" ht="12.75">
      <c r="A104" s="613"/>
      <c r="B104" s="566">
        <v>5175</v>
      </c>
      <c r="C104" s="168" t="s">
        <v>2445</v>
      </c>
      <c r="D104" s="572">
        <v>20</v>
      </c>
      <c r="E104" s="572">
        <v>20</v>
      </c>
      <c r="F104" s="572">
        <v>8</v>
      </c>
      <c r="G104" s="573">
        <f t="shared" si="3"/>
        <v>40</v>
      </c>
      <c r="H104" s="18">
        <v>4</v>
      </c>
    </row>
    <row r="105" spans="1:8" ht="13.5" thickBot="1">
      <c r="A105" s="608"/>
      <c r="B105" s="609" t="s">
        <v>2366</v>
      </c>
      <c r="C105" s="601"/>
      <c r="D105" s="610">
        <f>SUM(D102:D104)</f>
        <v>300</v>
      </c>
      <c r="E105" s="610">
        <f>SUM(E102:E104)</f>
        <v>351</v>
      </c>
      <c r="F105" s="610">
        <f>SUM(F102:F104)</f>
        <v>324</v>
      </c>
      <c r="G105" s="611">
        <f t="shared" si="3"/>
        <v>92.3076923076923</v>
      </c>
      <c r="H105" s="612">
        <f>SUM(H102:H104)</f>
        <v>310</v>
      </c>
    </row>
    <row r="106" spans="1:8" ht="12.75">
      <c r="A106" s="579">
        <v>3632</v>
      </c>
      <c r="B106" s="4">
        <v>5192</v>
      </c>
      <c r="C106" s="571" t="s">
        <v>1425</v>
      </c>
      <c r="D106" s="572">
        <v>300</v>
      </c>
      <c r="E106" s="572">
        <v>300</v>
      </c>
      <c r="F106" s="572">
        <v>275</v>
      </c>
      <c r="G106" s="573">
        <f t="shared" si="3"/>
        <v>91.66666666666666</v>
      </c>
      <c r="H106" s="18">
        <v>254</v>
      </c>
    </row>
    <row r="107" spans="1:8" ht="13.5" thickBot="1">
      <c r="A107" s="608"/>
      <c r="B107" s="615" t="s">
        <v>2366</v>
      </c>
      <c r="C107" s="601"/>
      <c r="D107" s="610">
        <f>SUM(D106:D106)</f>
        <v>300</v>
      </c>
      <c r="E107" s="610">
        <f>SUM(E106:E106)</f>
        <v>300</v>
      </c>
      <c r="F107" s="610">
        <f>SUM(F106:F106)</f>
        <v>275</v>
      </c>
      <c r="G107" s="627">
        <f t="shared" si="3"/>
        <v>91.66666666666666</v>
      </c>
      <c r="H107" s="612">
        <f>SUM(H106:H106)</f>
        <v>254</v>
      </c>
    </row>
    <row r="108" spans="1:8" ht="12.75">
      <c r="A108" s="630">
        <v>6171</v>
      </c>
      <c r="B108" s="631">
        <v>5169</v>
      </c>
      <c r="C108" s="632" t="s">
        <v>490</v>
      </c>
      <c r="D108" s="633">
        <v>500</v>
      </c>
      <c r="E108" s="633">
        <v>500</v>
      </c>
      <c r="F108" s="633">
        <v>0</v>
      </c>
      <c r="G108" s="573">
        <f t="shared" si="3"/>
        <v>0</v>
      </c>
      <c r="H108" s="634">
        <v>0</v>
      </c>
    </row>
    <row r="109" spans="1:8" ht="13.5" thickBot="1">
      <c r="A109" s="635"/>
      <c r="B109" s="636" t="s">
        <v>2366</v>
      </c>
      <c r="C109" s="637"/>
      <c r="D109" s="638">
        <f>SUM(D108)</f>
        <v>500</v>
      </c>
      <c r="E109" s="638">
        <f>SUM(E108)</f>
        <v>500</v>
      </c>
      <c r="F109" s="638">
        <f>SUM(F108)</f>
        <v>0</v>
      </c>
      <c r="G109" s="627">
        <f t="shared" si="3"/>
        <v>0</v>
      </c>
      <c r="H109" s="639">
        <f>SUM(H108)</f>
        <v>0</v>
      </c>
    </row>
    <row r="110" spans="1:8" ht="12.75">
      <c r="A110" s="579">
        <v>6320</v>
      </c>
      <c r="B110" s="628">
        <v>5163</v>
      </c>
      <c r="C110" s="571" t="s">
        <v>2449</v>
      </c>
      <c r="D110" s="572">
        <v>12</v>
      </c>
      <c r="E110" s="572">
        <v>12</v>
      </c>
      <c r="F110" s="572">
        <v>9</v>
      </c>
      <c r="G110" s="573">
        <f>F110/E110*100</f>
        <v>75</v>
      </c>
      <c r="H110" s="18">
        <v>9</v>
      </c>
    </row>
    <row r="111" spans="1:8" ht="13.5" thickBot="1">
      <c r="A111" s="608"/>
      <c r="B111" s="615" t="s">
        <v>2366</v>
      </c>
      <c r="C111" s="601"/>
      <c r="D111" s="610">
        <f>SUM(D110:D110)</f>
        <v>12</v>
      </c>
      <c r="E111" s="610">
        <f>SUM(E110:E110)</f>
        <v>12</v>
      </c>
      <c r="F111" s="610">
        <f>SUM(F110:F110)</f>
        <v>9</v>
      </c>
      <c r="G111" s="627">
        <f>F111/E111*100</f>
        <v>75</v>
      </c>
      <c r="H111" s="612">
        <f>SUM(H110:H110)</f>
        <v>9</v>
      </c>
    </row>
    <row r="112" spans="1:8" ht="12.75">
      <c r="A112" s="579">
        <v>6409</v>
      </c>
      <c r="B112" s="121">
        <v>5363</v>
      </c>
      <c r="C112" s="224" t="s">
        <v>2374</v>
      </c>
      <c r="D112" s="572">
        <v>0</v>
      </c>
      <c r="E112" s="572">
        <v>0</v>
      </c>
      <c r="F112" s="572">
        <v>0</v>
      </c>
      <c r="G112" s="573"/>
      <c r="H112" s="18">
        <v>5</v>
      </c>
    </row>
    <row r="113" spans="1:8" ht="13.5" thickBot="1">
      <c r="A113" s="608"/>
      <c r="B113" s="615" t="s">
        <v>2366</v>
      </c>
      <c r="C113" s="601"/>
      <c r="D113" s="610">
        <f>SUM(D112:D112)</f>
        <v>0</v>
      </c>
      <c r="E113" s="610">
        <f>SUM(E112:E112)</f>
        <v>0</v>
      </c>
      <c r="F113" s="610">
        <f>SUM(F112:F112)</f>
        <v>0</v>
      </c>
      <c r="G113" s="627"/>
      <c r="H113" s="612">
        <f>SUM(H112:H112)</f>
        <v>5</v>
      </c>
    </row>
    <row r="114" spans="1:8" s="364" customFormat="1" ht="16.5" thickBot="1">
      <c r="A114" s="640" t="s">
        <v>2377</v>
      </c>
      <c r="B114" s="641"/>
      <c r="C114" s="642"/>
      <c r="D114" s="587">
        <f>SUM(D113,D111,D109,D107,D105,D101,D94,D90,D84,D82,D78,D76,D73,D71,D69,D65,D56,D51,D49,D47,D45,D43,D41,D39,D36,D34)</f>
        <v>81324</v>
      </c>
      <c r="E114" s="587">
        <f>SUM(E113,E111,E109,E107,E105,E101,E94,E90,E84,E82,E78,E76,E73,E71,E69,E65,E56,E51,E49,E47,E45,E43,E41,E39,E36,E34)</f>
        <v>82112</v>
      </c>
      <c r="F114" s="587">
        <f>SUM(F113,F111,F109,F107,F105,F101,F94,F90,F84,F82,F78,F76,F73,F71,F69,F65,F56,F51,F49,F47,F45,F43,F41,F39,F36,F34)</f>
        <v>77312</v>
      </c>
      <c r="G114" s="769">
        <f>F114/E114*100</f>
        <v>94.15432579890881</v>
      </c>
      <c r="H114" s="365">
        <f>SUM(H113,H111,H109,H107,H105,H101,H94,H90,H84,H82,H78,H76,H73,H71,H69,H65,H56,H51,H49,H47,H45,H43,H41,H39,H36,H34)</f>
        <v>71242</v>
      </c>
    </row>
    <row r="115" spans="4:5" ht="12.75">
      <c r="D115" s="468"/>
      <c r="E115" s="468"/>
    </row>
    <row r="116" ht="12.75">
      <c r="D116" s="468" t="s">
        <v>331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7">
      <selection activeCell="A11" sqref="A11"/>
    </sheetView>
  </sheetViews>
  <sheetFormatPr defaultColWidth="9.00390625" defaultRowHeight="12.75"/>
  <cols>
    <col min="1" max="1" width="5.125" style="27" customWidth="1"/>
    <col min="2" max="2" width="5.75390625" style="27" customWidth="1"/>
    <col min="3" max="3" width="32.625" style="27" customWidth="1"/>
    <col min="4" max="5" width="7.25390625" style="27" bestFit="1" customWidth="1"/>
    <col min="6" max="6" width="10.125" style="27" customWidth="1"/>
    <col min="7" max="7" width="8.625" style="27" bestFit="1" customWidth="1"/>
    <col min="8" max="8" width="10.125" style="27" customWidth="1"/>
    <col min="9" max="16384" width="9.125" style="27" customWidth="1"/>
  </cols>
  <sheetData>
    <row r="2" ht="13.5" thickBot="1">
      <c r="H2" s="32" t="s">
        <v>19</v>
      </c>
    </row>
    <row r="3" spans="1:8" ht="15">
      <c r="A3" s="134" t="s">
        <v>2365</v>
      </c>
      <c r="B3" s="135"/>
      <c r="C3" s="136"/>
      <c r="D3" s="38" t="s">
        <v>1438</v>
      </c>
      <c r="E3" s="38" t="s">
        <v>781</v>
      </c>
      <c r="F3" s="38" t="s">
        <v>380</v>
      </c>
      <c r="G3" s="38" t="s">
        <v>381</v>
      </c>
      <c r="H3" s="39" t="s">
        <v>380</v>
      </c>
    </row>
    <row r="4" spans="1:8" ht="14.25" thickBot="1">
      <c r="A4" s="528"/>
      <c r="B4" s="138"/>
      <c r="C4" s="139"/>
      <c r="D4" s="43">
        <v>2011</v>
      </c>
      <c r="E4" s="43">
        <v>2011</v>
      </c>
      <c r="F4" s="43" t="s">
        <v>837</v>
      </c>
      <c r="G4" s="43" t="s">
        <v>382</v>
      </c>
      <c r="H4" s="44" t="s">
        <v>838</v>
      </c>
    </row>
    <row r="5" spans="1:8" ht="12.75">
      <c r="A5" s="58">
        <v>3521</v>
      </c>
      <c r="B5" s="1031">
        <v>6355</v>
      </c>
      <c r="C5" s="1137" t="s">
        <v>2265</v>
      </c>
      <c r="D5" s="1029">
        <v>0</v>
      </c>
      <c r="E5" s="1029">
        <v>0</v>
      </c>
      <c r="F5" s="1029">
        <v>0</v>
      </c>
      <c r="G5" s="871"/>
      <c r="H5" s="1017">
        <v>500</v>
      </c>
    </row>
    <row r="6" spans="1:8" ht="12.75">
      <c r="A6" s="58">
        <v>3524</v>
      </c>
      <c r="B6" s="121">
        <v>6111</v>
      </c>
      <c r="C6" s="42" t="s">
        <v>1321</v>
      </c>
      <c r="D6" s="91">
        <v>168</v>
      </c>
      <c r="E6" s="91">
        <v>168</v>
      </c>
      <c r="F6" s="91">
        <v>159</v>
      </c>
      <c r="G6" s="191">
        <f>F6/E6*100</f>
        <v>94.64285714285714</v>
      </c>
      <c r="H6" s="92">
        <v>0</v>
      </c>
    </row>
    <row r="7" spans="1:8" ht="12.75">
      <c r="A7" s="58"/>
      <c r="B7" s="389">
        <v>6121</v>
      </c>
      <c r="C7" s="42" t="s">
        <v>2388</v>
      </c>
      <c r="D7" s="91">
        <v>480</v>
      </c>
      <c r="E7" s="91">
        <v>480</v>
      </c>
      <c r="F7" s="91">
        <v>0</v>
      </c>
      <c r="G7" s="191">
        <f aca="true" t="shared" si="0" ref="G7:G13">F7/E7*100</f>
        <v>0</v>
      </c>
      <c r="H7" s="92">
        <v>0</v>
      </c>
    </row>
    <row r="8" spans="1:8" ht="12.75">
      <c r="A8" s="58"/>
      <c r="B8" s="121">
        <v>6122</v>
      </c>
      <c r="C8" s="42" t="s">
        <v>2436</v>
      </c>
      <c r="D8" s="91">
        <v>2121</v>
      </c>
      <c r="E8" s="91">
        <v>2121</v>
      </c>
      <c r="F8" s="91">
        <v>227</v>
      </c>
      <c r="G8" s="191">
        <f t="shared" si="0"/>
        <v>10.702498821310702</v>
      </c>
      <c r="H8" s="26">
        <v>310</v>
      </c>
    </row>
    <row r="9" spans="1:8" ht="12.75">
      <c r="A9" s="58">
        <v>3569</v>
      </c>
      <c r="B9" s="121">
        <v>6122</v>
      </c>
      <c r="C9" s="42" t="s">
        <v>2436</v>
      </c>
      <c r="D9" s="91">
        <v>0</v>
      </c>
      <c r="E9" s="91">
        <v>88</v>
      </c>
      <c r="F9" s="91">
        <v>87</v>
      </c>
      <c r="G9" s="191">
        <f t="shared" si="0"/>
        <v>98.86363636363636</v>
      </c>
      <c r="H9" s="26">
        <v>7762</v>
      </c>
    </row>
    <row r="10" spans="1:8" ht="12.75">
      <c r="A10" s="58">
        <v>4227</v>
      </c>
      <c r="B10" s="389">
        <v>6121</v>
      </c>
      <c r="C10" s="42" t="s">
        <v>2388</v>
      </c>
      <c r="D10" s="91">
        <v>0</v>
      </c>
      <c r="E10" s="91">
        <v>0</v>
      </c>
      <c r="F10" s="91">
        <v>0</v>
      </c>
      <c r="G10" s="191"/>
      <c r="H10" s="26">
        <v>30</v>
      </c>
    </row>
    <row r="11" spans="1:8" ht="12.75">
      <c r="A11" s="58">
        <v>4349</v>
      </c>
      <c r="B11" s="190">
        <v>6123</v>
      </c>
      <c r="C11" s="42" t="s">
        <v>14</v>
      </c>
      <c r="D11" s="91">
        <v>0</v>
      </c>
      <c r="E11" s="91">
        <v>750</v>
      </c>
      <c r="F11" s="91">
        <v>719</v>
      </c>
      <c r="G11" s="191">
        <f t="shared" si="0"/>
        <v>95.86666666666666</v>
      </c>
      <c r="H11" s="26">
        <v>0</v>
      </c>
    </row>
    <row r="12" spans="1:8" ht="13.5" thickBot="1">
      <c r="A12" s="112">
        <v>4351</v>
      </c>
      <c r="B12" s="589">
        <v>6351</v>
      </c>
      <c r="C12" s="590" t="s">
        <v>753</v>
      </c>
      <c r="D12" s="238">
        <v>5300</v>
      </c>
      <c r="E12" s="238">
        <v>4550</v>
      </c>
      <c r="F12" s="238">
        <v>300</v>
      </c>
      <c r="G12" s="239">
        <f t="shared" si="0"/>
        <v>6.593406593406594</v>
      </c>
      <c r="H12" s="240">
        <v>0</v>
      </c>
    </row>
    <row r="13" spans="1:8" s="78" customFormat="1" ht="16.5" thickBot="1">
      <c r="A13" s="180" t="s">
        <v>2380</v>
      </c>
      <c r="B13" s="530"/>
      <c r="C13" s="531"/>
      <c r="D13" s="415">
        <f>SUM(D5:D12)</f>
        <v>8069</v>
      </c>
      <c r="E13" s="415">
        <f>SUM(E5:E12)</f>
        <v>8157</v>
      </c>
      <c r="F13" s="415">
        <f>SUM(F5:F12)</f>
        <v>1492</v>
      </c>
      <c r="G13" s="126">
        <f t="shared" si="0"/>
        <v>18.29103837195047</v>
      </c>
      <c r="H13" s="416">
        <f>SUM(H5:H12)</f>
        <v>8602</v>
      </c>
    </row>
    <row r="14" spans="1:8" s="78" customFormat="1" ht="15.75">
      <c r="A14" s="392"/>
      <c r="B14" s="485"/>
      <c r="C14" s="532"/>
      <c r="D14" s="422"/>
      <c r="E14" s="422"/>
      <c r="F14" s="422"/>
      <c r="G14" s="450"/>
      <c r="H14" s="422"/>
    </row>
    <row r="15" spans="1:8" s="78" customFormat="1" ht="15.75">
      <c r="A15" s="392"/>
      <c r="B15" s="485"/>
      <c r="C15" s="532"/>
      <c r="D15" s="422"/>
      <c r="E15" s="422"/>
      <c r="F15" s="422"/>
      <c r="G15" s="450"/>
      <c r="H15" s="422"/>
    </row>
    <row r="17" spans="1:8" s="78" customFormat="1" ht="16.5" thickBot="1">
      <c r="A17" s="414" t="s">
        <v>2381</v>
      </c>
      <c r="B17" s="530"/>
      <c r="C17" s="531"/>
      <c r="F17" s="151"/>
      <c r="G17" s="533"/>
      <c r="H17" s="151"/>
    </row>
    <row r="18" spans="1:8" ht="13.5">
      <c r="A18" s="400" t="s">
        <v>2382</v>
      </c>
      <c r="B18" s="380"/>
      <c r="C18" s="154" t="s">
        <v>2383</v>
      </c>
      <c r="D18" s="38" t="s">
        <v>1438</v>
      </c>
      <c r="E18" s="38" t="s">
        <v>781</v>
      </c>
      <c r="F18" s="38" t="s">
        <v>380</v>
      </c>
      <c r="G18" s="38" t="s">
        <v>381</v>
      </c>
      <c r="H18" s="39" t="s">
        <v>380</v>
      </c>
    </row>
    <row r="19" spans="1:8" ht="14.25" thickBot="1">
      <c r="A19" s="155"/>
      <c r="B19" s="534" t="s">
        <v>2384</v>
      </c>
      <c r="C19" s="157"/>
      <c r="D19" s="43">
        <v>2011</v>
      </c>
      <c r="E19" s="43">
        <v>2011</v>
      </c>
      <c r="F19" s="43" t="s">
        <v>837</v>
      </c>
      <c r="G19" s="43" t="s">
        <v>382</v>
      </c>
      <c r="H19" s="44" t="s">
        <v>838</v>
      </c>
    </row>
    <row r="20" spans="1:8" ht="12.75">
      <c r="A20" s="158">
        <v>20</v>
      </c>
      <c r="B20" s="190">
        <v>9047</v>
      </c>
      <c r="C20" s="17" t="s">
        <v>516</v>
      </c>
      <c r="D20" s="49">
        <v>168</v>
      </c>
      <c r="E20" s="49">
        <v>168</v>
      </c>
      <c r="F20" s="79">
        <v>159</v>
      </c>
      <c r="G20" s="20">
        <f aca="true" t="shared" si="1" ref="G20:G35">F20/E20*100</f>
        <v>94.64285714285714</v>
      </c>
      <c r="H20" s="26"/>
    </row>
    <row r="21" spans="1:8" s="71" customFormat="1" ht="15">
      <c r="A21" s="535"/>
      <c r="B21" s="536"/>
      <c r="C21" s="537" t="s">
        <v>757</v>
      </c>
      <c r="D21" s="453">
        <f>SUM(D20)</f>
        <v>168</v>
      </c>
      <c r="E21" s="453">
        <f>SUM(E20)</f>
        <v>168</v>
      </c>
      <c r="F21" s="453">
        <f>SUM(F20)</f>
        <v>159</v>
      </c>
      <c r="G21" s="391">
        <f t="shared" si="1"/>
        <v>94.64285714285714</v>
      </c>
      <c r="H21" s="454"/>
    </row>
    <row r="22" spans="1:8" ht="12.75">
      <c r="A22" s="158">
        <v>20</v>
      </c>
      <c r="B22" s="190">
        <v>5055</v>
      </c>
      <c r="C22" s="591" t="s">
        <v>1836</v>
      </c>
      <c r="D22" s="79">
        <v>480</v>
      </c>
      <c r="E22" s="79">
        <v>480</v>
      </c>
      <c r="F22" s="79">
        <v>0</v>
      </c>
      <c r="G22" s="20">
        <f t="shared" si="1"/>
        <v>0</v>
      </c>
      <c r="H22" s="26"/>
    </row>
    <row r="23" spans="1:8" s="71" customFormat="1" ht="15">
      <c r="A23" s="535"/>
      <c r="B23" s="536"/>
      <c r="C23" s="537" t="s">
        <v>758</v>
      </c>
      <c r="D23" s="453">
        <f>SUM(D22)</f>
        <v>480</v>
      </c>
      <c r="E23" s="453">
        <f>SUM(E22)</f>
        <v>480</v>
      </c>
      <c r="F23" s="453">
        <f>SUM(F22)</f>
        <v>0</v>
      </c>
      <c r="G23" s="391">
        <f t="shared" si="1"/>
        <v>0</v>
      </c>
      <c r="H23" s="454"/>
    </row>
    <row r="24" spans="1:8" ht="12.75">
      <c r="A24" s="158">
        <v>20</v>
      </c>
      <c r="B24" s="190">
        <v>9048</v>
      </c>
      <c r="C24" s="17" t="s">
        <v>1837</v>
      </c>
      <c r="D24" s="79">
        <v>2121</v>
      </c>
      <c r="E24" s="79">
        <v>2121</v>
      </c>
      <c r="F24" s="79">
        <v>227</v>
      </c>
      <c r="G24" s="20">
        <f aca="true" t="shared" si="2" ref="G24:G29">F24/E24*100</f>
        <v>10.702498821310702</v>
      </c>
      <c r="H24" s="26"/>
    </row>
    <row r="25" spans="1:8" s="71" customFormat="1" ht="15">
      <c r="A25" s="535"/>
      <c r="B25" s="536"/>
      <c r="C25" s="537" t="s">
        <v>759</v>
      </c>
      <c r="D25" s="453">
        <f>SUM(D24:D24)</f>
        <v>2121</v>
      </c>
      <c r="E25" s="453">
        <f>SUM(E24:E24)</f>
        <v>2121</v>
      </c>
      <c r="F25" s="453">
        <f>SUM(F24:F24)</f>
        <v>227</v>
      </c>
      <c r="G25" s="391">
        <f t="shared" si="2"/>
        <v>10.702498821310702</v>
      </c>
      <c r="H25" s="454"/>
    </row>
    <row r="26" spans="1:8" ht="12.75">
      <c r="A26" s="158">
        <v>21</v>
      </c>
      <c r="B26" s="190">
        <v>1058</v>
      </c>
      <c r="C26" s="1067" t="s">
        <v>1097</v>
      </c>
      <c r="D26" s="79">
        <v>0</v>
      </c>
      <c r="E26" s="79">
        <v>88</v>
      </c>
      <c r="F26" s="79">
        <v>87</v>
      </c>
      <c r="G26" s="20">
        <f t="shared" si="2"/>
        <v>98.86363636363636</v>
      </c>
      <c r="H26" s="26"/>
    </row>
    <row r="27" spans="1:8" s="71" customFormat="1" ht="15">
      <c r="A27" s="535"/>
      <c r="B27" s="536"/>
      <c r="C27" s="537" t="s">
        <v>1096</v>
      </c>
      <c r="D27" s="453">
        <f>SUM(D26:D26)</f>
        <v>0</v>
      </c>
      <c r="E27" s="453">
        <f>SUM(E26:E26)</f>
        <v>88</v>
      </c>
      <c r="F27" s="453">
        <f>SUM(F26:F26)</f>
        <v>87</v>
      </c>
      <c r="G27" s="391">
        <f t="shared" si="2"/>
        <v>98.86363636363636</v>
      </c>
      <c r="H27" s="454"/>
    </row>
    <row r="28" spans="1:8" ht="12.75">
      <c r="A28" s="158">
        <v>21</v>
      </c>
      <c r="B28" s="190">
        <v>1064</v>
      </c>
      <c r="C28" s="17" t="s">
        <v>1008</v>
      </c>
      <c r="D28" s="79">
        <v>0</v>
      </c>
      <c r="E28" s="79">
        <v>750</v>
      </c>
      <c r="F28" s="79">
        <v>719</v>
      </c>
      <c r="G28" s="20">
        <f t="shared" si="2"/>
        <v>95.86666666666666</v>
      </c>
      <c r="H28" s="26"/>
    </row>
    <row r="29" spans="1:8" s="71" customFormat="1" ht="15">
      <c r="A29" s="535"/>
      <c r="B29" s="536"/>
      <c r="C29" s="537" t="s">
        <v>1009</v>
      </c>
      <c r="D29" s="453">
        <f>SUM(D28:D28)</f>
        <v>0</v>
      </c>
      <c r="E29" s="453">
        <f>SUM(E28:E28)</f>
        <v>750</v>
      </c>
      <c r="F29" s="453">
        <f>SUM(F28:F28)</f>
        <v>719</v>
      </c>
      <c r="G29" s="391">
        <f t="shared" si="2"/>
        <v>95.86666666666666</v>
      </c>
      <c r="H29" s="454"/>
    </row>
    <row r="30" spans="1:8" ht="12.75">
      <c r="A30" s="158">
        <v>21</v>
      </c>
      <c r="B30" s="159" t="s">
        <v>1875</v>
      </c>
      <c r="C30" s="16" t="s">
        <v>1838</v>
      </c>
      <c r="D30" s="572">
        <v>1000</v>
      </c>
      <c r="E30" s="572">
        <v>250</v>
      </c>
      <c r="F30" s="79">
        <v>0</v>
      </c>
      <c r="G30" s="20">
        <f t="shared" si="1"/>
        <v>0</v>
      </c>
      <c r="H30" s="26"/>
    </row>
    <row r="31" spans="1:8" ht="15">
      <c r="A31" s="158">
        <v>21</v>
      </c>
      <c r="B31" s="159" t="s">
        <v>1876</v>
      </c>
      <c r="C31" s="16" t="s">
        <v>1034</v>
      </c>
      <c r="D31" s="572">
        <v>300</v>
      </c>
      <c r="E31" s="572">
        <v>300</v>
      </c>
      <c r="F31" s="79">
        <v>300</v>
      </c>
      <c r="G31" s="1122">
        <f t="shared" si="1"/>
        <v>100</v>
      </c>
      <c r="H31" s="26"/>
    </row>
    <row r="32" spans="1:8" ht="12.75">
      <c r="A32" s="158">
        <v>21</v>
      </c>
      <c r="B32" s="159" t="s">
        <v>1877</v>
      </c>
      <c r="C32" s="16" t="s">
        <v>1036</v>
      </c>
      <c r="D32" s="572">
        <v>3000</v>
      </c>
      <c r="E32" s="572">
        <v>3000</v>
      </c>
      <c r="F32" s="79">
        <v>0</v>
      </c>
      <c r="G32" s="20">
        <f t="shared" si="1"/>
        <v>0</v>
      </c>
      <c r="H32" s="26"/>
    </row>
    <row r="33" spans="1:8" ht="12.75">
      <c r="A33" s="158">
        <v>21</v>
      </c>
      <c r="B33" s="159" t="s">
        <v>1878</v>
      </c>
      <c r="C33" s="16" t="s">
        <v>1035</v>
      </c>
      <c r="D33" s="572">
        <v>1000</v>
      </c>
      <c r="E33" s="572">
        <v>1000</v>
      </c>
      <c r="F33" s="79">
        <v>0</v>
      </c>
      <c r="G33" s="20">
        <f t="shared" si="1"/>
        <v>0</v>
      </c>
      <c r="H33" s="26"/>
    </row>
    <row r="34" spans="1:8" s="71" customFormat="1" ht="15.75" thickBot="1">
      <c r="A34" s="535"/>
      <c r="B34" s="536"/>
      <c r="C34" s="537" t="s">
        <v>1033</v>
      </c>
      <c r="D34" s="453">
        <f>SUM(D30:D33)</f>
        <v>5300</v>
      </c>
      <c r="E34" s="453">
        <f>SUM(E30:E33)</f>
        <v>4550</v>
      </c>
      <c r="F34" s="453">
        <f>SUM(F30:F33)</f>
        <v>300</v>
      </c>
      <c r="G34" s="391">
        <f t="shared" si="1"/>
        <v>6.593406593406594</v>
      </c>
      <c r="H34" s="454"/>
    </row>
    <row r="35" spans="1:8" s="78" customFormat="1" ht="16.5" thickBot="1">
      <c r="A35" s="538"/>
      <c r="B35" s="406"/>
      <c r="C35" s="539" t="s">
        <v>2366</v>
      </c>
      <c r="D35" s="125">
        <f>SUM(D34,D29,D27,D25,D23,D21)</f>
        <v>8069</v>
      </c>
      <c r="E35" s="125">
        <f>SUM(E34,E29,E27,E25,E23,E21)</f>
        <v>8157</v>
      </c>
      <c r="F35" s="125">
        <f>SUM(F34,F29,F27,F25,F23,F21)</f>
        <v>1492</v>
      </c>
      <c r="G35" s="183">
        <f t="shared" si="1"/>
        <v>18.29103837195047</v>
      </c>
      <c r="H35" s="127">
        <v>8602</v>
      </c>
    </row>
    <row r="36" spans="1:8" s="78" customFormat="1" ht="15.75">
      <c r="A36" s="485"/>
      <c r="B36" s="485"/>
      <c r="C36" s="392"/>
      <c r="D36" s="422"/>
      <c r="E36" s="422"/>
      <c r="F36" s="422"/>
      <c r="G36" s="450"/>
      <c r="H36" s="422"/>
    </row>
    <row r="37" spans="1:8" s="78" customFormat="1" ht="15.75">
      <c r="A37" s="485"/>
      <c r="B37" s="485"/>
      <c r="C37" s="392"/>
      <c r="D37" s="422"/>
      <c r="E37" s="422"/>
      <c r="F37" s="422"/>
      <c r="G37" s="450"/>
      <c r="H37" s="422"/>
    </row>
    <row r="38" spans="1:8" s="78" customFormat="1" ht="15.75">
      <c r="A38" s="485"/>
      <c r="B38" s="485"/>
      <c r="C38" s="392"/>
      <c r="D38" s="422"/>
      <c r="E38" s="422"/>
      <c r="F38" s="422"/>
      <c r="G38" s="450"/>
      <c r="H38" s="422"/>
    </row>
    <row r="40" spans="1:8" ht="19.5" thickBot="1">
      <c r="A40" s="172" t="s">
        <v>409</v>
      </c>
      <c r="B40" s="173"/>
      <c r="D40" s="33"/>
      <c r="E40" s="33"/>
      <c r="F40" s="33"/>
      <c r="G40" s="34"/>
      <c r="H40" s="33"/>
    </row>
    <row r="41" spans="1:8" ht="15">
      <c r="A41" s="540"/>
      <c r="B41" s="36"/>
      <c r="C41" s="175"/>
      <c r="D41" s="38" t="s">
        <v>1438</v>
      </c>
      <c r="E41" s="38" t="s">
        <v>781</v>
      </c>
      <c r="F41" s="38" t="s">
        <v>380</v>
      </c>
      <c r="G41" s="38" t="s">
        <v>381</v>
      </c>
      <c r="H41" s="39" t="s">
        <v>380</v>
      </c>
    </row>
    <row r="42" spans="1:8" ht="14.25" thickBot="1">
      <c r="A42" s="220"/>
      <c r="B42" s="423"/>
      <c r="C42" s="99"/>
      <c r="D42" s="43">
        <v>2011</v>
      </c>
      <c r="E42" s="43">
        <v>2011</v>
      </c>
      <c r="F42" s="43" t="s">
        <v>837</v>
      </c>
      <c r="G42" s="43" t="s">
        <v>382</v>
      </c>
      <c r="H42" s="44" t="s">
        <v>838</v>
      </c>
    </row>
    <row r="43" spans="1:8" ht="12.75">
      <c r="A43" s="176" t="s">
        <v>2364</v>
      </c>
      <c r="B43" s="373"/>
      <c r="C43" s="541"/>
      <c r="D43" s="1">
        <f>'51 36-37'!D114</f>
        <v>81324</v>
      </c>
      <c r="E43" s="1">
        <f>'51 36-37'!E114</f>
        <v>82112</v>
      </c>
      <c r="F43" s="1">
        <f>'51 36-37'!F114</f>
        <v>77312</v>
      </c>
      <c r="G43" s="53">
        <f>F43/E43*100</f>
        <v>94.15432579890881</v>
      </c>
      <c r="H43" s="13">
        <f>'51 36-37'!H114</f>
        <v>71242</v>
      </c>
    </row>
    <row r="44" spans="1:8" ht="13.5" thickBot="1">
      <c r="A44" s="220" t="s">
        <v>1326</v>
      </c>
      <c r="B44" s="423"/>
      <c r="C44" s="99"/>
      <c r="D44" s="6">
        <f>'51 38'!D35</f>
        <v>8069</v>
      </c>
      <c r="E44" s="6">
        <f>'51 38'!E35</f>
        <v>8157</v>
      </c>
      <c r="F44" s="6">
        <f>'51 38'!F35</f>
        <v>1492</v>
      </c>
      <c r="G44" s="53">
        <f>F44/E44*100</f>
        <v>18.29103837195047</v>
      </c>
      <c r="H44" s="8">
        <f>'51 38'!H35</f>
        <v>8602</v>
      </c>
    </row>
    <row r="45" spans="1:8" ht="16.5" thickBot="1">
      <c r="A45" s="144" t="s">
        <v>2386</v>
      </c>
      <c r="B45" s="538"/>
      <c r="C45" s="437"/>
      <c r="D45" s="125">
        <f>SUM(D43:D44)</f>
        <v>89393</v>
      </c>
      <c r="E45" s="125">
        <f>SUM(E43:E44)</f>
        <v>90269</v>
      </c>
      <c r="F45" s="125">
        <f>SUM(F43:F44)</f>
        <v>78804</v>
      </c>
      <c r="G45" s="183">
        <f>F45/E45*100</f>
        <v>87.29907277138331</v>
      </c>
      <c r="H45" s="127">
        <f>SUM(H43:H44)</f>
        <v>79844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III/13/2</oddHeader>
    <oddFooter>&amp;C- 38 -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9">
      <selection activeCell="K44" sqref="K44"/>
    </sheetView>
  </sheetViews>
  <sheetFormatPr defaultColWidth="9.00390625" defaultRowHeight="12.75"/>
  <cols>
    <col min="1" max="1" width="24.125" style="277" customWidth="1"/>
    <col min="2" max="2" width="13.125" style="277" bestFit="1" customWidth="1"/>
    <col min="3" max="3" width="13.875" style="277" bestFit="1" customWidth="1"/>
    <col min="4" max="4" width="13.125" style="277" bestFit="1" customWidth="1"/>
    <col min="5" max="5" width="13.875" style="277" bestFit="1" customWidth="1"/>
    <col min="6" max="6" width="10.125" style="277" customWidth="1"/>
    <col min="7" max="7" width="8.625" style="277" bestFit="1" customWidth="1"/>
    <col min="8" max="8" width="10.125" style="277" customWidth="1"/>
    <col min="9" max="16384" width="9.125" style="277" customWidth="1"/>
  </cols>
  <sheetData>
    <row r="2" spans="1:7" ht="18.75">
      <c r="A2" s="1068" t="s">
        <v>2547</v>
      </c>
      <c r="B2" s="778"/>
      <c r="C2" s="778"/>
      <c r="D2" s="778"/>
      <c r="E2" s="778"/>
      <c r="F2" s="778"/>
      <c r="G2" s="778"/>
    </row>
    <row r="3" spans="1:7" ht="12.75">
      <c r="A3" s="778"/>
      <c r="B3" s="778"/>
      <c r="C3" s="778"/>
      <c r="D3" s="778"/>
      <c r="E3" s="1222"/>
      <c r="F3" s="778"/>
      <c r="G3" s="778"/>
    </row>
    <row r="4" spans="1:7" ht="15.75">
      <c r="A4" s="1221" t="s">
        <v>26</v>
      </c>
      <c r="B4" s="778"/>
      <c r="C4" s="778"/>
      <c r="D4" s="778"/>
      <c r="E4" s="778"/>
      <c r="F4" s="778"/>
      <c r="G4" s="778"/>
    </row>
    <row r="5" spans="1:7" ht="13.5" thickBot="1">
      <c r="A5" s="778"/>
      <c r="B5" s="778"/>
      <c r="C5" s="778"/>
      <c r="D5" s="778"/>
      <c r="E5" s="1189" t="s">
        <v>71</v>
      </c>
      <c r="F5" s="778"/>
      <c r="G5" s="778"/>
    </row>
    <row r="6" spans="1:7" s="1349" customFormat="1" ht="13.5">
      <c r="A6" s="1356" t="s">
        <v>1515</v>
      </c>
      <c r="B6" s="938" t="s">
        <v>1516</v>
      </c>
      <c r="C6" s="1071" t="s">
        <v>1516</v>
      </c>
      <c r="D6" s="1363" t="s">
        <v>1516</v>
      </c>
      <c r="E6" s="1071" t="s">
        <v>1516</v>
      </c>
      <c r="F6" s="1348"/>
      <c r="G6" s="1348"/>
    </row>
    <row r="7" spans="1:7" s="1349" customFormat="1" ht="13.5">
      <c r="A7" s="1357" t="s">
        <v>1517</v>
      </c>
      <c r="B7" s="1358" t="s">
        <v>1518</v>
      </c>
      <c r="C7" s="1359" t="s">
        <v>1518</v>
      </c>
      <c r="D7" s="1364" t="s">
        <v>1519</v>
      </c>
      <c r="E7" s="1359" t="s">
        <v>1519</v>
      </c>
      <c r="F7" s="1348"/>
      <c r="G7" s="1348"/>
    </row>
    <row r="8" spans="1:7" s="1349" customFormat="1" ht="14.25" thickBot="1">
      <c r="A8" s="1360"/>
      <c r="B8" s="1361" t="s">
        <v>1520</v>
      </c>
      <c r="C8" s="1362" t="s">
        <v>2673</v>
      </c>
      <c r="D8" s="1365" t="s">
        <v>1520</v>
      </c>
      <c r="E8" s="1362" t="s">
        <v>2673</v>
      </c>
      <c r="F8" s="1348"/>
      <c r="G8" s="1348"/>
    </row>
    <row r="9" spans="1:7" ht="12.75">
      <c r="A9" s="1225" t="s">
        <v>2630</v>
      </c>
      <c r="B9" s="962"/>
      <c r="C9" s="1226"/>
      <c r="D9" s="1366"/>
      <c r="E9" s="1226"/>
      <c r="F9" s="778"/>
      <c r="G9" s="778"/>
    </row>
    <row r="10" spans="1:7" ht="12.75">
      <c r="A10" s="1107" t="s">
        <v>1521</v>
      </c>
      <c r="B10" s="1227">
        <f>36764+1659.3+696+1382+215.2+2569.3</f>
        <v>43285.8</v>
      </c>
      <c r="C10" s="1228"/>
      <c r="D10" s="1264">
        <v>38881.97</v>
      </c>
      <c r="E10" s="1228"/>
      <c r="F10" s="778"/>
      <c r="G10" s="778"/>
    </row>
    <row r="11" spans="1:7" ht="12.75">
      <c r="A11" s="1107" t="s">
        <v>1522</v>
      </c>
      <c r="B11" s="1227">
        <f>2279.5+10927+2276+10</f>
        <v>15492.5</v>
      </c>
      <c r="C11" s="1228"/>
      <c r="D11" s="1264">
        <v>14752.059</v>
      </c>
      <c r="E11" s="1228"/>
      <c r="F11" s="778"/>
      <c r="G11" s="778"/>
    </row>
    <row r="12" spans="1:7" ht="12.75">
      <c r="A12" s="1107" t="s">
        <v>1523</v>
      </c>
      <c r="B12" s="1227">
        <v>868</v>
      </c>
      <c r="C12" s="1228"/>
      <c r="D12" s="1264">
        <v>368</v>
      </c>
      <c r="E12" s="1228"/>
      <c r="F12" s="778"/>
      <c r="G12" s="778"/>
    </row>
    <row r="13" spans="1:7" ht="12.75">
      <c r="A13" s="1107" t="s">
        <v>1524</v>
      </c>
      <c r="B13" s="1227"/>
      <c r="C13" s="1228"/>
      <c r="D13" s="1264"/>
      <c r="E13" s="1228"/>
      <c r="F13" s="778"/>
      <c r="G13" s="778"/>
    </row>
    <row r="14" spans="1:7" ht="13.5" thickBot="1">
      <c r="A14" s="1107" t="s">
        <v>1525</v>
      </c>
      <c r="B14" s="1227">
        <v>12200</v>
      </c>
      <c r="C14" s="1228"/>
      <c r="D14" s="1264">
        <v>14000</v>
      </c>
      <c r="E14" s="1228"/>
      <c r="F14" s="778"/>
      <c r="G14" s="778"/>
    </row>
    <row r="15" spans="1:7" s="364" customFormat="1" ht="16.5" thickBot="1">
      <c r="A15" s="1371" t="s">
        <v>1526</v>
      </c>
      <c r="B15" s="1305">
        <f>SUM(B10:B14)</f>
        <v>71846.3</v>
      </c>
      <c r="C15" s="1372">
        <f>SUM(C9:C14)</f>
        <v>0</v>
      </c>
      <c r="D15" s="1373">
        <f>SUM(D10:D14)</f>
        <v>68002.02900000001</v>
      </c>
      <c r="E15" s="1372">
        <f>SUM(E9:E14)</f>
        <v>0</v>
      </c>
      <c r="F15" s="1374"/>
      <c r="G15" s="1374"/>
    </row>
    <row r="16" spans="1:7" ht="12.75">
      <c r="A16" s="1230" t="s">
        <v>2631</v>
      </c>
      <c r="B16" s="1231"/>
      <c r="C16" s="1232"/>
      <c r="D16" s="1367"/>
      <c r="E16" s="1232"/>
      <c r="F16" s="778"/>
      <c r="G16" s="778"/>
    </row>
    <row r="17" spans="1:7" ht="12.75">
      <c r="A17" s="1107" t="s">
        <v>2649</v>
      </c>
      <c r="B17" s="1227">
        <v>5103.6</v>
      </c>
      <c r="C17" s="1228"/>
      <c r="D17" s="1264">
        <v>4442.293</v>
      </c>
      <c r="E17" s="1228"/>
      <c r="F17" s="778"/>
      <c r="G17" s="778"/>
    </row>
    <row r="18" spans="1:7" ht="12.75">
      <c r="A18" s="1107" t="s">
        <v>2650</v>
      </c>
      <c r="B18" s="1227">
        <v>1742.2</v>
      </c>
      <c r="C18" s="1228"/>
      <c r="D18" s="1264">
        <v>1875.833</v>
      </c>
      <c r="E18" s="1228"/>
      <c r="F18" s="778"/>
      <c r="G18" s="778"/>
    </row>
    <row r="19" spans="1:7" ht="12.75">
      <c r="A19" s="1107" t="s">
        <v>1527</v>
      </c>
      <c r="B19" s="1227">
        <v>383.8</v>
      </c>
      <c r="C19" s="1228"/>
      <c r="D19" s="1264">
        <v>268</v>
      </c>
      <c r="E19" s="1228"/>
      <c r="F19" s="778"/>
      <c r="G19" s="778"/>
    </row>
    <row r="20" spans="1:7" ht="12.75">
      <c r="A20" s="1107" t="s">
        <v>1528</v>
      </c>
      <c r="B20" s="1227">
        <v>0</v>
      </c>
      <c r="C20" s="1228"/>
      <c r="D20" s="1264">
        <v>0</v>
      </c>
      <c r="E20" s="1228"/>
      <c r="F20" s="778"/>
      <c r="G20" s="778"/>
    </row>
    <row r="21" spans="1:7" ht="12.75">
      <c r="A21" s="1107" t="s">
        <v>1529</v>
      </c>
      <c r="B21" s="1227">
        <v>6</v>
      </c>
      <c r="C21" s="1228"/>
      <c r="D21" s="1264">
        <v>0</v>
      </c>
      <c r="E21" s="1228"/>
      <c r="F21" s="778"/>
      <c r="G21" s="778"/>
    </row>
    <row r="22" spans="1:7" ht="12.75">
      <c r="A22" s="1107" t="s">
        <v>1530</v>
      </c>
      <c r="B22" s="1227">
        <v>12895.6</v>
      </c>
      <c r="C22" s="1228"/>
      <c r="D22" s="1264">
        <v>11276.913</v>
      </c>
      <c r="E22" s="1228"/>
      <c r="F22" s="778"/>
      <c r="G22" s="778"/>
    </row>
    <row r="23" spans="1:7" ht="12.75">
      <c r="A23" s="1107" t="s">
        <v>1531</v>
      </c>
      <c r="B23" s="1227">
        <v>34672.2</v>
      </c>
      <c r="C23" s="1228"/>
      <c r="D23" s="1264">
        <v>33168.413</v>
      </c>
      <c r="E23" s="1228"/>
      <c r="F23" s="778"/>
      <c r="G23" s="778"/>
    </row>
    <row r="24" spans="1:7" ht="12.75">
      <c r="A24" s="1107" t="s">
        <v>1532</v>
      </c>
      <c r="B24" s="1227">
        <v>11682.3</v>
      </c>
      <c r="C24" s="1228"/>
      <c r="D24" s="1264">
        <v>11097.401</v>
      </c>
      <c r="E24" s="1228"/>
      <c r="F24" s="778"/>
      <c r="G24" s="778"/>
    </row>
    <row r="25" spans="1:7" ht="12.75">
      <c r="A25" s="1107" t="s">
        <v>1533</v>
      </c>
      <c r="B25" s="1227">
        <v>321</v>
      </c>
      <c r="C25" s="1228"/>
      <c r="D25" s="1264">
        <v>620.498</v>
      </c>
      <c r="E25" s="1228"/>
      <c r="F25" s="778"/>
      <c r="G25" s="778"/>
    </row>
    <row r="26" spans="1:7" ht="12.75">
      <c r="A26" s="1107" t="s">
        <v>1534</v>
      </c>
      <c r="B26" s="1227">
        <f>389.2+155</f>
        <v>544.2</v>
      </c>
      <c r="C26" s="1228"/>
      <c r="D26" s="1264">
        <v>454</v>
      </c>
      <c r="E26" s="1228"/>
      <c r="F26" s="778"/>
      <c r="G26" s="778"/>
    </row>
    <row r="27" spans="1:7" ht="12.75">
      <c r="A27" s="1107" t="s">
        <v>1535</v>
      </c>
      <c r="B27" s="1227"/>
      <c r="C27" s="1228"/>
      <c r="D27" s="1264">
        <v>0</v>
      </c>
      <c r="E27" s="1228"/>
      <c r="F27" s="778"/>
      <c r="G27" s="778"/>
    </row>
    <row r="28" spans="1:7" ht="12.75">
      <c r="A28" s="1107" t="s">
        <v>2604</v>
      </c>
      <c r="B28" s="1227">
        <v>2274</v>
      </c>
      <c r="C28" s="1228"/>
      <c r="D28" s="1264">
        <v>2250.822</v>
      </c>
      <c r="E28" s="1228"/>
      <c r="F28" s="778"/>
      <c r="G28" s="778"/>
    </row>
    <row r="29" spans="1:7" ht="12.75">
      <c r="A29" s="1107" t="s">
        <v>1536</v>
      </c>
      <c r="B29" s="1227">
        <v>553</v>
      </c>
      <c r="C29" s="1228"/>
      <c r="D29" s="1264">
        <v>614.07</v>
      </c>
      <c r="E29" s="1228"/>
      <c r="F29" s="778"/>
      <c r="G29" s="1229"/>
    </row>
    <row r="30" spans="1:7" ht="13.5" thickBot="1">
      <c r="A30" s="1233" t="s">
        <v>2483</v>
      </c>
      <c r="B30" s="1234">
        <f>315+281-6</f>
        <v>590</v>
      </c>
      <c r="C30" s="1235"/>
      <c r="D30" s="1370">
        <v>594</v>
      </c>
      <c r="E30" s="1235"/>
      <c r="F30" s="778"/>
      <c r="G30" s="1229"/>
    </row>
    <row r="31" spans="1:7" s="364" customFormat="1" ht="16.5" thickBot="1">
      <c r="A31" s="1371" t="s">
        <v>1537</v>
      </c>
      <c r="B31" s="1375">
        <f>SUM(B16:B30)</f>
        <v>70767.9</v>
      </c>
      <c r="C31" s="1372">
        <f>SUM(C17:C30)</f>
        <v>0</v>
      </c>
      <c r="D31" s="1373">
        <f>SUM(D16:D30)</f>
        <v>66662.243</v>
      </c>
      <c r="E31" s="1372">
        <f>SUM(E17:E30)</f>
        <v>0</v>
      </c>
      <c r="F31" s="1374"/>
      <c r="G31" s="1192"/>
    </row>
    <row r="32" spans="1:7" s="364" customFormat="1" ht="16.5" thickBot="1">
      <c r="A32" s="1376" t="s">
        <v>1517</v>
      </c>
      <c r="B32" s="1375">
        <f>B15-B31</f>
        <v>1078.4000000000087</v>
      </c>
      <c r="C32" s="1372">
        <f>C15-C31</f>
        <v>0</v>
      </c>
      <c r="D32" s="1373">
        <f>D15-D31</f>
        <v>1339.7860000000073</v>
      </c>
      <c r="E32" s="1372">
        <f>E15-E31</f>
        <v>0</v>
      </c>
      <c r="F32" s="1192"/>
      <c r="G32" s="1192"/>
    </row>
    <row r="33" spans="1:7" ht="12.75">
      <c r="A33" s="2686" t="s">
        <v>1538</v>
      </c>
      <c r="B33" s="2686"/>
      <c r="C33" s="2686"/>
      <c r="D33" s="2686"/>
      <c r="E33" s="2686"/>
      <c r="F33" s="778"/>
      <c r="G33" s="778"/>
    </row>
    <row r="34" spans="1:7" ht="12.75">
      <c r="A34" s="2686"/>
      <c r="B34" s="2686"/>
      <c r="C34" s="2686"/>
      <c r="D34" s="2686"/>
      <c r="E34" s="2686"/>
      <c r="F34" s="778"/>
      <c r="G34" s="778"/>
    </row>
    <row r="35" spans="1:7" ht="13.5" thickBot="1">
      <c r="A35" s="1236"/>
      <c r="B35" s="1188"/>
      <c r="C35" s="1188"/>
      <c r="D35" s="1188"/>
      <c r="E35" s="1189" t="s">
        <v>71</v>
      </c>
      <c r="F35" s="778"/>
      <c r="G35" s="778"/>
    </row>
    <row r="36" spans="1:7" s="1349" customFormat="1" ht="14.25" thickBot="1">
      <c r="A36" s="1351" t="s">
        <v>177</v>
      </c>
      <c r="B36" s="2674" t="s">
        <v>2667</v>
      </c>
      <c r="C36" s="2675"/>
      <c r="D36" s="2676" t="s">
        <v>2666</v>
      </c>
      <c r="E36" s="2677"/>
      <c r="F36" s="1348"/>
      <c r="G36" s="1348"/>
    </row>
    <row r="37" spans="1:7" ht="12.75">
      <c r="A37" s="785" t="s">
        <v>178</v>
      </c>
      <c r="B37" s="2682">
        <v>6730</v>
      </c>
      <c r="C37" s="2682"/>
      <c r="D37" s="2682">
        <v>7389</v>
      </c>
      <c r="E37" s="2683"/>
      <c r="F37" s="778"/>
      <c r="G37" s="778"/>
    </row>
    <row r="38" spans="1:7" ht="13.5" thickBot="1">
      <c r="A38" s="1077" t="s">
        <v>1539</v>
      </c>
      <c r="B38" s="2684">
        <v>9757</v>
      </c>
      <c r="C38" s="2684"/>
      <c r="D38" s="2684">
        <v>6510</v>
      </c>
      <c r="E38" s="2685"/>
      <c r="F38" s="778"/>
      <c r="G38" s="778"/>
    </row>
    <row r="39" spans="1:7" ht="12.75">
      <c r="A39" s="778"/>
      <c r="B39" s="778"/>
      <c r="C39" s="778"/>
      <c r="D39" s="778"/>
      <c r="E39" s="778"/>
      <c r="F39" s="778"/>
      <c r="G39" s="778"/>
    </row>
    <row r="40" spans="1:7" ht="13.5" thickBot="1">
      <c r="A40" s="778"/>
      <c r="B40" s="778"/>
      <c r="C40" s="778"/>
      <c r="D40" s="778"/>
      <c r="E40" s="1189" t="s">
        <v>71</v>
      </c>
      <c r="F40" s="778"/>
      <c r="G40" s="778"/>
    </row>
    <row r="41" spans="1:7" s="1349" customFormat="1" ht="14.25" thickBot="1">
      <c r="A41" s="1354" t="s">
        <v>2661</v>
      </c>
      <c r="B41" s="1352" t="s">
        <v>1509</v>
      </c>
      <c r="C41" s="1352" t="s">
        <v>182</v>
      </c>
      <c r="D41" s="1352" t="s">
        <v>1753</v>
      </c>
      <c r="E41" s="1353" t="s">
        <v>2590</v>
      </c>
      <c r="F41" s="1348"/>
      <c r="G41" s="1348"/>
    </row>
    <row r="42" spans="1:7" ht="12.75">
      <c r="A42" s="785" t="s">
        <v>178</v>
      </c>
      <c r="B42" s="1231">
        <f>1340.77+119.8</f>
        <v>1460.57</v>
      </c>
      <c r="C42" s="1231">
        <v>0</v>
      </c>
      <c r="D42" s="1231">
        <v>8052</v>
      </c>
      <c r="E42" s="1232">
        <v>591</v>
      </c>
      <c r="F42" s="778"/>
      <c r="G42" s="778"/>
    </row>
    <row r="43" spans="1:7" ht="13.5" thickBot="1">
      <c r="A43" s="1077" t="s">
        <v>1539</v>
      </c>
      <c r="B43" s="1237">
        <v>95</v>
      </c>
      <c r="C43" s="1237">
        <v>0</v>
      </c>
      <c r="D43" s="1237">
        <v>5779</v>
      </c>
      <c r="E43" s="1238">
        <v>671</v>
      </c>
      <c r="F43" s="778"/>
      <c r="G43" s="778"/>
    </row>
    <row r="44" spans="1:7" ht="12.75">
      <c r="A44" s="778"/>
      <c r="B44" s="778"/>
      <c r="C44" s="778"/>
      <c r="D44" s="778"/>
      <c r="E44" s="778"/>
      <c r="F44" s="778"/>
      <c r="G44" s="778"/>
    </row>
    <row r="45" spans="1:7" ht="13.5" thickBot="1">
      <c r="A45" s="1239"/>
      <c r="B45" s="778"/>
      <c r="C45" s="778"/>
      <c r="D45" s="778"/>
      <c r="E45" s="1189" t="s">
        <v>1933</v>
      </c>
      <c r="F45" s="778"/>
      <c r="G45" s="778"/>
    </row>
    <row r="46" spans="1:7" s="1349" customFormat="1" ht="14.25" thickBot="1">
      <c r="A46" s="1354" t="s">
        <v>1540</v>
      </c>
      <c r="B46" s="1352" t="s">
        <v>1541</v>
      </c>
      <c r="C46" s="1352" t="s">
        <v>1542</v>
      </c>
      <c r="D46" s="1352" t="s">
        <v>1543</v>
      </c>
      <c r="E46" s="1353" t="s">
        <v>1544</v>
      </c>
      <c r="F46" s="1348"/>
      <c r="G46" s="1348"/>
    </row>
    <row r="47" spans="1:7" ht="12.75">
      <c r="A47" s="785" t="s">
        <v>178</v>
      </c>
      <c r="B47" s="914">
        <f>568213.19+6336322</f>
        <v>6904535.1899999995</v>
      </c>
      <c r="C47" s="914">
        <v>0</v>
      </c>
      <c r="D47" s="914">
        <v>1455570.9</v>
      </c>
      <c r="E47" s="916">
        <v>375825</v>
      </c>
      <c r="F47" s="778"/>
      <c r="G47" s="778"/>
    </row>
    <row r="48" spans="1:7" ht="13.5" thickBot="1">
      <c r="A48" s="1077" t="s">
        <v>1539</v>
      </c>
      <c r="B48" s="917">
        <v>4931677.81</v>
      </c>
      <c r="C48" s="917">
        <v>0</v>
      </c>
      <c r="D48" s="917">
        <v>91840.9</v>
      </c>
      <c r="E48" s="920">
        <v>294249.49</v>
      </c>
      <c r="F48" s="778"/>
      <c r="G48" s="778"/>
    </row>
    <row r="49" spans="1:7" ht="12.75">
      <c r="A49" s="778"/>
      <c r="B49" s="778"/>
      <c r="C49" s="778"/>
      <c r="D49" s="778"/>
      <c r="E49" s="778"/>
      <c r="F49" s="778"/>
      <c r="G49" s="778"/>
    </row>
    <row r="50" spans="1:7" ht="12.75">
      <c r="A50" s="1240"/>
      <c r="B50" s="778"/>
      <c r="C50" s="778"/>
      <c r="D50" s="778"/>
      <c r="E50" s="778"/>
      <c r="F50" s="778"/>
      <c r="G50" s="778"/>
    </row>
  </sheetData>
  <sheetProtection/>
  <mergeCells count="8">
    <mergeCell ref="B37:C37"/>
    <mergeCell ref="D37:E37"/>
    <mergeCell ref="B38:C38"/>
    <mergeCell ref="D38:E38"/>
    <mergeCell ref="A33:E33"/>
    <mergeCell ref="A34:E34"/>
    <mergeCell ref="B36:C36"/>
    <mergeCell ref="D36:E3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III/13/3</oddHeader>
    <oddFooter>&amp;C- 39 -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4"/>
  <sheetViews>
    <sheetView zoomScaleSheetLayoutView="100" zoomScalePageLayoutView="0" workbookViewId="0" topLeftCell="A57">
      <selection activeCell="D102" sqref="D102"/>
    </sheetView>
  </sheetViews>
  <sheetFormatPr defaultColWidth="5.125" defaultRowHeight="12.75"/>
  <cols>
    <col min="1" max="1" width="72.75390625" style="73" customWidth="1"/>
    <col min="2" max="2" width="13.375" style="277" customWidth="1"/>
    <col min="3" max="3" width="17.00390625" style="277" bestFit="1" customWidth="1"/>
    <col min="4" max="4" width="10.125" style="277" bestFit="1" customWidth="1"/>
    <col min="5" max="5" width="8.625" style="277" customWidth="1"/>
    <col min="6" max="6" width="10.125" style="277" customWidth="1"/>
    <col min="7" max="16384" width="5.125" style="277" customWidth="1"/>
  </cols>
  <sheetData>
    <row r="1" spans="1:4" ht="12.75">
      <c r="A1" s="773"/>
      <c r="B1" s="32" t="s">
        <v>660</v>
      </c>
      <c r="C1" s="773"/>
      <c r="D1" s="773"/>
    </row>
    <row r="2" spans="1:4" ht="18.75">
      <c r="A2" s="551" t="s">
        <v>1614</v>
      </c>
      <c r="B2" s="773"/>
      <c r="C2" s="773"/>
      <c r="D2" s="773"/>
    </row>
    <row r="3" spans="1:4" ht="13.5" thickBot="1">
      <c r="A3" s="774"/>
      <c r="B3" s="775"/>
      <c r="C3" s="773"/>
      <c r="D3" s="773"/>
    </row>
    <row r="4" spans="1:4" ht="14.25" thickBot="1">
      <c r="A4" s="739" t="s">
        <v>2314</v>
      </c>
      <c r="B4" s="740"/>
      <c r="C4" s="773"/>
      <c r="D4" s="773"/>
    </row>
    <row r="5" spans="1:4" ht="12.75">
      <c r="A5" s="741" t="s">
        <v>2517</v>
      </c>
      <c r="B5" s="742">
        <v>114356</v>
      </c>
      <c r="C5" s="773"/>
      <c r="D5" s="773"/>
    </row>
    <row r="6" spans="1:4" ht="13.5" thickBot="1">
      <c r="A6" s="743" t="s">
        <v>2518</v>
      </c>
      <c r="B6" s="744">
        <v>7198</v>
      </c>
      <c r="C6" s="773"/>
      <c r="D6" s="773"/>
    </row>
    <row r="7" spans="1:4" ht="12.75">
      <c r="A7" s="1057"/>
      <c r="B7" s="1102"/>
      <c r="C7" s="773"/>
      <c r="D7" s="773"/>
    </row>
    <row r="8" spans="1:4" ht="12.75">
      <c r="A8" s="776"/>
      <c r="B8" s="777"/>
      <c r="C8" s="773"/>
      <c r="D8" s="773"/>
    </row>
    <row r="9" spans="1:4" ht="13.5" thickBot="1">
      <c r="A9" s="778"/>
      <c r="B9" s="777" t="s">
        <v>19</v>
      </c>
      <c r="C9" s="773"/>
      <c r="D9" s="773"/>
    </row>
    <row r="10" spans="1:4" ht="14.25" thickBot="1">
      <c r="A10" s="779" t="s">
        <v>2313</v>
      </c>
      <c r="B10" s="780" t="s">
        <v>1108</v>
      </c>
      <c r="C10" s="773"/>
      <c r="D10" s="773"/>
    </row>
    <row r="11" spans="1:4" ht="12.75">
      <c r="A11" s="579" t="s">
        <v>1423</v>
      </c>
      <c r="B11" s="745"/>
      <c r="C11" s="773"/>
      <c r="D11" s="773"/>
    </row>
    <row r="12" spans="1:4" ht="12.75">
      <c r="A12" s="746" t="s">
        <v>2515</v>
      </c>
      <c r="B12" s="747">
        <v>9898</v>
      </c>
      <c r="C12" s="773"/>
      <c r="D12" s="773"/>
    </row>
    <row r="13" spans="1:4" ht="12.75">
      <c r="A13" s="748" t="s">
        <v>2519</v>
      </c>
      <c r="B13" s="747">
        <v>57686</v>
      </c>
      <c r="C13" s="773"/>
      <c r="D13" s="773"/>
    </row>
    <row r="14" spans="1:4" ht="13.5" thickBot="1">
      <c r="A14" s="781"/>
      <c r="B14" s="782">
        <f>SUM(B12:B13)</f>
        <v>67584</v>
      </c>
      <c r="C14" s="773"/>
      <c r="D14" s="773"/>
    </row>
    <row r="15" spans="1:4" ht="12.75">
      <c r="A15" s="783" t="s">
        <v>1912</v>
      </c>
      <c r="B15" s="784"/>
      <c r="C15" s="773"/>
      <c r="D15" s="773"/>
    </row>
    <row r="16" spans="1:4" ht="12.75">
      <c r="A16" s="785" t="s">
        <v>940</v>
      </c>
      <c r="B16" s="786">
        <v>137000</v>
      </c>
      <c r="C16" s="773"/>
      <c r="D16" s="773"/>
    </row>
    <row r="17" spans="1:4" ht="12.75">
      <c r="A17" s="785" t="s">
        <v>941</v>
      </c>
      <c r="B17" s="786">
        <v>29150</v>
      </c>
      <c r="C17" s="773"/>
      <c r="D17" s="773"/>
    </row>
    <row r="18" spans="1:4" ht="12.75">
      <c r="A18" s="787" t="s">
        <v>1913</v>
      </c>
      <c r="B18" s="788">
        <v>1893.2</v>
      </c>
      <c r="C18" s="773"/>
      <c r="D18" s="773"/>
    </row>
    <row r="19" spans="1:4" ht="12.75">
      <c r="A19" s="787" t="s">
        <v>1914</v>
      </c>
      <c r="B19" s="788">
        <v>1915</v>
      </c>
      <c r="C19" s="773"/>
      <c r="D19" s="773"/>
    </row>
    <row r="20" spans="1:4" ht="12.75">
      <c r="A20" s="789" t="s">
        <v>1915</v>
      </c>
      <c r="B20" s="788">
        <v>130.5</v>
      </c>
      <c r="C20" s="773"/>
      <c r="D20" s="773"/>
    </row>
    <row r="21" spans="1:4" ht="12.75">
      <c r="A21" s="789" t="s">
        <v>1916</v>
      </c>
      <c r="B21" s="788">
        <v>2266.9</v>
      </c>
      <c r="C21" s="773"/>
      <c r="D21" s="773"/>
    </row>
    <row r="22" spans="1:4" ht="12.75">
      <c r="A22" s="1156" t="s">
        <v>942</v>
      </c>
      <c r="B22" s="1157">
        <v>596.5</v>
      </c>
      <c r="C22" s="773"/>
      <c r="D22" s="773"/>
    </row>
    <row r="23" spans="1:4" ht="12.75">
      <c r="A23" s="787" t="s">
        <v>943</v>
      </c>
      <c r="B23" s="788">
        <v>1893.2</v>
      </c>
      <c r="C23" s="773"/>
      <c r="D23" s="773"/>
    </row>
    <row r="24" spans="1:4" ht="12.75">
      <c r="A24" s="1103" t="s">
        <v>944</v>
      </c>
      <c r="B24" s="1158">
        <v>475.7</v>
      </c>
      <c r="C24" s="773"/>
      <c r="D24" s="773"/>
    </row>
    <row r="25" spans="1:4" ht="12.75">
      <c r="A25" s="1103" t="s">
        <v>945</v>
      </c>
      <c r="B25" s="1158">
        <v>220.9</v>
      </c>
      <c r="C25" s="773"/>
      <c r="D25" s="773"/>
    </row>
    <row r="26" spans="1:4" ht="12.75">
      <c r="A26" s="787" t="s">
        <v>1107</v>
      </c>
      <c r="B26" s="788">
        <v>1709.6</v>
      </c>
      <c r="C26" s="773"/>
      <c r="D26" s="773"/>
    </row>
    <row r="27" spans="1:4" ht="12.75">
      <c r="A27" s="785" t="s">
        <v>940</v>
      </c>
      <c r="B27" s="786">
        <v>14690</v>
      </c>
      <c r="C27" s="773"/>
      <c r="D27" s="773"/>
    </row>
    <row r="28" spans="1:4" ht="12.75">
      <c r="A28" s="787" t="s">
        <v>1615</v>
      </c>
      <c r="B28" s="788">
        <v>1709.6</v>
      </c>
      <c r="C28" s="773"/>
      <c r="D28" s="773"/>
    </row>
    <row r="29" spans="1:4" ht="12.75">
      <c r="A29" s="785" t="s">
        <v>941</v>
      </c>
      <c r="B29" s="786">
        <v>2350</v>
      </c>
      <c r="C29" s="773"/>
      <c r="D29" s="773"/>
    </row>
    <row r="30" spans="1:4" ht="12.75">
      <c r="A30" s="785" t="s">
        <v>941</v>
      </c>
      <c r="B30" s="786">
        <v>2500</v>
      </c>
      <c r="C30" s="773"/>
      <c r="D30" s="773"/>
    </row>
    <row r="31" spans="1:4" ht="12.75">
      <c r="A31" s="785" t="s">
        <v>940</v>
      </c>
      <c r="B31" s="786">
        <v>6075</v>
      </c>
      <c r="C31" s="773"/>
      <c r="D31" s="773"/>
    </row>
    <row r="32" spans="1:4" ht="13.5" thickBot="1">
      <c r="A32" s="790"/>
      <c r="B32" s="791">
        <f>SUM(B16:B31)</f>
        <v>204576.10000000003</v>
      </c>
      <c r="C32" s="792"/>
      <c r="D32" s="792"/>
    </row>
    <row r="33" spans="1:4" ht="12.75">
      <c r="A33" s="783" t="s">
        <v>1917</v>
      </c>
      <c r="B33" s="784"/>
      <c r="C33" s="773"/>
      <c r="D33" s="773"/>
    </row>
    <row r="34" spans="1:4" ht="12.75">
      <c r="A34" s="1103" t="s">
        <v>944</v>
      </c>
      <c r="B34" s="1158">
        <v>19672.4</v>
      </c>
      <c r="C34" s="773"/>
      <c r="D34" s="773"/>
    </row>
    <row r="35" spans="1:4" ht="13.5" thickBot="1">
      <c r="A35" s="790"/>
      <c r="B35" s="791">
        <f>SUM(B34:B34)</f>
        <v>19672.4</v>
      </c>
      <c r="C35" s="773"/>
      <c r="D35" s="773"/>
    </row>
    <row r="36" spans="1:4" ht="16.5" thickBot="1">
      <c r="A36" s="793" t="s">
        <v>2369</v>
      </c>
      <c r="B36" s="794">
        <f>SUM(B14,B32,B35)</f>
        <v>291832.50000000006</v>
      </c>
      <c r="C36" s="792"/>
      <c r="D36" s="792"/>
    </row>
    <row r="37" spans="1:4" ht="12.75">
      <c r="A37" s="795"/>
      <c r="B37" s="796"/>
      <c r="C37" s="792"/>
      <c r="D37" s="792"/>
    </row>
    <row r="38" spans="1:4" ht="12.75">
      <c r="A38" s="1177" t="s">
        <v>24</v>
      </c>
      <c r="B38" s="796"/>
      <c r="C38" s="792"/>
      <c r="D38" s="792"/>
    </row>
    <row r="39" spans="1:4" ht="12.75">
      <c r="A39" s="795"/>
      <c r="B39" s="796"/>
      <c r="C39" s="792"/>
      <c r="D39" s="792"/>
    </row>
    <row r="40" spans="1:4" ht="12.75">
      <c r="A40" s="795"/>
      <c r="B40" s="796"/>
      <c r="C40" s="792"/>
      <c r="D40" s="792"/>
    </row>
    <row r="41" spans="1:4" ht="12.75">
      <c r="A41" s="795"/>
      <c r="B41" s="796"/>
      <c r="C41" s="792"/>
      <c r="D41" s="792"/>
    </row>
    <row r="42" spans="1:4" ht="12.75">
      <c r="A42" s="795"/>
      <c r="B42" s="796"/>
      <c r="C42" s="792"/>
      <c r="D42" s="792"/>
    </row>
    <row r="43" spans="1:4" ht="12.75">
      <c r="A43" s="795"/>
      <c r="B43" s="796"/>
      <c r="C43" s="792"/>
      <c r="D43" s="792"/>
    </row>
    <row r="44" spans="1:4" ht="12.75">
      <c r="A44" s="795"/>
      <c r="B44" s="796"/>
      <c r="C44" s="792"/>
      <c r="D44" s="792"/>
    </row>
    <row r="45" spans="1:4" ht="12.75">
      <c r="A45" s="795"/>
      <c r="B45" s="796"/>
      <c r="C45" s="792"/>
      <c r="D45" s="792"/>
    </row>
    <row r="46" spans="1:4" ht="12.75">
      <c r="A46" s="795"/>
      <c r="B46" s="796"/>
      <c r="C46" s="792"/>
      <c r="D46" s="792"/>
    </row>
    <row r="47" spans="1:4" ht="12.75">
      <c r="A47" s="795"/>
      <c r="B47" s="796"/>
      <c r="C47" s="792"/>
      <c r="D47" s="792"/>
    </row>
    <row r="48" spans="1:4" ht="12.75">
      <c r="A48" s="795"/>
      <c r="B48" s="796"/>
      <c r="C48" s="792"/>
      <c r="D48" s="792"/>
    </row>
    <row r="49" spans="1:4" ht="12.75">
      <c r="A49" s="795"/>
      <c r="B49" s="796"/>
      <c r="C49" s="792"/>
      <c r="D49" s="792"/>
    </row>
    <row r="50" spans="1:4" ht="12.75">
      <c r="A50" s="795"/>
      <c r="B50" s="796"/>
      <c r="C50" s="792"/>
      <c r="D50" s="792"/>
    </row>
    <row r="51" spans="1:4" ht="12.75">
      <c r="A51" s="795"/>
      <c r="B51" s="796"/>
      <c r="C51" s="792"/>
      <c r="D51" s="792"/>
    </row>
    <row r="52" spans="1:4" ht="12.75">
      <c r="A52" s="795"/>
      <c r="B52" s="796"/>
      <c r="C52" s="792"/>
      <c r="D52" s="792"/>
    </row>
    <row r="53" spans="1:4" ht="12.75">
      <c r="A53" s="795"/>
      <c r="B53" s="796"/>
      <c r="C53" s="792"/>
      <c r="D53" s="792"/>
    </row>
    <row r="54" spans="1:4" ht="12.75">
      <c r="A54" s="73" t="s">
        <v>661</v>
      </c>
      <c r="B54" s="796"/>
      <c r="C54" s="792"/>
      <c r="D54" s="792"/>
    </row>
    <row r="55" spans="1:4" ht="12.75">
      <c r="A55" s="795"/>
      <c r="B55" s="796"/>
      <c r="C55" s="792"/>
      <c r="D55" s="792"/>
    </row>
    <row r="56" spans="1:4" ht="18.75">
      <c r="A56" s="551" t="s">
        <v>1616</v>
      </c>
      <c r="B56" s="797"/>
      <c r="C56" s="773"/>
      <c r="D56" s="773"/>
    </row>
    <row r="57" spans="1:4" ht="12.75">
      <c r="A57" s="774"/>
      <c r="B57" s="775"/>
      <c r="C57" s="773"/>
      <c r="D57" s="773"/>
    </row>
    <row r="58" spans="1:4" ht="13.5" thickBot="1">
      <c r="A58" s="798"/>
      <c r="B58" s="799" t="s">
        <v>19</v>
      </c>
      <c r="C58" s="773"/>
      <c r="D58" s="773"/>
    </row>
    <row r="59" spans="1:4" ht="14.25" thickBot="1">
      <c r="A59" s="800" t="s">
        <v>1424</v>
      </c>
      <c r="B59" s="780" t="s">
        <v>1108</v>
      </c>
      <c r="C59" s="773"/>
      <c r="D59" s="773"/>
    </row>
    <row r="60" spans="1:4" ht="12.75">
      <c r="A60" s="749" t="s">
        <v>1423</v>
      </c>
      <c r="B60" s="750">
        <v>274454</v>
      </c>
      <c r="C60" s="773"/>
      <c r="D60" s="773"/>
    </row>
    <row r="61" spans="1:4" ht="13.5" thickBot="1">
      <c r="A61" s="801"/>
      <c r="B61" s="802">
        <f>SUM(B60)</f>
        <v>274454</v>
      </c>
      <c r="C61" s="773"/>
      <c r="D61" s="773"/>
    </row>
    <row r="62" spans="1:4" ht="12.75">
      <c r="A62" s="803" t="s">
        <v>1912</v>
      </c>
      <c r="B62" s="804"/>
      <c r="C62" s="773"/>
      <c r="D62" s="773"/>
    </row>
    <row r="63" spans="1:4" ht="12.75">
      <c r="A63" s="789" t="s">
        <v>1918</v>
      </c>
      <c r="B63" s="788">
        <v>10.6</v>
      </c>
      <c r="C63" s="773"/>
      <c r="D63" s="773"/>
    </row>
    <row r="64" spans="1:4" ht="12.75">
      <c r="A64" s="789" t="s">
        <v>1919</v>
      </c>
      <c r="B64" s="788">
        <v>183.8</v>
      </c>
      <c r="C64" s="773"/>
      <c r="D64" s="773"/>
    </row>
    <row r="65" spans="1:4" ht="12.75">
      <c r="A65" s="1049" t="s">
        <v>946</v>
      </c>
      <c r="B65" s="788">
        <v>150</v>
      </c>
      <c r="C65" s="773"/>
      <c r="D65" s="773"/>
    </row>
    <row r="66" spans="1:4" ht="12.75">
      <c r="A66" s="1103" t="s">
        <v>947</v>
      </c>
      <c r="B66" s="1158">
        <v>42</v>
      </c>
      <c r="C66" s="773"/>
      <c r="D66" s="773"/>
    </row>
    <row r="67" spans="1:4" ht="12.75">
      <c r="A67" s="1104" t="s">
        <v>948</v>
      </c>
      <c r="B67" s="1159">
        <v>183.6</v>
      </c>
      <c r="C67" s="773"/>
      <c r="D67" s="773"/>
    </row>
    <row r="68" spans="1:4" ht="12.75">
      <c r="A68" s="1105" t="s">
        <v>949</v>
      </c>
      <c r="B68" s="1159">
        <v>460.8</v>
      </c>
      <c r="C68" s="773"/>
      <c r="D68" s="773"/>
    </row>
    <row r="69" spans="1:4" ht="12.75">
      <c r="A69" s="1105" t="s">
        <v>950</v>
      </c>
      <c r="B69" s="1159">
        <v>50</v>
      </c>
      <c r="C69" s="773"/>
      <c r="D69" s="773"/>
    </row>
    <row r="70" spans="1:4" ht="12.75">
      <c r="A70" s="1105" t="s">
        <v>951</v>
      </c>
      <c r="B70" s="1159">
        <v>121</v>
      </c>
      <c r="C70" s="773"/>
      <c r="D70" s="773"/>
    </row>
    <row r="71" spans="1:4" ht="12.75">
      <c r="A71" s="1104" t="s">
        <v>952</v>
      </c>
      <c r="B71" s="1159">
        <v>195.9</v>
      </c>
      <c r="C71" s="773"/>
      <c r="D71" s="773"/>
    </row>
    <row r="72" spans="1:4" ht="12.75">
      <c r="A72" s="1104" t="s">
        <v>953</v>
      </c>
      <c r="B72" s="1159">
        <v>705</v>
      </c>
      <c r="C72" s="773"/>
      <c r="D72" s="773"/>
    </row>
    <row r="73" spans="1:4" ht="12.75">
      <c r="A73" s="1105" t="s">
        <v>954</v>
      </c>
      <c r="B73" s="1159">
        <v>70</v>
      </c>
      <c r="C73" s="773"/>
      <c r="D73" s="773"/>
    </row>
    <row r="74" spans="1:4" ht="12.75">
      <c r="A74" s="1049" t="s">
        <v>955</v>
      </c>
      <c r="B74" s="1159">
        <v>150</v>
      </c>
      <c r="C74" s="773"/>
      <c r="D74" s="773"/>
    </row>
    <row r="75" spans="1:4" ht="12.75">
      <c r="A75" s="1049" t="s">
        <v>2026</v>
      </c>
      <c r="B75" s="1159">
        <v>100</v>
      </c>
      <c r="C75" s="773"/>
      <c r="D75" s="773"/>
    </row>
    <row r="76" spans="1:4" ht="12.75">
      <c r="A76" s="1106" t="s">
        <v>2027</v>
      </c>
      <c r="B76" s="1159">
        <v>7003.2</v>
      </c>
      <c r="C76" s="773"/>
      <c r="D76" s="773"/>
    </row>
    <row r="77" spans="1:4" ht="12.75">
      <c r="A77" s="1104" t="s">
        <v>948</v>
      </c>
      <c r="B77" s="1159">
        <v>37.8</v>
      </c>
      <c r="C77" s="773"/>
      <c r="D77" s="773"/>
    </row>
    <row r="78" spans="1:4" ht="12.75">
      <c r="A78" s="1105" t="s">
        <v>949</v>
      </c>
      <c r="B78" s="1159">
        <v>86.6</v>
      </c>
      <c r="C78" s="773"/>
      <c r="D78" s="773"/>
    </row>
    <row r="79" spans="1:4" ht="12.75">
      <c r="A79" s="1104" t="s">
        <v>948</v>
      </c>
      <c r="B79" s="1159">
        <v>133.5</v>
      </c>
      <c r="C79" s="773"/>
      <c r="D79" s="773"/>
    </row>
    <row r="80" spans="1:4" ht="12.75">
      <c r="A80" s="1105" t="s">
        <v>949</v>
      </c>
      <c r="B80" s="1159">
        <v>305.8</v>
      </c>
      <c r="C80" s="773"/>
      <c r="D80" s="773"/>
    </row>
    <row r="81" spans="1:4" ht="13.5" thickBot="1">
      <c r="A81" s="805"/>
      <c r="B81" s="791">
        <f>SUM(B63:B80)</f>
        <v>9989.599999999999</v>
      </c>
      <c r="C81" s="773"/>
      <c r="D81" s="773"/>
    </row>
    <row r="82" spans="1:4" ht="12.75">
      <c r="A82" s="803" t="s">
        <v>1917</v>
      </c>
      <c r="B82" s="784"/>
      <c r="C82" s="773"/>
      <c r="D82" s="773"/>
    </row>
    <row r="83" spans="1:4" ht="12.75">
      <c r="A83" s="1107" t="s">
        <v>2028</v>
      </c>
      <c r="B83" s="1051">
        <v>22569.1</v>
      </c>
      <c r="C83" s="773"/>
      <c r="D83" s="773"/>
    </row>
    <row r="84" spans="1:4" ht="12.75">
      <c r="A84" s="1107" t="s">
        <v>2029</v>
      </c>
      <c r="B84" s="1051">
        <v>524.4</v>
      </c>
      <c r="C84" s="773"/>
      <c r="D84" s="773"/>
    </row>
    <row r="85" spans="1:4" ht="12.75">
      <c r="A85" s="1049" t="s">
        <v>2033</v>
      </c>
      <c r="B85" s="1051">
        <v>13842.8</v>
      </c>
      <c r="C85" s="773"/>
      <c r="D85" s="773"/>
    </row>
    <row r="86" spans="1:4" ht="12.75">
      <c r="A86" s="1103" t="s">
        <v>947</v>
      </c>
      <c r="B86" s="1158">
        <v>1735.8</v>
      </c>
      <c r="C86" s="773"/>
      <c r="D86" s="773"/>
    </row>
    <row r="87" spans="1:4" ht="12.75">
      <c r="A87" s="1049" t="s">
        <v>2034</v>
      </c>
      <c r="B87" s="788">
        <v>800</v>
      </c>
      <c r="C87" s="773"/>
      <c r="D87" s="773"/>
    </row>
    <row r="88" spans="1:4" ht="12.75">
      <c r="A88" s="1108" t="s">
        <v>2035</v>
      </c>
      <c r="B88" s="788">
        <v>20000</v>
      </c>
      <c r="C88" s="773"/>
      <c r="D88" s="773"/>
    </row>
    <row r="89" spans="1:4" ht="13.5" thickBot="1">
      <c r="A89" s="805"/>
      <c r="B89" s="791">
        <f>SUM(B83:B88)</f>
        <v>59472.100000000006</v>
      </c>
      <c r="C89" s="773"/>
      <c r="D89" s="773"/>
    </row>
    <row r="90" spans="1:4" ht="16.5" thickBot="1">
      <c r="A90" s="807" t="s">
        <v>2369</v>
      </c>
      <c r="B90" s="794">
        <f>SUM(B89,B81,B61)</f>
        <v>343915.7</v>
      </c>
      <c r="C90" s="773"/>
      <c r="D90" s="773"/>
    </row>
    <row r="91" spans="1:4" ht="12.75">
      <c r="A91" s="773"/>
      <c r="B91" s="773"/>
      <c r="C91" s="773"/>
      <c r="D91" s="773"/>
    </row>
    <row r="92" spans="1:4" ht="12.75">
      <c r="A92" s="1177" t="s">
        <v>24</v>
      </c>
      <c r="B92" s="773"/>
      <c r="C92" s="773"/>
      <c r="D92" s="773"/>
    </row>
    <row r="93" spans="1:4" ht="12.75">
      <c r="A93" s="773"/>
      <c r="B93" s="773"/>
      <c r="C93" s="773"/>
      <c r="D93" s="773"/>
    </row>
    <row r="94" spans="1:4" ht="12.75">
      <c r="A94" s="773"/>
      <c r="B94" s="773"/>
      <c r="C94" s="773"/>
      <c r="D94" s="773"/>
    </row>
    <row r="95" spans="1:4" ht="12.75">
      <c r="A95" s="773"/>
      <c r="B95" s="773"/>
      <c r="C95" s="773"/>
      <c r="D95" s="773"/>
    </row>
    <row r="96" spans="1:4" ht="12.75">
      <c r="A96" s="773"/>
      <c r="B96" s="773"/>
      <c r="C96" s="773"/>
      <c r="D96" s="773"/>
    </row>
    <row r="97" spans="1:4" ht="12.75">
      <c r="A97" s="773"/>
      <c r="B97" s="773"/>
      <c r="C97" s="773"/>
      <c r="D97" s="773"/>
    </row>
    <row r="98" spans="1:4" ht="12.75">
      <c r="A98" s="773"/>
      <c r="B98" s="773"/>
      <c r="C98" s="773"/>
      <c r="D98" s="773"/>
    </row>
    <row r="99" spans="1:4" ht="12.75">
      <c r="A99" s="773"/>
      <c r="B99" s="773"/>
      <c r="C99" s="773"/>
      <c r="D99" s="773"/>
    </row>
    <row r="100" spans="1:4" ht="12.75">
      <c r="A100" s="773"/>
      <c r="B100" s="773"/>
      <c r="C100" s="773"/>
      <c r="D100" s="773"/>
    </row>
    <row r="101" spans="1:4" ht="12.75">
      <c r="A101" s="773"/>
      <c r="B101" s="773"/>
      <c r="C101" s="773"/>
      <c r="D101" s="773"/>
    </row>
    <row r="102" spans="1:4" ht="12.75">
      <c r="A102" s="773"/>
      <c r="B102" s="773"/>
      <c r="C102" s="773"/>
      <c r="D102" s="773"/>
    </row>
    <row r="103" spans="1:4" ht="12.75">
      <c r="A103" s="773"/>
      <c r="B103" s="773"/>
      <c r="C103" s="773"/>
      <c r="D103" s="773"/>
    </row>
    <row r="104" spans="1:4" ht="12.75">
      <c r="A104" s="773"/>
      <c r="B104" s="773"/>
      <c r="C104" s="773"/>
      <c r="D104" s="773"/>
    </row>
    <row r="105" spans="1:4" ht="12.75">
      <c r="A105" s="773"/>
      <c r="B105" s="773"/>
      <c r="C105" s="773"/>
      <c r="D105" s="773"/>
    </row>
    <row r="106" spans="1:4" ht="12.75">
      <c r="A106" s="773"/>
      <c r="B106" s="773"/>
      <c r="C106" s="773"/>
      <c r="D106" s="773"/>
    </row>
    <row r="107" spans="1:4" ht="12.75">
      <c r="A107" s="773"/>
      <c r="B107" s="773"/>
      <c r="C107" s="773"/>
      <c r="D107" s="773"/>
    </row>
    <row r="108" spans="1:4" ht="12.75">
      <c r="A108" s="773"/>
      <c r="B108" s="773"/>
      <c r="C108" s="773"/>
      <c r="D108" s="773"/>
    </row>
    <row r="109" spans="1:4" ht="12.75">
      <c r="A109" s="73" t="s">
        <v>2535</v>
      </c>
      <c r="B109" s="773"/>
      <c r="C109" s="773"/>
      <c r="D109" s="773"/>
    </row>
    <row r="110" spans="1:4" ht="12.75">
      <c r="A110" s="773"/>
      <c r="B110" s="773"/>
      <c r="C110" s="773"/>
      <c r="D110" s="773"/>
    </row>
    <row r="111" spans="1:4" ht="12.75">
      <c r="A111" s="773"/>
      <c r="B111" s="773"/>
      <c r="C111" s="773"/>
      <c r="D111" s="773"/>
    </row>
    <row r="112" spans="1:4" ht="12.75">
      <c r="A112" s="773"/>
      <c r="B112" s="773"/>
      <c r="C112" s="773"/>
      <c r="D112" s="773"/>
    </row>
    <row r="113" spans="1:4" ht="12.75">
      <c r="A113" s="773"/>
      <c r="B113" s="773"/>
      <c r="C113" s="773"/>
      <c r="D113" s="773"/>
    </row>
    <row r="114" spans="1:4" ht="12.75">
      <c r="A114" s="773"/>
      <c r="B114" s="773"/>
      <c r="C114" s="773"/>
      <c r="D114" s="7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">
      <selection activeCell="I97" sqref="I97"/>
    </sheetView>
  </sheetViews>
  <sheetFormatPr defaultColWidth="9.00390625" defaultRowHeight="12.75"/>
  <cols>
    <col min="1" max="1" width="30.00390625" style="27" customWidth="1"/>
    <col min="2" max="2" width="13.125" style="27" bestFit="1" customWidth="1"/>
    <col min="3" max="3" width="13.875" style="27" bestFit="1" customWidth="1"/>
    <col min="4" max="4" width="13.125" style="27" bestFit="1" customWidth="1"/>
    <col min="5" max="5" width="13.875" style="27" bestFit="1" customWidth="1"/>
    <col min="6" max="6" width="10.125" style="27" customWidth="1"/>
    <col min="7" max="7" width="8.625" style="27" bestFit="1" customWidth="1"/>
    <col min="8" max="8" width="10.125" style="27" customWidth="1"/>
    <col min="9" max="16384" width="9.125" style="27" customWidth="1"/>
  </cols>
  <sheetData>
    <row r="1" spans="1:7" ht="18.75">
      <c r="A1" s="815" t="s">
        <v>1545</v>
      </c>
      <c r="B1" s="798"/>
      <c r="C1" s="778"/>
      <c r="D1" s="778"/>
      <c r="E1" s="891" t="s">
        <v>1750</v>
      </c>
      <c r="F1" s="798"/>
      <c r="G1" s="798"/>
    </row>
    <row r="2" spans="1:7" ht="16.5" thickBot="1">
      <c r="A2" s="1221" t="s">
        <v>26</v>
      </c>
      <c r="B2" s="778"/>
      <c r="C2" s="778"/>
      <c r="D2" s="778"/>
      <c r="E2" s="1189" t="s">
        <v>71</v>
      </c>
      <c r="F2" s="798"/>
      <c r="G2" s="798"/>
    </row>
    <row r="3" spans="1:7" ht="13.5">
      <c r="A3" s="1241" t="s">
        <v>2669</v>
      </c>
      <c r="B3" s="1242" t="s">
        <v>1516</v>
      </c>
      <c r="C3" s="1243" t="s">
        <v>1516</v>
      </c>
      <c r="D3" s="1244" t="s">
        <v>1516</v>
      </c>
      <c r="E3" s="1243" t="s">
        <v>1516</v>
      </c>
      <c r="F3" s="798"/>
      <c r="G3" s="798"/>
    </row>
    <row r="4" spans="1:7" ht="13.5">
      <c r="A4" s="1245" t="s">
        <v>2629</v>
      </c>
      <c r="B4" s="1246" t="s">
        <v>1518</v>
      </c>
      <c r="C4" s="1247" t="s">
        <v>1518</v>
      </c>
      <c r="D4" s="1248" t="s">
        <v>1519</v>
      </c>
      <c r="E4" s="1247" t="s">
        <v>1519</v>
      </c>
      <c r="F4" s="798"/>
      <c r="G4" s="798"/>
    </row>
    <row r="5" spans="1:7" ht="14.25" thickBot="1">
      <c r="A5" s="1249"/>
      <c r="B5" s="1250" t="s">
        <v>1520</v>
      </c>
      <c r="C5" s="1251" t="s">
        <v>2673</v>
      </c>
      <c r="D5" s="1252" t="s">
        <v>1520</v>
      </c>
      <c r="E5" s="1251" t="s">
        <v>2673</v>
      </c>
      <c r="F5" s="798"/>
      <c r="G5" s="798"/>
    </row>
    <row r="6" spans="1:7" ht="12.75">
      <c r="A6" s="1253" t="s">
        <v>1546</v>
      </c>
      <c r="B6" s="1254">
        <f>SUM(B7:B20)</f>
        <v>28279</v>
      </c>
      <c r="C6" s="1255">
        <f>SUM(C7:C20)</f>
        <v>2712</v>
      </c>
      <c r="D6" s="1254">
        <f>SUM(D7:D20)</f>
        <v>27761</v>
      </c>
      <c r="E6" s="1255">
        <f>SUM(E7:E20)</f>
        <v>3549</v>
      </c>
      <c r="F6" s="798"/>
      <c r="G6" s="798"/>
    </row>
    <row r="7" spans="1:7" ht="12.75">
      <c r="A7" s="1256" t="s">
        <v>1547</v>
      </c>
      <c r="B7" s="1257">
        <v>1428</v>
      </c>
      <c r="C7" s="1258">
        <v>33</v>
      </c>
      <c r="D7" s="1257">
        <v>1743</v>
      </c>
      <c r="E7" s="1258"/>
      <c r="F7" s="798"/>
      <c r="G7" s="798"/>
    </row>
    <row r="8" spans="1:7" ht="12.75">
      <c r="A8" s="1259" t="s">
        <v>1548</v>
      </c>
      <c r="B8" s="1257">
        <v>6196</v>
      </c>
      <c r="C8" s="1258"/>
      <c r="D8" s="1257">
        <v>5585</v>
      </c>
      <c r="E8" s="1258"/>
      <c r="F8" s="798"/>
      <c r="G8" s="798"/>
    </row>
    <row r="9" spans="1:7" ht="12.75">
      <c r="A9" s="1259" t="s">
        <v>1549</v>
      </c>
      <c r="B9" s="1257"/>
      <c r="C9" s="1258"/>
      <c r="D9" s="1257">
        <v>3157</v>
      </c>
      <c r="E9" s="1258"/>
      <c r="F9" s="798"/>
      <c r="G9" s="798"/>
    </row>
    <row r="10" spans="1:7" ht="12.75">
      <c r="A10" s="1259" t="s">
        <v>1550</v>
      </c>
      <c r="B10" s="1257">
        <v>8643</v>
      </c>
      <c r="C10" s="1258"/>
      <c r="D10" s="1257">
        <v>4143</v>
      </c>
      <c r="E10" s="1258"/>
      <c r="F10" s="798"/>
      <c r="G10" s="798"/>
    </row>
    <row r="11" spans="1:7" ht="12.75">
      <c r="A11" s="1259" t="s">
        <v>1551</v>
      </c>
      <c r="B11" s="1257">
        <v>6373</v>
      </c>
      <c r="C11" s="1258"/>
      <c r="D11" s="1257">
        <v>7174</v>
      </c>
      <c r="E11" s="1258"/>
      <c r="F11" s="798"/>
      <c r="G11" s="798"/>
    </row>
    <row r="12" spans="1:7" ht="12.75">
      <c r="A12" s="1256" t="s">
        <v>1552</v>
      </c>
      <c r="B12" s="1257">
        <v>4921</v>
      </c>
      <c r="C12" s="1258"/>
      <c r="D12" s="1257">
        <v>5611</v>
      </c>
      <c r="E12" s="1258"/>
      <c r="F12" s="798"/>
      <c r="G12" s="798"/>
    </row>
    <row r="13" spans="1:7" ht="12.75">
      <c r="A13" s="1256" t="s">
        <v>1553</v>
      </c>
      <c r="B13" s="1257">
        <v>401</v>
      </c>
      <c r="C13" s="1258"/>
      <c r="D13" s="1257">
        <v>269</v>
      </c>
      <c r="E13" s="1258"/>
      <c r="F13" s="798"/>
      <c r="G13" s="798"/>
    </row>
    <row r="14" spans="1:7" ht="12.75">
      <c r="A14" s="1256" t="s">
        <v>1554</v>
      </c>
      <c r="B14" s="1257">
        <v>47</v>
      </c>
      <c r="C14" s="1258"/>
      <c r="D14" s="1257">
        <v>79</v>
      </c>
      <c r="E14" s="1258"/>
      <c r="F14" s="798"/>
      <c r="G14" s="798"/>
    </row>
    <row r="15" spans="1:7" ht="12.75">
      <c r="A15" s="1259" t="s">
        <v>1555</v>
      </c>
      <c r="B15" s="1257"/>
      <c r="C15" s="1258">
        <v>2548</v>
      </c>
      <c r="D15" s="1257"/>
      <c r="E15" s="1258">
        <v>2783</v>
      </c>
      <c r="F15" s="798"/>
      <c r="G15" s="798"/>
    </row>
    <row r="16" spans="1:7" ht="12.75">
      <c r="A16" s="1259" t="s">
        <v>1556</v>
      </c>
      <c r="B16" s="1257">
        <v>270</v>
      </c>
      <c r="C16" s="1258">
        <v>62</v>
      </c>
      <c r="D16" s="1257"/>
      <c r="E16" s="1258">
        <v>400</v>
      </c>
      <c r="F16" s="798"/>
      <c r="G16" s="798"/>
    </row>
    <row r="17" spans="1:7" ht="12.75">
      <c r="A17" s="1256" t="s">
        <v>1557</v>
      </c>
      <c r="B17" s="1257"/>
      <c r="C17" s="1258"/>
      <c r="D17" s="1257"/>
      <c r="E17" s="1258"/>
      <c r="F17" s="798"/>
      <c r="G17" s="798"/>
    </row>
    <row r="18" spans="1:7" ht="12.75">
      <c r="A18" s="1259" t="s">
        <v>273</v>
      </c>
      <c r="B18" s="1257"/>
      <c r="C18" s="1258"/>
      <c r="D18" s="1257"/>
      <c r="E18" s="1258">
        <v>320</v>
      </c>
      <c r="F18" s="798"/>
      <c r="G18" s="798"/>
    </row>
    <row r="19" spans="1:7" ht="12.75">
      <c r="A19" s="1259" t="s">
        <v>274</v>
      </c>
      <c r="B19" s="1257"/>
      <c r="C19" s="1258">
        <v>69</v>
      </c>
      <c r="D19" s="1257"/>
      <c r="E19" s="1258">
        <v>46</v>
      </c>
      <c r="F19" s="798"/>
      <c r="G19" s="798"/>
    </row>
    <row r="20" spans="1:7" ht="12.75">
      <c r="A20" s="1256" t="s">
        <v>275</v>
      </c>
      <c r="B20" s="1257"/>
      <c r="C20" s="1258"/>
      <c r="D20" s="1257"/>
      <c r="E20" s="1258"/>
      <c r="F20" s="798"/>
      <c r="G20" s="798"/>
    </row>
    <row r="21" spans="1:7" ht="12.75">
      <c r="A21" s="1260" t="s">
        <v>276</v>
      </c>
      <c r="B21" s="1261">
        <v>1170</v>
      </c>
      <c r="C21" s="1255">
        <v>22</v>
      </c>
      <c r="D21" s="1254">
        <v>1250</v>
      </c>
      <c r="E21" s="1255">
        <v>11</v>
      </c>
      <c r="F21" s="798"/>
      <c r="G21" s="798"/>
    </row>
    <row r="22" spans="1:7" ht="12.75">
      <c r="A22" s="1262" t="s">
        <v>277</v>
      </c>
      <c r="B22" s="1263">
        <v>149</v>
      </c>
      <c r="C22" s="1258">
        <v>19</v>
      </c>
      <c r="D22" s="1257">
        <v>199</v>
      </c>
      <c r="E22" s="1258">
        <v>11</v>
      </c>
      <c r="F22" s="798"/>
      <c r="G22" s="798"/>
    </row>
    <row r="23" spans="1:7" ht="12.75">
      <c r="A23" s="1260" t="s">
        <v>278</v>
      </c>
      <c r="B23" s="1261"/>
      <c r="C23" s="1228"/>
      <c r="D23" s="1264">
        <v>481</v>
      </c>
      <c r="E23" s="1255"/>
      <c r="F23" s="798"/>
      <c r="G23" s="798"/>
    </row>
    <row r="24" spans="1:7" ht="12.75">
      <c r="A24" s="1260" t="s">
        <v>279</v>
      </c>
      <c r="B24" s="1261">
        <v>1853</v>
      </c>
      <c r="C24" s="1228"/>
      <c r="D24" s="1264">
        <v>4007</v>
      </c>
      <c r="E24" s="1255"/>
      <c r="F24" s="798"/>
      <c r="G24" s="798"/>
    </row>
    <row r="25" spans="1:7" ht="12.75">
      <c r="A25" s="1260" t="s">
        <v>280</v>
      </c>
      <c r="B25" s="1261">
        <v>2185</v>
      </c>
      <c r="C25" s="1228"/>
      <c r="D25" s="1264">
        <v>1752</v>
      </c>
      <c r="E25" s="1255"/>
      <c r="F25" s="798"/>
      <c r="G25" s="798"/>
    </row>
    <row r="26" spans="1:7" ht="13.5" thickBot="1">
      <c r="A26" s="1265" t="s">
        <v>281</v>
      </c>
      <c r="B26" s="1261">
        <v>41550</v>
      </c>
      <c r="C26" s="1266"/>
      <c r="D26" s="1254">
        <v>36350</v>
      </c>
      <c r="E26" s="1255"/>
      <c r="F26" s="798"/>
      <c r="G26" s="798"/>
    </row>
    <row r="27" spans="1:7" ht="16.5" thickBot="1">
      <c r="A27" s="1267" t="s">
        <v>1526</v>
      </c>
      <c r="B27" s="1268">
        <f>SUM(B6,B21,B23:B26)</f>
        <v>75037</v>
      </c>
      <c r="C27" s="1269">
        <f>SUM(C6,C21,C23:C26)</f>
        <v>2734</v>
      </c>
      <c r="D27" s="1270">
        <f>SUM(D6,D21,D23:D26)</f>
        <v>71601</v>
      </c>
      <c r="E27" s="1269">
        <f>SUM(E6,E21,E23:E26)</f>
        <v>3560</v>
      </c>
      <c r="F27" s="893"/>
      <c r="G27" s="893"/>
    </row>
    <row r="28" spans="1:7" ht="12.75">
      <c r="A28" s="1265" t="s">
        <v>282</v>
      </c>
      <c r="B28" s="1261">
        <v>4456</v>
      </c>
      <c r="C28" s="1255">
        <v>26</v>
      </c>
      <c r="D28" s="1254">
        <v>4628</v>
      </c>
      <c r="E28" s="1255">
        <v>93</v>
      </c>
      <c r="F28" s="798"/>
      <c r="G28" s="798"/>
    </row>
    <row r="29" spans="1:7" ht="12.75">
      <c r="A29" s="1265" t="s">
        <v>283</v>
      </c>
      <c r="B29" s="1261">
        <v>4458</v>
      </c>
      <c r="C29" s="1255">
        <v>56</v>
      </c>
      <c r="D29" s="1254">
        <v>4207</v>
      </c>
      <c r="E29" s="1255">
        <v>121</v>
      </c>
      <c r="F29" s="798"/>
      <c r="G29" s="798"/>
    </row>
    <row r="30" spans="1:7" ht="12.75">
      <c r="A30" s="1271" t="s">
        <v>284</v>
      </c>
      <c r="B30" s="1263">
        <v>1786</v>
      </c>
      <c r="C30" s="1258"/>
      <c r="D30" s="1257">
        <v>1620</v>
      </c>
      <c r="E30" s="1258"/>
      <c r="F30" s="798"/>
      <c r="G30" s="798"/>
    </row>
    <row r="31" spans="1:7" ht="12.75">
      <c r="A31" s="1259" t="s">
        <v>285</v>
      </c>
      <c r="B31" s="1272">
        <v>750</v>
      </c>
      <c r="C31" s="1258"/>
      <c r="D31" s="1257">
        <v>457</v>
      </c>
      <c r="E31" s="1258"/>
      <c r="F31" s="798"/>
      <c r="G31" s="798"/>
    </row>
    <row r="32" spans="1:7" ht="12.75">
      <c r="A32" s="1259" t="s">
        <v>286</v>
      </c>
      <c r="B32" s="1257">
        <v>1881</v>
      </c>
      <c r="C32" s="1258"/>
      <c r="D32" s="1257">
        <v>1890</v>
      </c>
      <c r="E32" s="1258"/>
      <c r="F32" s="798"/>
      <c r="G32" s="798"/>
    </row>
    <row r="33" spans="1:7" ht="12.75">
      <c r="A33" s="1259" t="s">
        <v>287</v>
      </c>
      <c r="B33" s="1257">
        <v>42</v>
      </c>
      <c r="C33" s="1258"/>
      <c r="D33" s="1257">
        <v>88</v>
      </c>
      <c r="E33" s="1258"/>
      <c r="F33" s="798"/>
      <c r="G33" s="798"/>
    </row>
    <row r="34" spans="1:7" ht="12.75">
      <c r="A34" s="1259" t="s">
        <v>288</v>
      </c>
      <c r="B34" s="1257"/>
      <c r="C34" s="1258"/>
      <c r="D34" s="1257">
        <v>152</v>
      </c>
      <c r="E34" s="1258"/>
      <c r="F34" s="798"/>
      <c r="G34" s="798"/>
    </row>
    <row r="35" spans="1:7" ht="12.75">
      <c r="A35" s="1265" t="s">
        <v>289</v>
      </c>
      <c r="B35" s="1254">
        <v>2053</v>
      </c>
      <c r="C35" s="1255">
        <v>83</v>
      </c>
      <c r="D35" s="1254">
        <v>1299</v>
      </c>
      <c r="E35" s="1255">
        <v>390</v>
      </c>
      <c r="F35" s="798"/>
      <c r="G35" s="798"/>
    </row>
    <row r="36" spans="1:7" ht="12.75">
      <c r="A36" s="1265" t="s">
        <v>290</v>
      </c>
      <c r="B36" s="1254">
        <v>285</v>
      </c>
      <c r="C36" s="1255"/>
      <c r="D36" s="1254">
        <v>244</v>
      </c>
      <c r="E36" s="1255">
        <v>1</v>
      </c>
      <c r="F36" s="798"/>
      <c r="G36" s="798"/>
    </row>
    <row r="37" spans="1:7" ht="12.75">
      <c r="A37" s="1265" t="s">
        <v>291</v>
      </c>
      <c r="B37" s="1254"/>
      <c r="C37" s="1255"/>
      <c r="D37" s="1254"/>
      <c r="E37" s="1255"/>
      <c r="F37" s="798"/>
      <c r="G37" s="798"/>
    </row>
    <row r="38" spans="1:7" ht="12.75">
      <c r="A38" s="1265" t="s">
        <v>292</v>
      </c>
      <c r="B38" s="1254">
        <v>15261</v>
      </c>
      <c r="C38" s="1255">
        <v>2952</v>
      </c>
      <c r="D38" s="1254">
        <v>12223</v>
      </c>
      <c r="E38" s="1255">
        <v>2529</v>
      </c>
      <c r="F38" s="798"/>
      <c r="G38" s="798"/>
    </row>
    <row r="39" spans="1:7" ht="12.75">
      <c r="A39" s="1256" t="s">
        <v>293</v>
      </c>
      <c r="B39" s="1257">
        <v>104</v>
      </c>
      <c r="C39" s="1258"/>
      <c r="D39" s="1257"/>
      <c r="E39" s="1258"/>
      <c r="F39" s="798"/>
      <c r="G39" s="798"/>
    </row>
    <row r="40" spans="1:7" ht="12.75">
      <c r="A40" s="1265" t="s">
        <v>294</v>
      </c>
      <c r="B40" s="1261">
        <v>32491</v>
      </c>
      <c r="C40" s="1255"/>
      <c r="D40" s="1254">
        <v>32241</v>
      </c>
      <c r="E40" s="1255">
        <v>151</v>
      </c>
      <c r="F40" s="798"/>
      <c r="G40" s="798"/>
    </row>
    <row r="41" spans="1:7" ht="12.75">
      <c r="A41" s="1265" t="s">
        <v>295</v>
      </c>
      <c r="B41" s="1261">
        <v>10885</v>
      </c>
      <c r="C41" s="1255"/>
      <c r="D41" s="1254">
        <v>11210</v>
      </c>
      <c r="E41" s="1255">
        <v>50</v>
      </c>
      <c r="F41" s="798"/>
      <c r="G41" s="798"/>
    </row>
    <row r="42" spans="1:7" ht="12.75">
      <c r="A42" s="1265" t="s">
        <v>1533</v>
      </c>
      <c r="B42" s="1261">
        <v>321</v>
      </c>
      <c r="C42" s="1255"/>
      <c r="D42" s="1254">
        <v>645</v>
      </c>
      <c r="E42" s="1255"/>
      <c r="F42" s="798"/>
      <c r="G42" s="798"/>
    </row>
    <row r="43" spans="1:7" ht="12.75">
      <c r="A43" s="1265" t="s">
        <v>296</v>
      </c>
      <c r="B43" s="1261">
        <v>123</v>
      </c>
      <c r="C43" s="1255"/>
      <c r="D43" s="1254"/>
      <c r="E43" s="1255"/>
      <c r="F43" s="798"/>
      <c r="G43" s="798"/>
    </row>
    <row r="44" spans="1:7" ht="12.75">
      <c r="A44" s="1265" t="s">
        <v>297</v>
      </c>
      <c r="B44" s="1261">
        <v>22</v>
      </c>
      <c r="C44" s="1255"/>
      <c r="D44" s="1254">
        <v>59</v>
      </c>
      <c r="E44" s="1255">
        <v>1</v>
      </c>
      <c r="F44" s="798"/>
      <c r="G44" s="798"/>
    </row>
    <row r="45" spans="1:7" ht="12.75">
      <c r="A45" s="1273" t="s">
        <v>298</v>
      </c>
      <c r="B45" s="1261"/>
      <c r="C45" s="1255"/>
      <c r="D45" s="1254"/>
      <c r="E45" s="1255"/>
      <c r="F45" s="798"/>
      <c r="G45" s="798"/>
    </row>
    <row r="46" spans="1:7" ht="12.75">
      <c r="A46" s="1265" t="s">
        <v>299</v>
      </c>
      <c r="B46" s="1261"/>
      <c r="C46" s="1255"/>
      <c r="D46" s="1254"/>
      <c r="E46" s="1255"/>
      <c r="F46" s="798"/>
      <c r="G46" s="798"/>
    </row>
    <row r="47" spans="1:7" ht="12.75">
      <c r="A47" s="1253" t="s">
        <v>300</v>
      </c>
      <c r="B47" s="1261">
        <v>106</v>
      </c>
      <c r="C47" s="1255"/>
      <c r="D47" s="1254">
        <v>7</v>
      </c>
      <c r="E47" s="1255"/>
      <c r="F47" s="798"/>
      <c r="G47" s="798"/>
    </row>
    <row r="48" spans="1:7" ht="12.75">
      <c r="A48" s="1253" t="s">
        <v>301</v>
      </c>
      <c r="B48" s="1261">
        <v>296</v>
      </c>
      <c r="C48" s="1255"/>
      <c r="D48" s="1254">
        <v>650</v>
      </c>
      <c r="E48" s="1255">
        <v>13</v>
      </c>
      <c r="F48" s="798"/>
      <c r="G48" s="798"/>
    </row>
    <row r="49" spans="1:7" ht="12.75">
      <c r="A49" s="1253" t="s">
        <v>302</v>
      </c>
      <c r="B49" s="1261">
        <v>4123</v>
      </c>
      <c r="C49" s="1255"/>
      <c r="D49" s="1254">
        <v>4176</v>
      </c>
      <c r="E49" s="1255"/>
      <c r="F49" s="798"/>
      <c r="G49" s="798"/>
    </row>
    <row r="50" spans="1:7" ht="12.75">
      <c r="A50" s="1253" t="s">
        <v>303</v>
      </c>
      <c r="B50" s="1261">
        <v>430</v>
      </c>
      <c r="C50" s="1255">
        <v>9</v>
      </c>
      <c r="D50" s="1254"/>
      <c r="E50" s="1255"/>
      <c r="F50" s="798"/>
      <c r="G50" s="798"/>
    </row>
    <row r="51" spans="1:7" ht="12.75">
      <c r="A51" s="1271" t="s">
        <v>304</v>
      </c>
      <c r="B51" s="1263"/>
      <c r="C51" s="1258"/>
      <c r="D51" s="1257"/>
      <c r="E51" s="1258"/>
      <c r="F51" s="798"/>
      <c r="G51" s="798"/>
    </row>
    <row r="52" spans="1:7" ht="13.5" thickBot="1">
      <c r="A52" s="1274" t="s">
        <v>305</v>
      </c>
      <c r="B52" s="1275"/>
      <c r="C52" s="1266"/>
      <c r="D52" s="1276"/>
      <c r="E52" s="1266"/>
      <c r="F52" s="798"/>
      <c r="G52" s="798"/>
    </row>
    <row r="53" spans="1:7" ht="16.5" thickBot="1">
      <c r="A53" s="1277" t="s">
        <v>1537</v>
      </c>
      <c r="B53" s="1278">
        <f>SUM(B28:B29,B35:B38,B40:B50,B52)</f>
        <v>75310</v>
      </c>
      <c r="C53" s="1269">
        <f>SUM(C28:C29,C35:C38,C40:C50,C52)</f>
        <v>3126</v>
      </c>
      <c r="D53" s="1279">
        <f>SUM(D28:D29,D35:D38,D40:D50,D52)</f>
        <v>71589</v>
      </c>
      <c r="E53" s="1269">
        <f>SUM(E28:E29,E35:E38,E40:E50,E52)</f>
        <v>3349</v>
      </c>
      <c r="F53" s="893"/>
      <c r="G53" s="893"/>
    </row>
    <row r="54" spans="1:7" ht="16.5" thickBot="1">
      <c r="A54" s="1277" t="s">
        <v>1517</v>
      </c>
      <c r="B54" s="1268">
        <f>SUM(B27,-B53)</f>
        <v>-273</v>
      </c>
      <c r="C54" s="1269">
        <f>SUM(C27,-C53)</f>
        <v>-392</v>
      </c>
      <c r="D54" s="1270">
        <f>SUM(D27,-D53)</f>
        <v>12</v>
      </c>
      <c r="E54" s="1269">
        <f>SUM(E27,-E53)</f>
        <v>211</v>
      </c>
      <c r="F54" s="893"/>
      <c r="G54" s="893"/>
    </row>
    <row r="55" spans="1:7" ht="12.75">
      <c r="A55" s="798"/>
      <c r="B55" s="798"/>
      <c r="C55" s="1280" t="s">
        <v>1751</v>
      </c>
      <c r="D55" s="798"/>
      <c r="E55" s="798"/>
      <c r="F55" s="798"/>
      <c r="G55" s="798"/>
    </row>
    <row r="56" spans="1:7" ht="13.5" thickBot="1">
      <c r="A56" s="778"/>
      <c r="B56" s="778"/>
      <c r="C56" s="778"/>
      <c r="D56" s="778"/>
      <c r="E56" s="1189" t="s">
        <v>71</v>
      </c>
      <c r="F56" s="798"/>
      <c r="G56" s="798"/>
    </row>
    <row r="57" spans="1:7" ht="13.5">
      <c r="A57" s="1281" t="s">
        <v>2669</v>
      </c>
      <c r="B57" s="1242" t="s">
        <v>1516</v>
      </c>
      <c r="C57" s="1243" t="s">
        <v>1516</v>
      </c>
      <c r="D57" s="1244" t="s">
        <v>1516</v>
      </c>
      <c r="E57" s="1243" t="s">
        <v>1516</v>
      </c>
      <c r="F57" s="798"/>
      <c r="G57" s="798"/>
    </row>
    <row r="58" spans="1:7" ht="13.5">
      <c r="A58" s="1282" t="s">
        <v>2629</v>
      </c>
      <c r="B58" s="1246" t="s">
        <v>1518</v>
      </c>
      <c r="C58" s="1247" t="s">
        <v>1518</v>
      </c>
      <c r="D58" s="1248" t="s">
        <v>1519</v>
      </c>
      <c r="E58" s="1247" t="s">
        <v>1519</v>
      </c>
      <c r="F58" s="798"/>
      <c r="G58" s="798"/>
    </row>
    <row r="59" spans="1:7" ht="14.25" thickBot="1">
      <c r="A59" s="1283"/>
      <c r="B59" s="1250" t="s">
        <v>1520</v>
      </c>
      <c r="C59" s="1251" t="s">
        <v>2673</v>
      </c>
      <c r="D59" s="1252" t="s">
        <v>1520</v>
      </c>
      <c r="E59" s="1251" t="s">
        <v>2673</v>
      </c>
      <c r="F59" s="798"/>
      <c r="G59" s="798"/>
    </row>
    <row r="60" spans="1:7" ht="12.75">
      <c r="A60" s="1284" t="s">
        <v>2623</v>
      </c>
      <c r="B60" s="1285"/>
      <c r="C60" s="1286"/>
      <c r="D60" s="1287"/>
      <c r="E60" s="1288"/>
      <c r="F60" s="798"/>
      <c r="G60" s="798"/>
    </row>
    <row r="61" spans="1:7" ht="12.75">
      <c r="A61" s="1289" t="s">
        <v>307</v>
      </c>
      <c r="B61" s="1285"/>
      <c r="C61" s="1286"/>
      <c r="D61" s="1287"/>
      <c r="E61" s="1288"/>
      <c r="F61" s="798"/>
      <c r="G61" s="798"/>
    </row>
    <row r="62" spans="1:7" ht="12.75">
      <c r="A62" s="1289" t="s">
        <v>308</v>
      </c>
      <c r="B62" s="1290">
        <v>1919</v>
      </c>
      <c r="C62" s="1291">
        <v>515</v>
      </c>
      <c r="D62" s="1292">
        <v>580</v>
      </c>
      <c r="E62" s="1293">
        <v>857</v>
      </c>
      <c r="F62" s="798"/>
      <c r="G62" s="798"/>
    </row>
    <row r="63" spans="1:7" ht="12.75">
      <c r="A63" s="1289" t="s">
        <v>309</v>
      </c>
      <c r="B63" s="1290">
        <v>5922</v>
      </c>
      <c r="C63" s="1291">
        <v>24</v>
      </c>
      <c r="D63" s="1292">
        <v>5096</v>
      </c>
      <c r="E63" s="1293"/>
      <c r="F63" s="798"/>
      <c r="G63" s="798"/>
    </row>
    <row r="64" spans="1:7" ht="12.75">
      <c r="A64" s="1289" t="s">
        <v>310</v>
      </c>
      <c r="B64" s="1290">
        <v>0</v>
      </c>
      <c r="C64" s="1291"/>
      <c r="D64" s="1292">
        <v>23</v>
      </c>
      <c r="E64" s="1293"/>
      <c r="F64" s="798"/>
      <c r="G64" s="798"/>
    </row>
    <row r="65" spans="1:7" ht="12.75">
      <c r="A65" s="1294" t="s">
        <v>311</v>
      </c>
      <c r="B65" s="1295">
        <v>7841</v>
      </c>
      <c r="C65" s="1296">
        <v>539</v>
      </c>
      <c r="D65" s="1297">
        <v>5699</v>
      </c>
      <c r="E65" s="1296">
        <v>857</v>
      </c>
      <c r="F65" s="798"/>
      <c r="G65" s="798"/>
    </row>
    <row r="66" spans="1:7" ht="12.75">
      <c r="A66" s="1289" t="s">
        <v>312</v>
      </c>
      <c r="B66" s="1290"/>
      <c r="C66" s="1291"/>
      <c r="D66" s="1292">
        <v>23</v>
      </c>
      <c r="E66" s="1293">
        <v>696</v>
      </c>
      <c r="F66" s="798"/>
      <c r="G66" s="798"/>
    </row>
    <row r="67" spans="1:7" ht="12.75">
      <c r="A67" s="1294" t="s">
        <v>313</v>
      </c>
      <c r="B67" s="1295">
        <v>2195</v>
      </c>
      <c r="C67" s="1298"/>
      <c r="D67" s="1297">
        <v>4473</v>
      </c>
      <c r="E67" s="1299"/>
      <c r="F67" s="798"/>
      <c r="G67" s="798"/>
    </row>
    <row r="68" spans="1:7" ht="12.75">
      <c r="A68" s="1289" t="s">
        <v>314</v>
      </c>
      <c r="B68" s="1295">
        <v>186</v>
      </c>
      <c r="C68" s="1298"/>
      <c r="D68" s="1297">
        <v>206</v>
      </c>
      <c r="E68" s="1299"/>
      <c r="F68" s="798"/>
      <c r="G68" s="798"/>
    </row>
    <row r="69" spans="1:7" ht="13.5" thickBot="1">
      <c r="A69" s="1377" t="s">
        <v>315</v>
      </c>
      <c r="B69" s="1300">
        <v>8</v>
      </c>
      <c r="C69" s="1301"/>
      <c r="D69" s="1302"/>
      <c r="E69" s="1303"/>
      <c r="F69" s="798"/>
      <c r="G69" s="798"/>
    </row>
    <row r="70" spans="1:7" ht="16.5" thickBot="1">
      <c r="A70" s="1304" t="s">
        <v>316</v>
      </c>
      <c r="B70" s="1305">
        <f>SUM(B65,B67:B69)</f>
        <v>10230</v>
      </c>
      <c r="C70" s="1306">
        <f>SUM(C65,C67:C69)</f>
        <v>539</v>
      </c>
      <c r="D70" s="1307">
        <f>SUM(D65,D67:D69)</f>
        <v>10378</v>
      </c>
      <c r="E70" s="1306">
        <f>SUM(E65,E67:E69)</f>
        <v>857</v>
      </c>
      <c r="F70" s="893"/>
      <c r="G70" s="893"/>
    </row>
    <row r="71" spans="1:7" ht="12.75">
      <c r="A71" s="2544" t="s">
        <v>2624</v>
      </c>
      <c r="B71" s="1308"/>
      <c r="C71" s="1309"/>
      <c r="D71" s="1308"/>
      <c r="E71" s="1310"/>
      <c r="F71" s="798"/>
      <c r="G71" s="798"/>
    </row>
    <row r="72" spans="1:7" ht="12.75">
      <c r="A72" s="1379" t="s">
        <v>307</v>
      </c>
      <c r="B72" s="1311"/>
      <c r="C72" s="285"/>
      <c r="D72" s="1311"/>
      <c r="E72" s="1312"/>
      <c r="F72" s="798"/>
      <c r="G72" s="798"/>
    </row>
    <row r="73" spans="1:7" ht="12.75">
      <c r="A73" s="1378" t="s">
        <v>317</v>
      </c>
      <c r="B73" s="1292">
        <v>1209</v>
      </c>
      <c r="C73" s="1291">
        <v>275</v>
      </c>
      <c r="D73" s="1292">
        <v>580</v>
      </c>
      <c r="E73" s="1293">
        <v>307</v>
      </c>
      <c r="F73" s="798"/>
      <c r="G73" s="798"/>
    </row>
    <row r="74" spans="1:7" ht="12.75">
      <c r="A74" s="1379" t="s">
        <v>318</v>
      </c>
      <c r="B74" s="1292">
        <v>426</v>
      </c>
      <c r="C74" s="1291">
        <v>2090</v>
      </c>
      <c r="D74" s="1292">
        <v>108</v>
      </c>
      <c r="E74" s="1293">
        <v>1566</v>
      </c>
      <c r="F74" s="798"/>
      <c r="G74" s="798"/>
    </row>
    <row r="75" spans="1:7" ht="12.75">
      <c r="A75" s="1379" t="s">
        <v>319</v>
      </c>
      <c r="B75" s="1292"/>
      <c r="C75" s="1291"/>
      <c r="D75" s="1292"/>
      <c r="E75" s="1293"/>
      <c r="F75" s="798"/>
      <c r="G75" s="798"/>
    </row>
    <row r="76" spans="1:7" ht="12.75">
      <c r="A76" s="1379" t="s">
        <v>320</v>
      </c>
      <c r="B76" s="1292">
        <v>2287</v>
      </c>
      <c r="C76" s="1291"/>
      <c r="D76" s="1292">
        <v>2171</v>
      </c>
      <c r="E76" s="1293"/>
      <c r="F76" s="798"/>
      <c r="G76" s="798"/>
    </row>
    <row r="77" spans="1:7" ht="12.75">
      <c r="A77" s="1379" t="s">
        <v>321</v>
      </c>
      <c r="B77" s="1292"/>
      <c r="C77" s="1291"/>
      <c r="D77" s="1292"/>
      <c r="E77" s="1293"/>
      <c r="F77" s="798"/>
      <c r="G77" s="798"/>
    </row>
    <row r="78" spans="1:7" ht="12.75">
      <c r="A78" s="1379" t="s">
        <v>322</v>
      </c>
      <c r="B78" s="1292">
        <v>1261</v>
      </c>
      <c r="C78" s="1291"/>
      <c r="D78" s="1292">
        <v>1190</v>
      </c>
      <c r="E78" s="1293"/>
      <c r="F78" s="798"/>
      <c r="G78" s="798"/>
    </row>
    <row r="79" spans="1:7" ht="12.75">
      <c r="A79" s="1379" t="s">
        <v>323</v>
      </c>
      <c r="B79" s="1292"/>
      <c r="C79" s="1291"/>
      <c r="D79" s="1292"/>
      <c r="E79" s="1293"/>
      <c r="F79" s="798"/>
      <c r="G79" s="798"/>
    </row>
    <row r="80" spans="1:7" ht="12.75">
      <c r="A80" s="1379" t="s">
        <v>324</v>
      </c>
      <c r="B80" s="1292">
        <v>246</v>
      </c>
      <c r="C80" s="1291"/>
      <c r="D80" s="1292">
        <v>240</v>
      </c>
      <c r="E80" s="1293"/>
      <c r="F80" s="798"/>
      <c r="G80" s="798"/>
    </row>
    <row r="81" spans="1:7" ht="12.75">
      <c r="A81" s="1379" t="s">
        <v>325</v>
      </c>
      <c r="B81" s="1292">
        <v>8</v>
      </c>
      <c r="C81" s="1291"/>
      <c r="D81" s="1292">
        <v>10</v>
      </c>
      <c r="E81" s="1293"/>
      <c r="F81" s="798"/>
      <c r="G81" s="798"/>
    </row>
    <row r="82" spans="1:7" ht="12.75">
      <c r="A82" s="1379" t="s">
        <v>326</v>
      </c>
      <c r="B82" s="1292"/>
      <c r="C82" s="1291"/>
      <c r="D82" s="1292"/>
      <c r="E82" s="1293"/>
      <c r="F82" s="798"/>
      <c r="G82" s="798"/>
    </row>
    <row r="83" spans="1:7" ht="12.75">
      <c r="A83" s="1378" t="s">
        <v>327</v>
      </c>
      <c r="B83" s="1313"/>
      <c r="C83" s="1314"/>
      <c r="D83" s="1313">
        <v>754</v>
      </c>
      <c r="E83" s="1315"/>
      <c r="F83" s="798"/>
      <c r="G83" s="798"/>
    </row>
    <row r="84" spans="1:7" ht="13.5" thickBot="1">
      <c r="A84" s="1380" t="s">
        <v>328</v>
      </c>
      <c r="B84" s="1316">
        <v>1853</v>
      </c>
      <c r="C84" s="1317"/>
      <c r="D84" s="1316">
        <v>4254</v>
      </c>
      <c r="E84" s="1317"/>
      <c r="F84" s="798"/>
      <c r="G84" s="798"/>
    </row>
    <row r="85" spans="1:7" ht="16.5" thickBot="1">
      <c r="A85" s="292" t="s">
        <v>329</v>
      </c>
      <c r="B85" s="1318">
        <f>SUM(B73:B84)</f>
        <v>7290</v>
      </c>
      <c r="C85" s="1306">
        <f>SUM(C73:C84)</f>
        <v>2365</v>
      </c>
      <c r="D85" s="1318">
        <f>SUM(D73:D84)</f>
        <v>9307</v>
      </c>
      <c r="E85" s="1306">
        <f>SUM(E73:E84)</f>
        <v>1873</v>
      </c>
      <c r="F85" s="893"/>
      <c r="G85" s="893"/>
    </row>
    <row r="86" spans="1:7" ht="12.75">
      <c r="A86" s="798"/>
      <c r="B86" s="798"/>
      <c r="C86" s="798"/>
      <c r="D86" s="798"/>
      <c r="E86" s="798"/>
      <c r="F86" s="798"/>
      <c r="G86" s="798"/>
    </row>
    <row r="87" spans="1:7" ht="12.75">
      <c r="A87" s="798"/>
      <c r="B87" s="798"/>
      <c r="C87" s="798"/>
      <c r="D87" s="798"/>
      <c r="E87" s="798"/>
      <c r="F87" s="798"/>
      <c r="G87" s="798"/>
    </row>
    <row r="88" spans="1:7" ht="13.5" thickBot="1">
      <c r="A88" s="1319"/>
      <c r="B88" s="1320"/>
      <c r="C88" s="1320"/>
      <c r="D88" s="1320"/>
      <c r="E88" s="1321" t="s">
        <v>71</v>
      </c>
      <c r="F88" s="798"/>
      <c r="G88" s="798"/>
    </row>
    <row r="89" spans="1:7" ht="14.25" thickBot="1">
      <c r="A89" s="1322" t="s">
        <v>177</v>
      </c>
      <c r="B89" s="2674" t="s">
        <v>2667</v>
      </c>
      <c r="C89" s="2675"/>
      <c r="D89" s="2676" t="s">
        <v>2666</v>
      </c>
      <c r="E89" s="2677"/>
      <c r="F89" s="798"/>
      <c r="G89" s="798"/>
    </row>
    <row r="90" spans="1:7" ht="12.75">
      <c r="A90" s="1325" t="s">
        <v>175</v>
      </c>
      <c r="B90" s="2689">
        <v>10625</v>
      </c>
      <c r="C90" s="2689"/>
      <c r="D90" s="2689">
        <v>10864</v>
      </c>
      <c r="E90" s="2690"/>
      <c r="F90" s="798"/>
      <c r="G90" s="798"/>
    </row>
    <row r="91" spans="1:7" ht="13.5" thickBot="1">
      <c r="A91" s="1326" t="s">
        <v>176</v>
      </c>
      <c r="B91" s="2687">
        <v>11180</v>
      </c>
      <c r="C91" s="2687"/>
      <c r="D91" s="2687">
        <v>11235</v>
      </c>
      <c r="E91" s="2688"/>
      <c r="F91" s="798"/>
      <c r="G91" s="798"/>
    </row>
    <row r="92" spans="1:7" ht="12.75">
      <c r="A92" s="1327"/>
      <c r="B92" s="1327"/>
      <c r="C92" s="1327"/>
      <c r="D92" s="1327"/>
      <c r="E92" s="1327"/>
      <c r="F92" s="798"/>
      <c r="G92" s="798"/>
    </row>
    <row r="93" spans="1:7" ht="12.75">
      <c r="A93" s="1328"/>
      <c r="B93" s="1327"/>
      <c r="C93" s="1327"/>
      <c r="D93" s="1327"/>
      <c r="E93" s="1327"/>
      <c r="F93" s="798"/>
      <c r="G93" s="798"/>
    </row>
    <row r="94" spans="1:7" ht="13.5" thickBot="1">
      <c r="A94" s="1327"/>
      <c r="B94" s="1327"/>
      <c r="C94" s="1327"/>
      <c r="D94" s="1327"/>
      <c r="E94" s="1321" t="s">
        <v>71</v>
      </c>
      <c r="F94" s="798"/>
      <c r="G94" s="798"/>
    </row>
    <row r="95" spans="1:7" ht="14.25" thickBot="1">
      <c r="A95" s="1329" t="s">
        <v>330</v>
      </c>
      <c r="B95" s="1323" t="s">
        <v>1509</v>
      </c>
      <c r="C95" s="1323" t="s">
        <v>182</v>
      </c>
      <c r="D95" s="1352" t="s">
        <v>1753</v>
      </c>
      <c r="E95" s="1324" t="s">
        <v>2590</v>
      </c>
      <c r="F95" s="798"/>
      <c r="G95" s="798"/>
    </row>
    <row r="96" spans="1:7" ht="12.75">
      <c r="A96" s="1325" t="s">
        <v>175</v>
      </c>
      <c r="B96" s="1330">
        <v>2137</v>
      </c>
      <c r="C96" s="1330">
        <v>1316</v>
      </c>
      <c r="D96" s="1330">
        <v>20156</v>
      </c>
      <c r="E96" s="1331">
        <v>982</v>
      </c>
      <c r="F96" s="798"/>
      <c r="G96" s="798"/>
    </row>
    <row r="97" spans="1:7" ht="13.5" thickBot="1">
      <c r="A97" s="1326" t="s">
        <v>176</v>
      </c>
      <c r="B97" s="1332">
        <v>2092</v>
      </c>
      <c r="C97" s="1332">
        <v>1138</v>
      </c>
      <c r="D97" s="1332">
        <v>17681</v>
      </c>
      <c r="E97" s="1333">
        <v>1140</v>
      </c>
      <c r="F97" s="798"/>
      <c r="G97" s="798"/>
    </row>
    <row r="98" spans="1:7" ht="12.75">
      <c r="A98" s="1327"/>
      <c r="B98" s="1327"/>
      <c r="C98" s="1327"/>
      <c r="D98" s="1327"/>
      <c r="E98" s="1327"/>
      <c r="F98" s="798"/>
      <c r="G98" s="798"/>
    </row>
    <row r="99" spans="1:7" ht="12.75">
      <c r="A99" s="1328"/>
      <c r="B99" s="1327"/>
      <c r="C99" s="1327"/>
      <c r="D99" s="1327"/>
      <c r="E99" s="1327"/>
      <c r="F99" s="798"/>
      <c r="G99" s="798"/>
    </row>
    <row r="100" spans="1:7" ht="13.5" thickBot="1">
      <c r="A100" s="1328"/>
      <c r="B100" s="1327"/>
      <c r="C100" s="1327"/>
      <c r="D100" s="1327"/>
      <c r="E100" s="1321" t="s">
        <v>1933</v>
      </c>
      <c r="F100" s="798"/>
      <c r="G100" s="798"/>
    </row>
    <row r="101" spans="1:7" ht="14.25" thickBot="1">
      <c r="A101" s="1329" t="s">
        <v>1540</v>
      </c>
      <c r="B101" s="1323" t="s">
        <v>1541</v>
      </c>
      <c r="C101" s="1323" t="s">
        <v>1542</v>
      </c>
      <c r="D101" s="1323" t="s">
        <v>1543</v>
      </c>
      <c r="E101" s="1324" t="s">
        <v>1544</v>
      </c>
      <c r="F101" s="798"/>
      <c r="G101" s="798"/>
    </row>
    <row r="102" spans="1:7" ht="12.75">
      <c r="A102" s="1325" t="s">
        <v>175</v>
      </c>
      <c r="B102" s="1334">
        <v>17424242</v>
      </c>
      <c r="C102" s="1334"/>
      <c r="D102" s="1334"/>
      <c r="E102" s="1335">
        <v>1009409</v>
      </c>
      <c r="F102" s="798"/>
      <c r="G102" s="798"/>
    </row>
    <row r="103" spans="1:7" ht="13.5" thickBot="1">
      <c r="A103" s="1326" t="s">
        <v>176</v>
      </c>
      <c r="B103" s="1336">
        <v>20861249</v>
      </c>
      <c r="C103" s="1336"/>
      <c r="D103" s="1336"/>
      <c r="E103" s="1337">
        <v>971437</v>
      </c>
      <c r="F103" s="798"/>
      <c r="G103" s="798"/>
    </row>
    <row r="104" spans="1:7" ht="12.75">
      <c r="A104" s="1327"/>
      <c r="B104" s="1327"/>
      <c r="C104" s="1327"/>
      <c r="D104" s="1327"/>
      <c r="E104" s="1327"/>
      <c r="F104" s="798"/>
      <c r="G104" s="798"/>
    </row>
    <row r="105" spans="1:7" ht="12.75">
      <c r="A105" s="798"/>
      <c r="B105" s="798"/>
      <c r="C105" s="798"/>
      <c r="D105" s="798"/>
      <c r="E105" s="798"/>
      <c r="F105" s="798"/>
      <c r="G105" s="798"/>
    </row>
    <row r="106" spans="1:7" ht="12.75">
      <c r="A106" s="798"/>
      <c r="B106" s="798"/>
      <c r="C106" s="798"/>
      <c r="D106" s="798"/>
      <c r="E106" s="798"/>
      <c r="F106" s="798"/>
      <c r="G106" s="798"/>
    </row>
    <row r="107" spans="1:7" ht="12.75">
      <c r="A107" s="798"/>
      <c r="B107" s="798"/>
      <c r="C107" s="798"/>
      <c r="D107" s="798"/>
      <c r="E107" s="798"/>
      <c r="F107" s="798"/>
      <c r="G107" s="798"/>
    </row>
    <row r="108" spans="1:7" ht="12.75">
      <c r="A108" s="798"/>
      <c r="B108" s="798"/>
      <c r="C108" s="798"/>
      <c r="D108" s="798"/>
      <c r="E108" s="798"/>
      <c r="F108" s="798"/>
      <c r="G108" s="798"/>
    </row>
    <row r="109" spans="1:7" ht="12.75">
      <c r="A109" s="798"/>
      <c r="B109" s="798"/>
      <c r="C109" s="1280" t="s">
        <v>1752</v>
      </c>
      <c r="D109" s="798"/>
      <c r="E109" s="798"/>
      <c r="F109" s="798"/>
      <c r="G109" s="798"/>
    </row>
    <row r="110" spans="1:7" ht="12.75">
      <c r="A110" s="798"/>
      <c r="B110" s="798"/>
      <c r="C110" s="798"/>
      <c r="D110" s="798"/>
      <c r="E110" s="798"/>
      <c r="F110" s="798"/>
      <c r="G110" s="798"/>
    </row>
    <row r="111" spans="1:7" ht="12.75">
      <c r="A111" s="798"/>
      <c r="B111" s="798"/>
      <c r="C111" s="798"/>
      <c r="D111" s="798"/>
      <c r="E111" s="798"/>
      <c r="F111" s="798"/>
      <c r="G111" s="798"/>
    </row>
    <row r="112" spans="1:7" ht="12.75">
      <c r="A112" s="798"/>
      <c r="B112" s="798"/>
      <c r="D112" s="798"/>
      <c r="E112" s="798"/>
      <c r="F112" s="798"/>
      <c r="G112" s="798"/>
    </row>
    <row r="113" spans="1:7" ht="12.75">
      <c r="A113" s="798"/>
      <c r="B113" s="798"/>
      <c r="C113" s="798"/>
      <c r="D113" s="798"/>
      <c r="E113" s="798"/>
      <c r="F113" s="798"/>
      <c r="G113" s="798"/>
    </row>
    <row r="114" spans="1:7" ht="12.75">
      <c r="A114" s="798"/>
      <c r="B114" s="798"/>
      <c r="C114" s="798"/>
      <c r="D114" s="798"/>
      <c r="E114" s="798"/>
      <c r="F114" s="798"/>
      <c r="G114" s="798"/>
    </row>
    <row r="115" spans="1:7" ht="12.75">
      <c r="A115" s="798"/>
      <c r="B115" s="798"/>
      <c r="C115" s="798"/>
      <c r="D115" s="798"/>
      <c r="E115" s="798"/>
      <c r="F115" s="798"/>
      <c r="G115" s="798"/>
    </row>
    <row r="116" spans="1:7" ht="12.75">
      <c r="A116" s="798"/>
      <c r="B116" s="798"/>
      <c r="C116" s="798"/>
      <c r="D116" s="798"/>
      <c r="E116" s="798"/>
      <c r="F116" s="798"/>
      <c r="G116" s="798"/>
    </row>
  </sheetData>
  <sheetProtection/>
  <mergeCells count="6">
    <mergeCell ref="B91:C91"/>
    <mergeCell ref="D91:E91"/>
    <mergeCell ref="B89:C89"/>
    <mergeCell ref="D89:E89"/>
    <mergeCell ref="B90:C90"/>
    <mergeCell ref="D90:E90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89"/>
  <sheetViews>
    <sheetView zoomScalePageLayoutView="0" workbookViewId="0" topLeftCell="A25">
      <selection activeCell="L11" sqref="L11"/>
    </sheetView>
  </sheetViews>
  <sheetFormatPr defaultColWidth="9.00390625" defaultRowHeight="12.75"/>
  <cols>
    <col min="1" max="1" width="5.00390625" style="27" customWidth="1"/>
    <col min="2" max="2" width="6.75390625" style="27" customWidth="1"/>
    <col min="3" max="3" width="29.125" style="27" customWidth="1"/>
    <col min="4" max="4" width="7.25390625" style="27" bestFit="1" customWidth="1"/>
    <col min="5" max="5" width="8.25390625" style="27" bestFit="1" customWidth="1"/>
    <col min="6" max="6" width="10.125" style="27" customWidth="1"/>
    <col min="7" max="7" width="8.75390625" style="27" bestFit="1" customWidth="1"/>
    <col min="8" max="8" width="10.125" style="27" customWidth="1"/>
    <col min="9" max="16384" width="9.125" style="27" customWidth="1"/>
  </cols>
  <sheetData>
    <row r="2" spans="1:8" ht="18.75">
      <c r="A2" s="551" t="s">
        <v>410</v>
      </c>
      <c r="B2" s="552"/>
      <c r="C2" s="277"/>
      <c r="D2" s="28"/>
      <c r="E2" s="28"/>
      <c r="F2" s="277"/>
      <c r="G2" s="277"/>
      <c r="H2" s="277"/>
    </row>
    <row r="3" spans="2:8" s="78" customFormat="1" ht="15.75">
      <c r="B3" s="554"/>
      <c r="C3" s="364"/>
      <c r="D3" s="555"/>
      <c r="E3" s="555"/>
      <c r="F3" s="364"/>
      <c r="G3" s="364"/>
      <c r="H3" s="364"/>
    </row>
    <row r="4" spans="1:8" ht="16.5" thickBot="1">
      <c r="A4" s="553" t="s">
        <v>1414</v>
      </c>
      <c r="B4" s="554"/>
      <c r="C4" s="364"/>
      <c r="F4" s="556"/>
      <c r="G4" s="557"/>
      <c r="H4" s="462" t="s">
        <v>19</v>
      </c>
    </row>
    <row r="5" spans="1:8" ht="13.5">
      <c r="A5" s="372" t="s">
        <v>965</v>
      </c>
      <c r="B5" s="558"/>
      <c r="C5" s="559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</row>
    <row r="6" spans="1:8" ht="13.5">
      <c r="A6" s="89">
        <v>4171</v>
      </c>
      <c r="B6" s="41" t="s">
        <v>996</v>
      </c>
      <c r="C6" s="168"/>
      <c r="D6" s="374">
        <v>2011</v>
      </c>
      <c r="E6" s="374">
        <v>2011</v>
      </c>
      <c r="F6" s="374" t="s">
        <v>837</v>
      </c>
      <c r="G6" s="374" t="s">
        <v>382</v>
      </c>
      <c r="H6" s="375" t="s">
        <v>838</v>
      </c>
    </row>
    <row r="7" spans="1:8" ht="12.75">
      <c r="A7" s="89">
        <v>4172</v>
      </c>
      <c r="B7" s="41" t="s">
        <v>997</v>
      </c>
      <c r="C7" s="42"/>
      <c r="D7" s="378"/>
      <c r="E7" s="378"/>
      <c r="F7" s="378"/>
      <c r="G7" s="378"/>
      <c r="H7" s="379"/>
    </row>
    <row r="8" spans="1:8" ht="12.75">
      <c r="A8" s="89">
        <v>4173</v>
      </c>
      <c r="B8" s="41" t="s">
        <v>998</v>
      </c>
      <c r="C8" s="42"/>
      <c r="D8" s="378"/>
      <c r="E8" s="378"/>
      <c r="F8" s="378"/>
      <c r="G8" s="378"/>
      <c r="H8" s="379"/>
    </row>
    <row r="9" spans="1:8" ht="12.75">
      <c r="A9" s="495">
        <v>4177</v>
      </c>
      <c r="B9" s="496" t="s">
        <v>1015</v>
      </c>
      <c r="C9" s="168"/>
      <c r="D9" s="560"/>
      <c r="E9" s="560"/>
      <c r="F9" s="560"/>
      <c r="G9" s="3"/>
      <c r="H9" s="561"/>
    </row>
    <row r="10" spans="1:8" ht="12.75">
      <c r="A10" s="495">
        <v>4182</v>
      </c>
      <c r="B10" s="496" t="s">
        <v>1328</v>
      </c>
      <c r="C10" s="168"/>
      <c r="D10" s="560"/>
      <c r="E10" s="560"/>
      <c r="F10" s="560"/>
      <c r="G10" s="3"/>
      <c r="H10" s="561"/>
    </row>
    <row r="11" spans="1:8" ht="12.75">
      <c r="A11" s="495">
        <v>4183</v>
      </c>
      <c r="B11" s="496" t="s">
        <v>1329</v>
      </c>
      <c r="C11" s="168"/>
      <c r="D11" s="560"/>
      <c r="E11" s="560"/>
      <c r="F11" s="560"/>
      <c r="G11" s="3"/>
      <c r="H11" s="561"/>
    </row>
    <row r="12" spans="1:8" ht="12.75">
      <c r="A12" s="495">
        <v>4184</v>
      </c>
      <c r="B12" s="496" t="s">
        <v>1330</v>
      </c>
      <c r="C12" s="168"/>
      <c r="D12" s="560"/>
      <c r="E12" s="560"/>
      <c r="F12" s="560"/>
      <c r="G12" s="3"/>
      <c r="H12" s="561"/>
    </row>
    <row r="13" spans="1:8" ht="12.75">
      <c r="A13" s="495">
        <v>4185</v>
      </c>
      <c r="B13" s="496" t="s">
        <v>1331</v>
      </c>
      <c r="C13" s="168"/>
      <c r="D13" s="560"/>
      <c r="E13" s="560"/>
      <c r="F13" s="560"/>
      <c r="G13" s="3"/>
      <c r="H13" s="561"/>
    </row>
    <row r="14" spans="1:8" ht="12.75">
      <c r="A14" s="495">
        <v>4186</v>
      </c>
      <c r="B14" s="496" t="s">
        <v>1332</v>
      </c>
      <c r="C14" s="168"/>
      <c r="D14" s="560"/>
      <c r="E14" s="560"/>
      <c r="F14" s="560"/>
      <c r="G14" s="3"/>
      <c r="H14" s="561"/>
    </row>
    <row r="15" spans="1:8" ht="13.5" thickBot="1">
      <c r="A15" s="495">
        <v>4195</v>
      </c>
      <c r="B15" s="496" t="s">
        <v>1016</v>
      </c>
      <c r="C15" s="168"/>
      <c r="D15" s="560"/>
      <c r="E15" s="560"/>
      <c r="F15" s="560"/>
      <c r="G15" s="3"/>
      <c r="H15" s="561"/>
    </row>
    <row r="16" spans="1:8" ht="13.5">
      <c r="A16" s="562"/>
      <c r="B16" s="46" t="s">
        <v>966</v>
      </c>
      <c r="C16" s="563"/>
      <c r="D16" s="564"/>
      <c r="E16" s="564"/>
      <c r="F16" s="564"/>
      <c r="G16" s="564"/>
      <c r="H16" s="565"/>
    </row>
    <row r="17" spans="1:8" ht="12.75">
      <c r="A17" s="495">
        <v>4171</v>
      </c>
      <c r="B17" s="566">
        <v>5410</v>
      </c>
      <c r="C17" s="168" t="s">
        <v>1334</v>
      </c>
      <c r="D17" s="567"/>
      <c r="E17" s="567"/>
      <c r="F17" s="567"/>
      <c r="G17" s="568"/>
      <c r="H17" s="283"/>
    </row>
    <row r="18" spans="1:8" ht="12.75">
      <c r="A18" s="569" t="s">
        <v>2384</v>
      </c>
      <c r="B18" s="570">
        <v>52001</v>
      </c>
      <c r="C18" s="571" t="s">
        <v>1017</v>
      </c>
      <c r="D18" s="572">
        <v>0</v>
      </c>
      <c r="E18" s="572">
        <v>12860</v>
      </c>
      <c r="F18" s="572">
        <v>12761</v>
      </c>
      <c r="G18" s="20">
        <f>F18/E18*100</f>
        <v>99.23017107309487</v>
      </c>
      <c r="H18" s="809">
        <v>8057</v>
      </c>
    </row>
    <row r="19" spans="1:8" s="71" customFormat="1" ht="15.75" thickBot="1">
      <c r="A19" s="574"/>
      <c r="B19" s="575" t="s">
        <v>2366</v>
      </c>
      <c r="C19" s="576"/>
      <c r="D19" s="577">
        <f>SUM(D18)</f>
        <v>0</v>
      </c>
      <c r="E19" s="577">
        <f>SUM(E18)</f>
        <v>12860</v>
      </c>
      <c r="F19" s="577">
        <f>SUM(F18)</f>
        <v>12761</v>
      </c>
      <c r="G19" s="69">
        <f>F19/E19*100</f>
        <v>99.23017107309487</v>
      </c>
      <c r="H19" s="810">
        <f>SUM(H18)</f>
        <v>8057</v>
      </c>
    </row>
    <row r="20" spans="1:8" ht="12.75">
      <c r="A20" s="495">
        <v>4172</v>
      </c>
      <c r="B20" s="566">
        <v>5410</v>
      </c>
      <c r="C20" s="168" t="s">
        <v>1334</v>
      </c>
      <c r="D20" s="567"/>
      <c r="E20" s="567"/>
      <c r="F20" s="567"/>
      <c r="G20" s="568"/>
      <c r="H20" s="811"/>
    </row>
    <row r="21" spans="1:8" ht="12.75">
      <c r="A21" s="569"/>
      <c r="B21" s="570">
        <v>52002</v>
      </c>
      <c r="C21" s="571" t="s">
        <v>1018</v>
      </c>
      <c r="D21" s="572">
        <v>0</v>
      </c>
      <c r="E21" s="572">
        <v>5800</v>
      </c>
      <c r="F21" s="572">
        <v>5652</v>
      </c>
      <c r="G21" s="20">
        <f>F21/E21*100</f>
        <v>97.44827586206897</v>
      </c>
      <c r="H21" s="809">
        <v>3182</v>
      </c>
    </row>
    <row r="22" spans="1:8" s="71" customFormat="1" ht="15.75" thickBot="1">
      <c r="A22" s="574"/>
      <c r="B22" s="575" t="s">
        <v>2366</v>
      </c>
      <c r="C22" s="576"/>
      <c r="D22" s="577">
        <f>SUM(D21)</f>
        <v>0</v>
      </c>
      <c r="E22" s="577">
        <f>SUM(E21)</f>
        <v>5800</v>
      </c>
      <c r="F22" s="577">
        <f>SUM(F21)</f>
        <v>5652</v>
      </c>
      <c r="G22" s="69">
        <f>F22/E22*100</f>
        <v>97.44827586206897</v>
      </c>
      <c r="H22" s="810">
        <f>SUM(H21)</f>
        <v>3182</v>
      </c>
    </row>
    <row r="23" spans="1:8" ht="12.75">
      <c r="A23" s="495">
        <v>4173</v>
      </c>
      <c r="B23" s="566">
        <v>5410</v>
      </c>
      <c r="C23" s="168" t="s">
        <v>1334</v>
      </c>
      <c r="D23" s="567"/>
      <c r="E23" s="567"/>
      <c r="F23" s="567"/>
      <c r="G23" s="568"/>
      <c r="H23" s="811"/>
    </row>
    <row r="24" spans="1:8" ht="12.75">
      <c r="A24" s="569"/>
      <c r="B24" s="570">
        <v>52003</v>
      </c>
      <c r="C24" s="571" t="s">
        <v>1019</v>
      </c>
      <c r="D24" s="572">
        <v>0</v>
      </c>
      <c r="E24" s="572">
        <v>80</v>
      </c>
      <c r="F24" s="572">
        <v>67</v>
      </c>
      <c r="G24" s="20">
        <f>F24/E24*100</f>
        <v>83.75</v>
      </c>
      <c r="H24" s="809">
        <v>107</v>
      </c>
    </row>
    <row r="25" spans="1:8" ht="12.75">
      <c r="A25" s="569"/>
      <c r="B25" s="570">
        <v>52004</v>
      </c>
      <c r="C25" s="571" t="s">
        <v>2351</v>
      </c>
      <c r="D25" s="572">
        <v>0</v>
      </c>
      <c r="E25" s="572">
        <v>100</v>
      </c>
      <c r="F25" s="572">
        <v>0</v>
      </c>
      <c r="G25" s="20">
        <f>F25/E25*100</f>
        <v>0</v>
      </c>
      <c r="H25" s="809">
        <v>0</v>
      </c>
    </row>
    <row r="26" spans="1:8" ht="12.75">
      <c r="A26" s="569"/>
      <c r="B26" s="570">
        <v>52005</v>
      </c>
      <c r="C26" s="571" t="s">
        <v>2352</v>
      </c>
      <c r="D26" s="572">
        <v>0</v>
      </c>
      <c r="E26" s="572">
        <v>1500</v>
      </c>
      <c r="F26" s="572">
        <v>1411</v>
      </c>
      <c r="G26" s="20">
        <f>F26/E26*100</f>
        <v>94.06666666666666</v>
      </c>
      <c r="H26" s="809">
        <v>900</v>
      </c>
    </row>
    <row r="27" spans="1:8" ht="12.75">
      <c r="A27" s="569"/>
      <c r="B27" s="570">
        <v>52006</v>
      </c>
      <c r="C27" s="571" t="s">
        <v>2353</v>
      </c>
      <c r="D27" s="572">
        <v>0</v>
      </c>
      <c r="E27" s="572">
        <v>250</v>
      </c>
      <c r="F27" s="572">
        <v>219</v>
      </c>
      <c r="G27" s="20">
        <f>F27/E27*100</f>
        <v>87.6</v>
      </c>
      <c r="H27" s="809">
        <v>94</v>
      </c>
    </row>
    <row r="28" spans="1:8" s="71" customFormat="1" ht="15.75" thickBot="1">
      <c r="A28" s="574"/>
      <c r="B28" s="575" t="s">
        <v>2366</v>
      </c>
      <c r="C28" s="576"/>
      <c r="D28" s="577">
        <f>SUM(D24:D27)</f>
        <v>0</v>
      </c>
      <c r="E28" s="577">
        <f>SUM(E24:E27)</f>
        <v>1930</v>
      </c>
      <c r="F28" s="577">
        <f>SUM(F24:F27)</f>
        <v>1697</v>
      </c>
      <c r="G28" s="69">
        <f>F28/E28*100</f>
        <v>87.92746113989637</v>
      </c>
      <c r="H28" s="810">
        <f>SUM(H24:H27)</f>
        <v>1101</v>
      </c>
    </row>
    <row r="29" spans="1:8" ht="12.75">
      <c r="A29" s="495">
        <v>4177</v>
      </c>
      <c r="B29" s="566">
        <v>5410</v>
      </c>
      <c r="C29" s="168" t="s">
        <v>1334</v>
      </c>
      <c r="D29" s="567"/>
      <c r="E29" s="567"/>
      <c r="F29" s="567"/>
      <c r="G29" s="568"/>
      <c r="H29" s="811"/>
    </row>
    <row r="30" spans="1:8" s="71" customFormat="1" ht="15">
      <c r="A30" s="569"/>
      <c r="B30" s="570">
        <v>52007</v>
      </c>
      <c r="C30" s="571" t="s">
        <v>2354</v>
      </c>
      <c r="D30" s="572">
        <v>0</v>
      </c>
      <c r="E30" s="572">
        <v>100</v>
      </c>
      <c r="F30" s="572">
        <v>79</v>
      </c>
      <c r="G30" s="20">
        <f>F30/E30*100</f>
        <v>79</v>
      </c>
      <c r="H30" s="809">
        <v>75</v>
      </c>
    </row>
    <row r="31" spans="1:8" ht="15.75" thickBot="1">
      <c r="A31" s="574"/>
      <c r="B31" s="575" t="s">
        <v>2366</v>
      </c>
      <c r="C31" s="576"/>
      <c r="D31" s="577">
        <f>SUM(D30)</f>
        <v>0</v>
      </c>
      <c r="E31" s="577">
        <f>SUM(E30)</f>
        <v>100</v>
      </c>
      <c r="F31" s="577">
        <f>SUM(F30)</f>
        <v>79</v>
      </c>
      <c r="G31" s="69">
        <f>F31/E31*100</f>
        <v>79</v>
      </c>
      <c r="H31" s="810">
        <f>SUM(H30)</f>
        <v>75</v>
      </c>
    </row>
    <row r="32" spans="1:8" ht="12.75">
      <c r="A32" s="497">
        <v>4182</v>
      </c>
      <c r="B32" s="566">
        <v>5410</v>
      </c>
      <c r="C32" s="168" t="s">
        <v>1334</v>
      </c>
      <c r="D32" s="567"/>
      <c r="E32" s="567"/>
      <c r="F32" s="567"/>
      <c r="G32" s="568"/>
      <c r="H32" s="811"/>
    </row>
    <row r="33" spans="1:8" ht="12.75">
      <c r="A33" s="569"/>
      <c r="B33" s="570">
        <v>641</v>
      </c>
      <c r="C33" s="168" t="s">
        <v>336</v>
      </c>
      <c r="D33" s="572">
        <v>0</v>
      </c>
      <c r="E33" s="572">
        <v>2224</v>
      </c>
      <c r="F33" s="572">
        <v>2015</v>
      </c>
      <c r="G33" s="20">
        <f>F33/E33*100</f>
        <v>90.60251798561151</v>
      </c>
      <c r="H33" s="809">
        <v>2776</v>
      </c>
    </row>
    <row r="34" spans="1:8" ht="12.75">
      <c r="A34" s="569"/>
      <c r="B34" s="570">
        <v>647</v>
      </c>
      <c r="C34" s="168" t="s">
        <v>1405</v>
      </c>
      <c r="D34" s="572">
        <v>0</v>
      </c>
      <c r="E34" s="572">
        <v>40</v>
      </c>
      <c r="F34" s="572">
        <v>38</v>
      </c>
      <c r="G34" s="20">
        <f>F34/E34*100</f>
        <v>95</v>
      </c>
      <c r="H34" s="809">
        <v>34</v>
      </c>
    </row>
    <row r="35" spans="1:8" ht="15.75" thickBot="1">
      <c r="A35" s="574"/>
      <c r="B35" s="575" t="s">
        <v>2366</v>
      </c>
      <c r="C35" s="576"/>
      <c r="D35" s="577">
        <f>SUM(D33:D34)</f>
        <v>0</v>
      </c>
      <c r="E35" s="577">
        <f>SUM(E33:E34)</f>
        <v>2264</v>
      </c>
      <c r="F35" s="577">
        <f>SUM(F33:F34)</f>
        <v>2053</v>
      </c>
      <c r="G35" s="69">
        <f>F35/E35*100</f>
        <v>90.68021201413427</v>
      </c>
      <c r="H35" s="810">
        <f>SUM(H33:H34)</f>
        <v>2810</v>
      </c>
    </row>
    <row r="36" spans="1:8" s="71" customFormat="1" ht="15">
      <c r="A36" s="497">
        <v>4183</v>
      </c>
      <c r="B36" s="566">
        <v>5410</v>
      </c>
      <c r="C36" s="168" t="s">
        <v>1334</v>
      </c>
      <c r="D36" s="567"/>
      <c r="E36" s="567"/>
      <c r="F36" s="567"/>
      <c r="G36" s="568"/>
      <c r="H36" s="811"/>
    </row>
    <row r="37" spans="1:8" s="78" customFormat="1" ht="15.75">
      <c r="A37" s="569"/>
      <c r="B37" s="578">
        <v>651</v>
      </c>
      <c r="C37" s="168" t="s">
        <v>337</v>
      </c>
      <c r="D37" s="572">
        <v>0</v>
      </c>
      <c r="E37" s="572">
        <v>500</v>
      </c>
      <c r="F37" s="572">
        <v>308</v>
      </c>
      <c r="G37" s="20">
        <f aca="true" t="shared" si="0" ref="G37:G52">F37/E37*100</f>
        <v>61.6</v>
      </c>
      <c r="H37" s="809">
        <v>103</v>
      </c>
    </row>
    <row r="38" spans="1:8" ht="12.75">
      <c r="A38" s="569"/>
      <c r="B38" s="578">
        <v>656</v>
      </c>
      <c r="C38" s="168" t="s">
        <v>1398</v>
      </c>
      <c r="D38" s="572">
        <v>0</v>
      </c>
      <c r="E38" s="572">
        <v>36</v>
      </c>
      <c r="F38" s="572">
        <v>36</v>
      </c>
      <c r="G38" s="20">
        <f t="shared" si="0"/>
        <v>100</v>
      </c>
      <c r="H38" s="809">
        <v>47</v>
      </c>
    </row>
    <row r="39" spans="1:8" ht="15.75" thickBot="1">
      <c r="A39" s="574"/>
      <c r="B39" s="575" t="s">
        <v>2366</v>
      </c>
      <c r="C39" s="576"/>
      <c r="D39" s="577">
        <f>SUM(D37:D38)</f>
        <v>0</v>
      </c>
      <c r="E39" s="577">
        <f>SUM(E37:E38)</f>
        <v>536</v>
      </c>
      <c r="F39" s="577">
        <f>SUM(F37:F38)</f>
        <v>344</v>
      </c>
      <c r="G39" s="69">
        <f t="shared" si="0"/>
        <v>64.17910447761194</v>
      </c>
      <c r="H39" s="810">
        <f>SUM(H37:H38)</f>
        <v>150</v>
      </c>
    </row>
    <row r="40" spans="1:8" ht="12.75">
      <c r="A40" s="579">
        <v>4184</v>
      </c>
      <c r="B40" s="580">
        <v>5410</v>
      </c>
      <c r="C40" s="581" t="s">
        <v>1334</v>
      </c>
      <c r="D40" s="564"/>
      <c r="E40" s="564"/>
      <c r="F40" s="564"/>
      <c r="G40" s="582"/>
      <c r="H40" s="812"/>
    </row>
    <row r="41" spans="1:8" ht="12.75">
      <c r="A41" s="583"/>
      <c r="B41" s="570">
        <v>611</v>
      </c>
      <c r="C41" s="571" t="s">
        <v>1399</v>
      </c>
      <c r="D41" s="572">
        <v>0</v>
      </c>
      <c r="E41" s="572">
        <v>2510</v>
      </c>
      <c r="F41" s="572">
        <v>1940</v>
      </c>
      <c r="G41" s="20">
        <f t="shared" si="0"/>
        <v>77.29083665338645</v>
      </c>
      <c r="H41" s="809">
        <v>1686</v>
      </c>
    </row>
    <row r="42" spans="1:8" ht="15.75" thickBot="1">
      <c r="A42" s="574"/>
      <c r="B42" s="575" t="s">
        <v>2366</v>
      </c>
      <c r="C42" s="576"/>
      <c r="D42" s="577">
        <f>SUM(D41:D41)</f>
        <v>0</v>
      </c>
      <c r="E42" s="577">
        <f>SUM(E41:E41)</f>
        <v>2510</v>
      </c>
      <c r="F42" s="577">
        <f>SUM(F41:F41)</f>
        <v>1940</v>
      </c>
      <c r="G42" s="69">
        <f t="shared" si="0"/>
        <v>77.29083665338645</v>
      </c>
      <c r="H42" s="810">
        <f>SUM(H41:H41)</f>
        <v>1686</v>
      </c>
    </row>
    <row r="43" spans="1:8" ht="12.75">
      <c r="A43" s="579">
        <v>4185</v>
      </c>
      <c r="B43" s="580">
        <v>5410</v>
      </c>
      <c r="C43" s="581" t="s">
        <v>1334</v>
      </c>
      <c r="D43" s="564"/>
      <c r="E43" s="564"/>
      <c r="F43" s="564"/>
      <c r="G43" s="582"/>
      <c r="H43" s="812"/>
    </row>
    <row r="44" spans="1:8" ht="12.75">
      <c r="A44" s="583"/>
      <c r="B44" s="570">
        <v>621</v>
      </c>
      <c r="C44" s="571" t="s">
        <v>1400</v>
      </c>
      <c r="D44" s="572">
        <v>0</v>
      </c>
      <c r="E44" s="572">
        <v>7270</v>
      </c>
      <c r="F44" s="572">
        <v>7066</v>
      </c>
      <c r="G44" s="20">
        <f t="shared" si="0"/>
        <v>97.1939477303989</v>
      </c>
      <c r="H44" s="809">
        <v>7597</v>
      </c>
    </row>
    <row r="45" spans="1:8" ht="15.75" thickBot="1">
      <c r="A45" s="574"/>
      <c r="B45" s="575" t="s">
        <v>2366</v>
      </c>
      <c r="C45" s="576"/>
      <c r="D45" s="577">
        <f>SUM(D44:D44)</f>
        <v>0</v>
      </c>
      <c r="E45" s="577">
        <f>SUM(E44:E44)</f>
        <v>7270</v>
      </c>
      <c r="F45" s="577">
        <f>SUM(F44:F44)</f>
        <v>7066</v>
      </c>
      <c r="G45" s="69">
        <f t="shared" si="0"/>
        <v>97.1939477303989</v>
      </c>
      <c r="H45" s="810">
        <f>SUM(H44:H44)</f>
        <v>7597</v>
      </c>
    </row>
    <row r="46" spans="1:8" ht="12.75">
      <c r="A46" s="579">
        <v>4186</v>
      </c>
      <c r="B46" s="580">
        <v>5410</v>
      </c>
      <c r="C46" s="581" t="s">
        <v>1334</v>
      </c>
      <c r="D46" s="564"/>
      <c r="E46" s="564"/>
      <c r="F46" s="564"/>
      <c r="G46" s="582"/>
      <c r="H46" s="812"/>
    </row>
    <row r="47" spans="1:8" ht="12.75">
      <c r="A47" s="569"/>
      <c r="B47" s="578">
        <v>631</v>
      </c>
      <c r="C47" s="168" t="s">
        <v>1401</v>
      </c>
      <c r="D47" s="572">
        <v>0</v>
      </c>
      <c r="E47" s="572">
        <v>730</v>
      </c>
      <c r="F47" s="572">
        <v>668</v>
      </c>
      <c r="G47" s="20">
        <f t="shared" si="0"/>
        <v>91.5068493150685</v>
      </c>
      <c r="H47" s="809">
        <v>651</v>
      </c>
    </row>
    <row r="48" spans="1:8" ht="15.75" thickBot="1">
      <c r="A48" s="574"/>
      <c r="B48" s="575" t="s">
        <v>2366</v>
      </c>
      <c r="C48" s="576"/>
      <c r="D48" s="577">
        <f>SUM(D47:D47)</f>
        <v>0</v>
      </c>
      <c r="E48" s="577">
        <f>SUM(E47:E47)</f>
        <v>730</v>
      </c>
      <c r="F48" s="577">
        <f>SUM(F47:F47)</f>
        <v>668</v>
      </c>
      <c r="G48" s="69">
        <f t="shared" si="0"/>
        <v>91.5068493150685</v>
      </c>
      <c r="H48" s="810">
        <f>SUM(H47:H47)</f>
        <v>651</v>
      </c>
    </row>
    <row r="49" spans="1:8" ht="12.75">
      <c r="A49" s="579">
        <v>4195</v>
      </c>
      <c r="B49" s="580">
        <v>5410</v>
      </c>
      <c r="C49" s="581" t="s">
        <v>1334</v>
      </c>
      <c r="D49" s="564"/>
      <c r="E49" s="564"/>
      <c r="F49" s="564"/>
      <c r="G49" s="582"/>
      <c r="H49" s="812"/>
    </row>
    <row r="50" spans="1:8" ht="12.75">
      <c r="A50" s="569"/>
      <c r="B50" s="578">
        <v>52008</v>
      </c>
      <c r="C50" s="168" t="s">
        <v>1016</v>
      </c>
      <c r="D50" s="572">
        <v>0</v>
      </c>
      <c r="E50" s="572">
        <v>157765</v>
      </c>
      <c r="F50" s="572">
        <v>156254</v>
      </c>
      <c r="G50" s="20">
        <f t="shared" si="0"/>
        <v>99.04224637910816</v>
      </c>
      <c r="H50" s="809">
        <v>162624</v>
      </c>
    </row>
    <row r="51" spans="1:8" ht="15.75" thickBot="1">
      <c r="A51" s="574"/>
      <c r="B51" s="575" t="s">
        <v>2366</v>
      </c>
      <c r="C51" s="576"/>
      <c r="D51" s="577">
        <f>SUM(D50:D50)</f>
        <v>0</v>
      </c>
      <c r="E51" s="577">
        <f>SUM(E50:E50)</f>
        <v>157765</v>
      </c>
      <c r="F51" s="577">
        <f>SUM(F50:F50)</f>
        <v>156254</v>
      </c>
      <c r="G51" s="69">
        <f t="shared" si="0"/>
        <v>99.04224637910816</v>
      </c>
      <c r="H51" s="810">
        <f>SUM(H50:H50)</f>
        <v>162624</v>
      </c>
    </row>
    <row r="52" spans="1:8" ht="16.5" thickBot="1">
      <c r="A52" s="584"/>
      <c r="B52" s="585" t="s">
        <v>1447</v>
      </c>
      <c r="C52" s="586"/>
      <c r="D52" s="587">
        <f>SUM(D51,D48,D45,D42,D39,D35,D31,D28,D22,D19)</f>
        <v>0</v>
      </c>
      <c r="E52" s="587">
        <f>SUM(E51,E48,E45,E42,E39,E35,E31,E28,E22,E19)</f>
        <v>191765</v>
      </c>
      <c r="F52" s="587">
        <f>SUM(F51,F48,F45,F42,F39,F35,F31,F28,F22,F19)</f>
        <v>188514</v>
      </c>
      <c r="G52" s="426">
        <f t="shared" si="0"/>
        <v>98.30469585169348</v>
      </c>
      <c r="H52" s="365">
        <f>SUM(H51,H48,H45,H42,H39,H35,H31,H28,H22,H19)</f>
        <v>187933</v>
      </c>
    </row>
    <row r="53" spans="1:8" ht="12.75">
      <c r="A53" s="277"/>
      <c r="B53" s="277"/>
      <c r="C53" s="277"/>
      <c r="D53" s="277"/>
      <c r="E53" s="277"/>
      <c r="F53" s="277"/>
      <c r="G53" s="277"/>
      <c r="H53" s="277"/>
    </row>
    <row r="54" spans="1:8" ht="12.75">
      <c r="A54" s="277"/>
      <c r="B54" s="277"/>
      <c r="C54" s="277"/>
      <c r="D54" s="277"/>
      <c r="E54" s="277"/>
      <c r="F54" s="277"/>
      <c r="G54" s="277"/>
      <c r="H54" s="277"/>
    </row>
    <row r="55" spans="1:8" ht="12.75">
      <c r="A55" s="277"/>
      <c r="B55" s="277"/>
      <c r="C55" s="277"/>
      <c r="D55" s="277"/>
      <c r="E55" s="277"/>
      <c r="F55" s="277"/>
      <c r="G55" s="277"/>
      <c r="H55" s="277"/>
    </row>
    <row r="56" spans="1:8" ht="12.75">
      <c r="A56" s="277"/>
      <c r="B56" s="277"/>
      <c r="C56" s="277"/>
      <c r="D56" s="277"/>
      <c r="E56" s="277"/>
      <c r="F56" s="277"/>
      <c r="G56" s="277"/>
      <c r="H56" s="277"/>
    </row>
    <row r="57" spans="1:8" ht="12.75">
      <c r="A57" s="277"/>
      <c r="B57" s="277"/>
      <c r="C57" s="277"/>
      <c r="D57" s="277"/>
      <c r="E57" s="277"/>
      <c r="F57" s="277"/>
      <c r="G57" s="277"/>
      <c r="H57" s="277"/>
    </row>
    <row r="58" spans="1:8" ht="12.75">
      <c r="A58" s="277"/>
      <c r="B58" s="277"/>
      <c r="C58" s="277"/>
      <c r="D58" s="277"/>
      <c r="E58" s="277"/>
      <c r="F58" s="277"/>
      <c r="G58" s="277"/>
      <c r="H58" s="277"/>
    </row>
    <row r="59" spans="1:8" ht="12.75">
      <c r="A59" s="277"/>
      <c r="B59" s="277"/>
      <c r="C59" s="277"/>
      <c r="D59" s="277"/>
      <c r="E59" s="277"/>
      <c r="F59" s="277"/>
      <c r="G59" s="277"/>
      <c r="H59" s="277"/>
    </row>
    <row r="60" spans="1:8" ht="12.75">
      <c r="A60" s="277"/>
      <c r="B60" s="277"/>
      <c r="C60" s="277"/>
      <c r="D60" s="277"/>
      <c r="E60" s="277"/>
      <c r="F60" s="277"/>
      <c r="G60" s="277"/>
      <c r="H60" s="277"/>
    </row>
    <row r="61" spans="1:8" ht="12.75">
      <c r="A61" s="277"/>
      <c r="B61" s="277"/>
      <c r="C61" s="277"/>
      <c r="D61" s="277"/>
      <c r="E61" s="277"/>
      <c r="F61" s="277"/>
      <c r="G61" s="277"/>
      <c r="H61" s="277"/>
    </row>
    <row r="62" spans="1:8" ht="12.75">
      <c r="A62" s="277"/>
      <c r="B62" s="277"/>
      <c r="C62" s="277"/>
      <c r="D62" s="277"/>
      <c r="E62" s="277"/>
      <c r="F62" s="277"/>
      <c r="G62" s="277"/>
      <c r="H62" s="277"/>
    </row>
    <row r="63" spans="1:8" ht="12.75">
      <c r="A63" s="277"/>
      <c r="B63" s="277"/>
      <c r="C63" s="277"/>
      <c r="D63" s="277"/>
      <c r="E63" s="277"/>
      <c r="F63" s="277"/>
      <c r="G63" s="277"/>
      <c r="H63" s="277"/>
    </row>
    <row r="64" spans="1:8" ht="12.75">
      <c r="A64" s="277"/>
      <c r="B64" s="277"/>
      <c r="C64" s="277"/>
      <c r="D64" s="277"/>
      <c r="E64" s="277"/>
      <c r="F64" s="277"/>
      <c r="G64" s="277"/>
      <c r="H64" s="277"/>
    </row>
    <row r="65" spans="1:8" ht="12.75">
      <c r="A65" s="277"/>
      <c r="B65" s="277"/>
      <c r="C65" s="277"/>
      <c r="D65" s="277"/>
      <c r="E65" s="277"/>
      <c r="F65" s="277"/>
      <c r="G65" s="277"/>
      <c r="H65" s="277"/>
    </row>
    <row r="66" spans="1:8" ht="12.75">
      <c r="A66" s="277"/>
      <c r="B66" s="277"/>
      <c r="C66" s="277"/>
      <c r="D66" s="277"/>
      <c r="E66" s="277"/>
      <c r="F66" s="277"/>
      <c r="G66" s="277"/>
      <c r="H66" s="277"/>
    </row>
    <row r="67" spans="1:8" ht="12.75">
      <c r="A67" s="277"/>
      <c r="B67" s="277"/>
      <c r="C67" s="277"/>
      <c r="D67" s="277"/>
      <c r="E67" s="277"/>
      <c r="F67" s="277"/>
      <c r="G67" s="277"/>
      <c r="H67" s="277"/>
    </row>
    <row r="68" spans="1:8" ht="12.75">
      <c r="A68" s="277"/>
      <c r="B68" s="277"/>
      <c r="C68" s="277"/>
      <c r="D68" s="277"/>
      <c r="E68" s="277"/>
      <c r="F68" s="277"/>
      <c r="G68" s="277"/>
      <c r="H68" s="277"/>
    </row>
    <row r="69" spans="1:8" ht="12.75">
      <c r="A69" s="277"/>
      <c r="B69" s="277"/>
      <c r="C69" s="277"/>
      <c r="D69" s="277"/>
      <c r="E69" s="277"/>
      <c r="F69" s="277"/>
      <c r="G69" s="277"/>
      <c r="H69" s="277"/>
    </row>
    <row r="70" spans="1:8" ht="12.75">
      <c r="A70" s="277"/>
      <c r="B70" s="277"/>
      <c r="C70" s="277"/>
      <c r="D70" s="277"/>
      <c r="E70" s="277"/>
      <c r="F70" s="277"/>
      <c r="G70" s="277"/>
      <c r="H70" s="277"/>
    </row>
    <row r="71" spans="1:8" ht="12.75">
      <c r="A71" s="277"/>
      <c r="B71" s="277"/>
      <c r="C71" s="277"/>
      <c r="D71" s="277"/>
      <c r="E71" s="277"/>
      <c r="F71" s="277"/>
      <c r="G71" s="277"/>
      <c r="H71" s="277"/>
    </row>
    <row r="72" spans="1:8" ht="12.75">
      <c r="A72" s="277"/>
      <c r="B72" s="277"/>
      <c r="C72" s="277"/>
      <c r="D72" s="277"/>
      <c r="E72" s="277"/>
      <c r="F72" s="277"/>
      <c r="G72" s="277"/>
      <c r="H72" s="277"/>
    </row>
    <row r="73" spans="1:8" ht="12.75">
      <c r="A73" s="277"/>
      <c r="B73" s="277"/>
      <c r="C73" s="277"/>
      <c r="D73" s="277"/>
      <c r="E73" s="277"/>
      <c r="F73" s="277"/>
      <c r="G73" s="277"/>
      <c r="H73" s="277"/>
    </row>
    <row r="74" spans="1:8" ht="12.75">
      <c r="A74" s="277"/>
      <c r="B74" s="277"/>
      <c r="C74" s="277"/>
      <c r="D74" s="277"/>
      <c r="E74" s="277"/>
      <c r="F74" s="277"/>
      <c r="G74" s="277"/>
      <c r="H74" s="277"/>
    </row>
    <row r="75" spans="1:8" ht="12.75">
      <c r="A75" s="277"/>
      <c r="B75" s="277"/>
      <c r="C75" s="277"/>
      <c r="D75" s="277"/>
      <c r="E75" s="277"/>
      <c r="F75" s="277"/>
      <c r="G75" s="277"/>
      <c r="H75" s="277"/>
    </row>
    <row r="76" spans="1:8" ht="12.75">
      <c r="A76" s="277"/>
      <c r="B76" s="277"/>
      <c r="C76" s="277"/>
      <c r="D76" s="588"/>
      <c r="E76" s="588"/>
      <c r="F76" s="277"/>
      <c r="G76" s="277"/>
      <c r="H76" s="277"/>
    </row>
    <row r="77" spans="1:8" ht="12.75">
      <c r="A77" s="277"/>
      <c r="B77" s="277"/>
      <c r="C77" s="277"/>
      <c r="D77" s="277"/>
      <c r="E77" s="277"/>
      <c r="F77" s="277"/>
      <c r="G77" s="277"/>
      <c r="H77" s="277"/>
    </row>
    <row r="78" spans="1:8" ht="12.75">
      <c r="A78" s="277"/>
      <c r="B78" s="277"/>
      <c r="C78" s="277"/>
      <c r="D78" s="277"/>
      <c r="E78" s="277"/>
      <c r="F78" s="277"/>
      <c r="G78" s="277"/>
      <c r="H78" s="277"/>
    </row>
    <row r="79" spans="1:8" ht="12.75">
      <c r="A79" s="277"/>
      <c r="B79" s="277"/>
      <c r="C79" s="277"/>
      <c r="D79" s="277"/>
      <c r="E79" s="277"/>
      <c r="F79" s="277"/>
      <c r="G79" s="277"/>
      <c r="H79" s="277"/>
    </row>
    <row r="80" spans="1:8" ht="12.75">
      <c r="A80" s="277"/>
      <c r="B80" s="277"/>
      <c r="C80" s="277"/>
      <c r="D80" s="277"/>
      <c r="E80" s="277"/>
      <c r="F80" s="277"/>
      <c r="G80" s="277"/>
      <c r="H80" s="277"/>
    </row>
    <row r="81" spans="1:8" ht="12.75">
      <c r="A81" s="277"/>
      <c r="B81" s="277"/>
      <c r="C81" s="277"/>
      <c r="D81" s="277"/>
      <c r="E81" s="277"/>
      <c r="F81" s="277"/>
      <c r="G81" s="277"/>
      <c r="H81" s="277"/>
    </row>
    <row r="82" spans="1:8" ht="12.75">
      <c r="A82" s="277"/>
      <c r="B82" s="277"/>
      <c r="C82" s="277"/>
      <c r="D82" s="277"/>
      <c r="E82" s="277"/>
      <c r="F82" s="277"/>
      <c r="G82" s="277"/>
      <c r="H82" s="277"/>
    </row>
    <row r="83" spans="1:8" ht="12.75">
      <c r="A83" s="277"/>
      <c r="B83" s="277"/>
      <c r="C83" s="277"/>
      <c r="D83" s="277"/>
      <c r="E83" s="277"/>
      <c r="F83" s="277"/>
      <c r="G83" s="277"/>
      <c r="H83" s="277"/>
    </row>
    <row r="84" spans="1:8" ht="12.75">
      <c r="A84" s="277"/>
      <c r="B84" s="277"/>
      <c r="C84" s="277"/>
      <c r="D84" s="277"/>
      <c r="E84" s="277"/>
      <c r="F84" s="277"/>
      <c r="G84" s="277"/>
      <c r="H84" s="277"/>
    </row>
    <row r="85" spans="1:8" ht="12.75">
      <c r="A85" s="277"/>
      <c r="B85" s="277"/>
      <c r="C85" s="277"/>
      <c r="D85" s="277"/>
      <c r="E85" s="277"/>
      <c r="F85" s="277"/>
      <c r="G85" s="277"/>
      <c r="H85" s="277"/>
    </row>
    <row r="86" spans="1:8" ht="12.75">
      <c r="A86" s="277"/>
      <c r="B86" s="277"/>
      <c r="C86" s="277"/>
      <c r="D86" s="277"/>
      <c r="E86" s="277"/>
      <c r="F86" s="277"/>
      <c r="G86" s="277"/>
      <c r="H86" s="277"/>
    </row>
    <row r="87" spans="1:8" ht="12.75">
      <c r="A87" s="277"/>
      <c r="B87" s="277"/>
      <c r="C87" s="277"/>
      <c r="D87" s="277"/>
      <c r="E87" s="277"/>
      <c r="F87" s="277"/>
      <c r="G87" s="277"/>
      <c r="H87" s="277"/>
    </row>
    <row r="88" spans="1:8" ht="12.75">
      <c r="A88" s="277"/>
      <c r="B88" s="277"/>
      <c r="C88" s="277"/>
      <c r="D88" s="277"/>
      <c r="E88" s="277"/>
      <c r="F88" s="277"/>
      <c r="G88" s="277"/>
      <c r="H88" s="277"/>
    </row>
    <row r="89" spans="1:8" ht="12.75">
      <c r="A89" s="277"/>
      <c r="B89" s="277"/>
      <c r="C89" s="277"/>
      <c r="D89" s="277"/>
      <c r="E89" s="277"/>
      <c r="F89" s="277"/>
      <c r="G89" s="277"/>
      <c r="H89" s="277"/>
    </row>
    <row r="90" spans="1:8" ht="12.75">
      <c r="A90" s="277"/>
      <c r="B90" s="277"/>
      <c r="C90" s="277"/>
      <c r="D90" s="277"/>
      <c r="E90" s="277"/>
      <c r="F90" s="277"/>
      <c r="G90" s="277"/>
      <c r="H90" s="277"/>
    </row>
    <row r="91" spans="1:8" ht="12.75">
      <c r="A91" s="277"/>
      <c r="B91" s="277"/>
      <c r="C91" s="277"/>
      <c r="D91" s="277"/>
      <c r="E91" s="277"/>
      <c r="F91" s="277"/>
      <c r="G91" s="277"/>
      <c r="H91" s="277"/>
    </row>
    <row r="92" spans="1:8" ht="12.75">
      <c r="A92" s="277"/>
      <c r="B92" s="277"/>
      <c r="C92" s="277"/>
      <c r="D92" s="277"/>
      <c r="E92" s="277"/>
      <c r="F92" s="277"/>
      <c r="G92" s="277"/>
      <c r="H92" s="277"/>
    </row>
    <row r="93" spans="1:8" ht="12.75">
      <c r="A93" s="277"/>
      <c r="B93" s="277"/>
      <c r="C93" s="277"/>
      <c r="D93" s="277"/>
      <c r="E93" s="277"/>
      <c r="F93" s="277"/>
      <c r="G93" s="277"/>
      <c r="H93" s="277"/>
    </row>
    <row r="94" spans="1:8" ht="12.75">
      <c r="A94" s="277"/>
      <c r="B94" s="277"/>
      <c r="C94" s="277"/>
      <c r="D94" s="277"/>
      <c r="E94" s="277"/>
      <c r="F94" s="277"/>
      <c r="G94" s="277"/>
      <c r="H94" s="277"/>
    </row>
    <row r="95" spans="1:8" ht="12.75">
      <c r="A95" s="277"/>
      <c r="B95" s="277"/>
      <c r="C95" s="277"/>
      <c r="D95" s="277"/>
      <c r="E95" s="277"/>
      <c r="F95" s="277"/>
      <c r="G95" s="277"/>
      <c r="H95" s="277"/>
    </row>
    <row r="96" spans="1:8" ht="12.75">
      <c r="A96" s="277"/>
      <c r="B96" s="277"/>
      <c r="C96" s="277"/>
      <c r="D96" s="277"/>
      <c r="E96" s="277"/>
      <c r="F96" s="277"/>
      <c r="G96" s="277"/>
      <c r="H96" s="277"/>
    </row>
    <row r="97" spans="1:8" ht="12.75">
      <c r="A97" s="277"/>
      <c r="B97" s="277"/>
      <c r="C97" s="277"/>
      <c r="D97" s="277"/>
      <c r="E97" s="277"/>
      <c r="F97" s="277"/>
      <c r="G97" s="277"/>
      <c r="H97" s="277"/>
    </row>
    <row r="98" spans="1:8" ht="12.75">
      <c r="A98" s="277"/>
      <c r="B98" s="277"/>
      <c r="C98" s="277"/>
      <c r="D98" s="277"/>
      <c r="E98" s="277"/>
      <c r="F98" s="277"/>
      <c r="G98" s="277"/>
      <c r="H98" s="277"/>
    </row>
    <row r="99" spans="1:8" ht="12.75">
      <c r="A99" s="277"/>
      <c r="B99" s="277"/>
      <c r="C99" s="277"/>
      <c r="D99" s="277"/>
      <c r="E99" s="277"/>
      <c r="F99" s="277"/>
      <c r="G99" s="277"/>
      <c r="H99" s="277"/>
    </row>
    <row r="100" spans="1:8" ht="12.75">
      <c r="A100" s="277"/>
      <c r="B100" s="277"/>
      <c r="C100" s="277"/>
      <c r="D100" s="277"/>
      <c r="E100" s="277"/>
      <c r="F100" s="277"/>
      <c r="G100" s="277"/>
      <c r="H100" s="277"/>
    </row>
    <row r="101" spans="1:8" ht="12.75">
      <c r="A101" s="277"/>
      <c r="B101" s="277"/>
      <c r="C101" s="277"/>
      <c r="D101" s="277"/>
      <c r="E101" s="277"/>
      <c r="F101" s="277"/>
      <c r="G101" s="277"/>
      <c r="H101" s="277"/>
    </row>
    <row r="102" spans="1:8" ht="12.75">
      <c r="A102" s="277"/>
      <c r="B102" s="277"/>
      <c r="C102" s="277"/>
      <c r="D102" s="277"/>
      <c r="E102" s="277"/>
      <c r="F102" s="277"/>
      <c r="G102" s="277"/>
      <c r="H102" s="277"/>
    </row>
    <row r="103" spans="1:8" ht="12.75">
      <c r="A103" s="277"/>
      <c r="B103" s="277"/>
      <c r="C103" s="277"/>
      <c r="D103" s="277"/>
      <c r="E103" s="277"/>
      <c r="F103" s="277"/>
      <c r="G103" s="277"/>
      <c r="H103" s="277"/>
    </row>
    <row r="104" spans="1:8" ht="12.75">
      <c r="A104" s="277"/>
      <c r="B104" s="277"/>
      <c r="C104" s="277"/>
      <c r="D104" s="277"/>
      <c r="E104" s="277"/>
      <c r="F104" s="277"/>
      <c r="G104" s="277"/>
      <c r="H104" s="277"/>
    </row>
    <row r="105" spans="1:8" ht="12.75">
      <c r="A105" s="277"/>
      <c r="B105" s="277"/>
      <c r="C105" s="277"/>
      <c r="D105" s="277"/>
      <c r="E105" s="277"/>
      <c r="F105" s="277"/>
      <c r="G105" s="277"/>
      <c r="H105" s="277"/>
    </row>
    <row r="106" spans="1:8" ht="12.75">
      <c r="A106" s="277"/>
      <c r="B106" s="277"/>
      <c r="C106" s="277"/>
      <c r="D106" s="277"/>
      <c r="E106" s="277"/>
      <c r="F106" s="277"/>
      <c r="G106" s="277"/>
      <c r="H106" s="277"/>
    </row>
    <row r="107" spans="1:8" ht="12.75">
      <c r="A107" s="277"/>
      <c r="B107" s="277"/>
      <c r="C107" s="277"/>
      <c r="D107" s="277"/>
      <c r="E107" s="277"/>
      <c r="F107" s="277"/>
      <c r="G107" s="277"/>
      <c r="H107" s="277"/>
    </row>
    <row r="108" spans="1:8" ht="12.75">
      <c r="A108" s="277"/>
      <c r="B108" s="277"/>
      <c r="C108" s="277"/>
      <c r="D108" s="277"/>
      <c r="E108" s="277"/>
      <c r="F108" s="277"/>
      <c r="G108" s="277"/>
      <c r="H108" s="277"/>
    </row>
    <row r="109" spans="1:8" ht="12.75">
      <c r="A109" s="277"/>
      <c r="B109" s="277"/>
      <c r="C109" s="277"/>
      <c r="D109" s="277"/>
      <c r="E109" s="277"/>
      <c r="F109" s="277"/>
      <c r="G109" s="277"/>
      <c r="H109" s="277"/>
    </row>
    <row r="110" spans="1:8" ht="12.75">
      <c r="A110" s="277"/>
      <c r="B110" s="277"/>
      <c r="C110" s="277"/>
      <c r="D110" s="277"/>
      <c r="E110" s="277"/>
      <c r="F110" s="277"/>
      <c r="G110" s="277"/>
      <c r="H110" s="277"/>
    </row>
    <row r="111" spans="1:8" ht="12.75">
      <c r="A111" s="277"/>
      <c r="B111" s="277"/>
      <c r="C111" s="277"/>
      <c r="D111" s="277"/>
      <c r="E111" s="277"/>
      <c r="F111" s="277"/>
      <c r="G111" s="277"/>
      <c r="H111" s="277"/>
    </row>
    <row r="112" spans="1:8" ht="12.75">
      <c r="A112" s="277"/>
      <c r="B112" s="277"/>
      <c r="C112" s="277"/>
      <c r="D112" s="277"/>
      <c r="E112" s="277"/>
      <c r="F112" s="277"/>
      <c r="G112" s="277"/>
      <c r="H112" s="277"/>
    </row>
    <row r="113" spans="1:8" ht="12.75">
      <c r="A113" s="277"/>
      <c r="B113" s="277"/>
      <c r="C113" s="277"/>
      <c r="D113" s="277"/>
      <c r="E113" s="277"/>
      <c r="F113" s="277"/>
      <c r="G113" s="277"/>
      <c r="H113" s="277"/>
    </row>
    <row r="114" spans="1:8" ht="12.75">
      <c r="A114" s="277"/>
      <c r="B114" s="277"/>
      <c r="C114" s="277"/>
      <c r="D114" s="277"/>
      <c r="E114" s="277"/>
      <c r="F114" s="277"/>
      <c r="G114" s="277"/>
      <c r="H114" s="277"/>
    </row>
    <row r="115" spans="1:8" ht="12.75">
      <c r="A115" s="277"/>
      <c r="B115" s="277"/>
      <c r="C115" s="277"/>
      <c r="D115" s="277"/>
      <c r="E115" s="277"/>
      <c r="F115" s="277"/>
      <c r="G115" s="277"/>
      <c r="H115" s="277"/>
    </row>
    <row r="116" spans="1:8" ht="12.75">
      <c r="A116" s="277"/>
      <c r="B116" s="277"/>
      <c r="C116" s="277"/>
      <c r="D116" s="277"/>
      <c r="E116" s="277"/>
      <c r="F116" s="277"/>
      <c r="G116" s="277"/>
      <c r="H116" s="277"/>
    </row>
    <row r="117" spans="1:8" ht="12.75">
      <c r="A117" s="277"/>
      <c r="B117" s="277"/>
      <c r="C117" s="277"/>
      <c r="D117" s="277"/>
      <c r="E117" s="277"/>
      <c r="F117" s="277"/>
      <c r="G117" s="277"/>
      <c r="H117" s="277"/>
    </row>
    <row r="118" spans="1:8" ht="12.75">
      <c r="A118" s="277"/>
      <c r="B118" s="277"/>
      <c r="C118" s="277"/>
      <c r="D118" s="277"/>
      <c r="E118" s="277"/>
      <c r="F118" s="277"/>
      <c r="G118" s="277"/>
      <c r="H118" s="277"/>
    </row>
    <row r="119" spans="1:8" ht="12.75">
      <c r="A119" s="277"/>
      <c r="B119" s="277"/>
      <c r="C119" s="277"/>
      <c r="D119" s="277"/>
      <c r="E119" s="277"/>
      <c r="F119" s="277"/>
      <c r="G119" s="277"/>
      <c r="H119" s="277"/>
    </row>
    <row r="120" spans="1:8" ht="12.75">
      <c r="A120" s="277"/>
      <c r="B120" s="277"/>
      <c r="C120" s="277"/>
      <c r="D120" s="277"/>
      <c r="E120" s="277"/>
      <c r="F120" s="277"/>
      <c r="G120" s="277"/>
      <c r="H120" s="277"/>
    </row>
    <row r="121" spans="1:8" ht="12.75">
      <c r="A121" s="277"/>
      <c r="B121" s="277"/>
      <c r="C121" s="277"/>
      <c r="D121" s="277"/>
      <c r="E121" s="277"/>
      <c r="F121" s="277"/>
      <c r="G121" s="277"/>
      <c r="H121" s="277"/>
    </row>
    <row r="122" spans="1:8" ht="12.75">
      <c r="A122" s="277"/>
      <c r="B122" s="277"/>
      <c r="C122" s="277"/>
      <c r="D122" s="277"/>
      <c r="E122" s="277"/>
      <c r="F122" s="277"/>
      <c r="G122" s="277"/>
      <c r="H122" s="277"/>
    </row>
    <row r="123" spans="1:8" ht="12.75">
      <c r="A123" s="277"/>
      <c r="B123" s="277"/>
      <c r="C123" s="277"/>
      <c r="D123" s="277"/>
      <c r="E123" s="277"/>
      <c r="F123" s="277"/>
      <c r="G123" s="277"/>
      <c r="H123" s="277"/>
    </row>
    <row r="124" spans="1:8" ht="12.75">
      <c r="A124" s="277"/>
      <c r="B124" s="277"/>
      <c r="C124" s="277"/>
      <c r="D124" s="277"/>
      <c r="E124" s="277"/>
      <c r="F124" s="277"/>
      <c r="G124" s="277"/>
      <c r="H124" s="277"/>
    </row>
    <row r="125" spans="1:8" ht="12.75">
      <c r="A125" s="277"/>
      <c r="B125" s="277"/>
      <c r="C125" s="277"/>
      <c r="D125" s="277"/>
      <c r="E125" s="277"/>
      <c r="F125" s="277"/>
      <c r="G125" s="277"/>
      <c r="H125" s="277"/>
    </row>
    <row r="126" spans="1:8" ht="12.75">
      <c r="A126" s="277"/>
      <c r="B126" s="277"/>
      <c r="C126" s="277"/>
      <c r="D126" s="277"/>
      <c r="E126" s="277"/>
      <c r="F126" s="277"/>
      <c r="G126" s="277"/>
      <c r="H126" s="277"/>
    </row>
    <row r="127" spans="1:8" ht="12.75">
      <c r="A127" s="277"/>
      <c r="B127" s="277"/>
      <c r="C127" s="277"/>
      <c r="D127" s="277"/>
      <c r="E127" s="277"/>
      <c r="F127" s="277"/>
      <c r="G127" s="277"/>
      <c r="H127" s="277"/>
    </row>
    <row r="128" spans="1:8" ht="12.75">
      <c r="A128" s="277"/>
      <c r="B128" s="277"/>
      <c r="C128" s="277"/>
      <c r="D128" s="277"/>
      <c r="E128" s="277"/>
      <c r="F128" s="277"/>
      <c r="G128" s="277"/>
      <c r="H128" s="277"/>
    </row>
    <row r="129" spans="1:8" ht="12.75">
      <c r="A129" s="277"/>
      <c r="B129" s="277"/>
      <c r="C129" s="277"/>
      <c r="D129" s="277"/>
      <c r="E129" s="277"/>
      <c r="F129" s="277"/>
      <c r="G129" s="277"/>
      <c r="H129" s="277"/>
    </row>
    <row r="130" spans="1:8" ht="12.75">
      <c r="A130" s="277"/>
      <c r="B130" s="277"/>
      <c r="C130" s="277"/>
      <c r="D130" s="277"/>
      <c r="E130" s="277"/>
      <c r="F130" s="277"/>
      <c r="G130" s="277"/>
      <c r="H130" s="277"/>
    </row>
    <row r="131" spans="1:8" ht="12.75">
      <c r="A131" s="277"/>
      <c r="B131" s="277"/>
      <c r="C131" s="277"/>
      <c r="D131" s="277"/>
      <c r="E131" s="277"/>
      <c r="F131" s="277"/>
      <c r="G131" s="277"/>
      <c r="H131" s="277"/>
    </row>
    <row r="132" spans="1:8" ht="12.75">
      <c r="A132" s="277"/>
      <c r="B132" s="277"/>
      <c r="C132" s="277"/>
      <c r="D132" s="277"/>
      <c r="E132" s="277"/>
      <c r="F132" s="277"/>
      <c r="G132" s="277"/>
      <c r="H132" s="277"/>
    </row>
    <row r="133" spans="1:8" ht="12.75">
      <c r="A133" s="277"/>
      <c r="B133" s="277"/>
      <c r="C133" s="277"/>
      <c r="D133" s="277"/>
      <c r="E133" s="277"/>
      <c r="F133" s="277"/>
      <c r="G133" s="277"/>
      <c r="H133" s="277"/>
    </row>
    <row r="134" spans="1:8" ht="12.75">
      <c r="A134" s="277"/>
      <c r="B134" s="277"/>
      <c r="C134" s="277"/>
      <c r="D134" s="277"/>
      <c r="E134" s="277"/>
      <c r="F134" s="277"/>
      <c r="G134" s="277"/>
      <c r="H134" s="277"/>
    </row>
    <row r="135" spans="1:8" ht="12.75">
      <c r="A135" s="277"/>
      <c r="B135" s="277"/>
      <c r="C135" s="277"/>
      <c r="D135" s="277"/>
      <c r="E135" s="277"/>
      <c r="F135" s="277"/>
      <c r="G135" s="277"/>
      <c r="H135" s="277"/>
    </row>
    <row r="136" spans="1:8" ht="12.75">
      <c r="A136" s="277"/>
      <c r="B136" s="277"/>
      <c r="C136" s="277"/>
      <c r="D136" s="277"/>
      <c r="E136" s="277"/>
      <c r="F136" s="277"/>
      <c r="G136" s="277"/>
      <c r="H136" s="277"/>
    </row>
    <row r="137" spans="1:8" ht="12.75">
      <c r="A137" s="277"/>
      <c r="B137" s="277"/>
      <c r="C137" s="277"/>
      <c r="D137" s="277"/>
      <c r="E137" s="277"/>
      <c r="F137" s="277"/>
      <c r="G137" s="277"/>
      <c r="H137" s="277"/>
    </row>
    <row r="138" spans="1:8" ht="12.75">
      <c r="A138" s="277"/>
      <c r="B138" s="277"/>
      <c r="C138" s="277"/>
      <c r="D138" s="277"/>
      <c r="E138" s="277"/>
      <c r="F138" s="277"/>
      <c r="G138" s="277"/>
      <c r="H138" s="277"/>
    </row>
    <row r="139" spans="1:8" ht="12.75">
      <c r="A139" s="277"/>
      <c r="B139" s="277"/>
      <c r="C139" s="277"/>
      <c r="D139" s="277"/>
      <c r="E139" s="277"/>
      <c r="F139" s="277"/>
      <c r="G139" s="277"/>
      <c r="H139" s="277"/>
    </row>
    <row r="140" spans="1:8" ht="12.75">
      <c r="A140" s="277"/>
      <c r="B140" s="277"/>
      <c r="C140" s="277"/>
      <c r="D140" s="277"/>
      <c r="E140" s="277"/>
      <c r="F140" s="277"/>
      <c r="G140" s="277"/>
      <c r="H140" s="277"/>
    </row>
    <row r="141" spans="1:8" ht="12.75">
      <c r="A141" s="277"/>
      <c r="B141" s="277"/>
      <c r="C141" s="277"/>
      <c r="D141" s="277"/>
      <c r="E141" s="277"/>
      <c r="F141" s="277"/>
      <c r="G141" s="277"/>
      <c r="H141" s="277"/>
    </row>
    <row r="142" spans="1:8" ht="12.75">
      <c r="A142" s="277"/>
      <c r="B142" s="277"/>
      <c r="C142" s="277"/>
      <c r="D142" s="277"/>
      <c r="E142" s="277"/>
      <c r="F142" s="277"/>
      <c r="G142" s="277"/>
      <c r="H142" s="277"/>
    </row>
    <row r="143" spans="1:8" ht="12.75">
      <c r="A143" s="277"/>
      <c r="B143" s="277"/>
      <c r="C143" s="277"/>
      <c r="D143" s="277"/>
      <c r="E143" s="277"/>
      <c r="F143" s="277"/>
      <c r="G143" s="277"/>
      <c r="H143" s="277"/>
    </row>
    <row r="144" spans="1:8" ht="12.75">
      <c r="A144" s="277"/>
      <c r="B144" s="277"/>
      <c r="C144" s="277"/>
      <c r="D144" s="277"/>
      <c r="E144" s="277"/>
      <c r="F144" s="277"/>
      <c r="G144" s="277"/>
      <c r="H144" s="277"/>
    </row>
    <row r="145" spans="1:8" ht="12.75">
      <c r="A145" s="277"/>
      <c r="B145" s="277"/>
      <c r="C145" s="277"/>
      <c r="D145" s="277"/>
      <c r="E145" s="277"/>
      <c r="F145" s="277"/>
      <c r="G145" s="277"/>
      <c r="H145" s="277"/>
    </row>
    <row r="146" spans="1:8" ht="12.75">
      <c r="A146" s="277"/>
      <c r="B146" s="277"/>
      <c r="C146" s="277"/>
      <c r="D146" s="277"/>
      <c r="E146" s="277"/>
      <c r="F146" s="277"/>
      <c r="G146" s="277"/>
      <c r="H146" s="277"/>
    </row>
    <row r="147" spans="1:8" ht="12.75">
      <c r="A147" s="277"/>
      <c r="B147" s="277"/>
      <c r="C147" s="277"/>
      <c r="D147" s="277"/>
      <c r="E147" s="277"/>
      <c r="F147" s="277"/>
      <c r="G147" s="277"/>
      <c r="H147" s="277"/>
    </row>
    <row r="148" spans="1:8" ht="12.75">
      <c r="A148" s="277"/>
      <c r="B148" s="277"/>
      <c r="C148" s="277"/>
      <c r="D148" s="277"/>
      <c r="E148" s="277"/>
      <c r="F148" s="277"/>
      <c r="G148" s="277"/>
      <c r="H148" s="277"/>
    </row>
    <row r="149" spans="1:8" ht="12.75">
      <c r="A149" s="277"/>
      <c r="B149" s="277"/>
      <c r="C149" s="277"/>
      <c r="D149" s="277"/>
      <c r="E149" s="277"/>
      <c r="F149" s="277"/>
      <c r="G149" s="277"/>
      <c r="H149" s="277"/>
    </row>
    <row r="150" spans="1:8" ht="12.75">
      <c r="A150" s="277"/>
      <c r="B150" s="277"/>
      <c r="C150" s="277"/>
      <c r="D150" s="277"/>
      <c r="E150" s="277"/>
      <c r="F150" s="277"/>
      <c r="G150" s="277"/>
      <c r="H150" s="277"/>
    </row>
    <row r="151" spans="1:8" ht="12.75">
      <c r="A151" s="277"/>
      <c r="B151" s="277"/>
      <c r="C151" s="277"/>
      <c r="D151" s="277"/>
      <c r="E151" s="277"/>
      <c r="F151" s="277"/>
      <c r="G151" s="277"/>
      <c r="H151" s="277"/>
    </row>
    <row r="152" spans="1:8" ht="12.75">
      <c r="A152" s="277"/>
      <c r="B152" s="277"/>
      <c r="C152" s="277"/>
      <c r="D152" s="277"/>
      <c r="E152" s="277"/>
      <c r="F152" s="277"/>
      <c r="G152" s="277"/>
      <c r="H152" s="277"/>
    </row>
    <row r="153" spans="1:8" ht="12.75">
      <c r="A153" s="277"/>
      <c r="B153" s="277"/>
      <c r="C153" s="277"/>
      <c r="D153" s="277"/>
      <c r="E153" s="277"/>
      <c r="F153" s="277"/>
      <c r="G153" s="277"/>
      <c r="H153" s="277"/>
    </row>
    <row r="154" spans="1:8" ht="12.75">
      <c r="A154" s="277"/>
      <c r="B154" s="277"/>
      <c r="C154" s="277"/>
      <c r="D154" s="277"/>
      <c r="E154" s="277"/>
      <c r="F154" s="277"/>
      <c r="G154" s="277"/>
      <c r="H154" s="277"/>
    </row>
    <row r="155" spans="1:8" ht="12.75">
      <c r="A155" s="277"/>
      <c r="B155" s="277"/>
      <c r="C155" s="277"/>
      <c r="D155" s="277"/>
      <c r="E155" s="277"/>
      <c r="F155" s="277"/>
      <c r="G155" s="277"/>
      <c r="H155" s="277"/>
    </row>
    <row r="156" spans="1:8" ht="12.75">
      <c r="A156" s="277"/>
      <c r="B156" s="277"/>
      <c r="C156" s="277"/>
      <c r="D156" s="277"/>
      <c r="E156" s="277"/>
      <c r="F156" s="277"/>
      <c r="G156" s="277"/>
      <c r="H156" s="277"/>
    </row>
    <row r="157" spans="1:8" ht="12.75">
      <c r="A157" s="277"/>
      <c r="B157" s="277"/>
      <c r="C157" s="277"/>
      <c r="D157" s="277"/>
      <c r="E157" s="277"/>
      <c r="F157" s="277"/>
      <c r="G157" s="277"/>
      <c r="H157" s="277"/>
    </row>
    <row r="158" spans="1:8" ht="12.75">
      <c r="A158" s="277"/>
      <c r="B158" s="277"/>
      <c r="C158" s="277"/>
      <c r="D158" s="277"/>
      <c r="E158" s="277"/>
      <c r="F158" s="277"/>
      <c r="G158" s="277"/>
      <c r="H158" s="277"/>
    </row>
    <row r="159" spans="1:8" ht="12.75">
      <c r="A159" s="277"/>
      <c r="B159" s="277"/>
      <c r="C159" s="277"/>
      <c r="D159" s="277"/>
      <c r="E159" s="277"/>
      <c r="F159" s="277"/>
      <c r="G159" s="277"/>
      <c r="H159" s="277"/>
    </row>
    <row r="160" spans="1:8" ht="12.75">
      <c r="A160" s="277"/>
      <c r="B160" s="277"/>
      <c r="C160" s="277"/>
      <c r="D160" s="277"/>
      <c r="E160" s="277"/>
      <c r="F160" s="277"/>
      <c r="G160" s="277"/>
      <c r="H160" s="277"/>
    </row>
    <row r="161" spans="1:8" ht="12.75">
      <c r="A161" s="277"/>
      <c r="B161" s="277"/>
      <c r="C161" s="277"/>
      <c r="D161" s="277"/>
      <c r="E161" s="277"/>
      <c r="F161" s="277"/>
      <c r="G161" s="277"/>
      <c r="H161" s="277"/>
    </row>
    <row r="162" spans="1:8" ht="12.75">
      <c r="A162" s="277"/>
      <c r="B162" s="277"/>
      <c r="C162" s="277"/>
      <c r="D162" s="277"/>
      <c r="E162" s="277"/>
      <c r="F162" s="277"/>
      <c r="G162" s="277"/>
      <c r="H162" s="277"/>
    </row>
    <row r="163" spans="1:8" ht="12.75">
      <c r="A163" s="277"/>
      <c r="B163" s="277"/>
      <c r="C163" s="277"/>
      <c r="D163" s="277"/>
      <c r="E163" s="277"/>
      <c r="F163" s="277"/>
      <c r="G163" s="277"/>
      <c r="H163" s="277"/>
    </row>
    <row r="164" spans="1:8" ht="12.75">
      <c r="A164" s="277"/>
      <c r="B164" s="277"/>
      <c r="C164" s="277"/>
      <c r="D164" s="277"/>
      <c r="E164" s="277"/>
      <c r="F164" s="277"/>
      <c r="G164" s="277"/>
      <c r="H164" s="277"/>
    </row>
    <row r="165" spans="1:8" ht="12.75">
      <c r="A165" s="277"/>
      <c r="B165" s="277"/>
      <c r="C165" s="277"/>
      <c r="D165" s="277"/>
      <c r="E165" s="277"/>
      <c r="F165" s="277"/>
      <c r="G165" s="277"/>
      <c r="H165" s="277"/>
    </row>
    <row r="166" spans="1:8" ht="12.75">
      <c r="A166" s="277"/>
      <c r="B166" s="277"/>
      <c r="C166" s="277"/>
      <c r="D166" s="277"/>
      <c r="E166" s="277"/>
      <c r="F166" s="277"/>
      <c r="G166" s="277"/>
      <c r="H166" s="277"/>
    </row>
    <row r="167" spans="1:8" ht="12.75">
      <c r="A167" s="277"/>
      <c r="B167" s="277"/>
      <c r="C167" s="277"/>
      <c r="D167" s="277"/>
      <c r="E167" s="277"/>
      <c r="F167" s="277"/>
      <c r="G167" s="277"/>
      <c r="H167" s="277"/>
    </row>
    <row r="168" spans="1:8" ht="12.75">
      <c r="A168" s="277"/>
      <c r="B168" s="277"/>
      <c r="C168" s="277"/>
      <c r="D168" s="277"/>
      <c r="E168" s="277"/>
      <c r="F168" s="277"/>
      <c r="G168" s="277"/>
      <c r="H168" s="277"/>
    </row>
    <row r="169" spans="1:8" ht="12.75">
      <c r="A169" s="277"/>
      <c r="B169" s="277"/>
      <c r="C169" s="277"/>
      <c r="D169" s="277"/>
      <c r="E169" s="277"/>
      <c r="F169" s="277"/>
      <c r="G169" s="277"/>
      <c r="H169" s="277"/>
    </row>
    <row r="170" spans="1:8" ht="12.75">
      <c r="A170" s="277"/>
      <c r="B170" s="277"/>
      <c r="C170" s="277"/>
      <c r="D170" s="277"/>
      <c r="E170" s="277"/>
      <c r="F170" s="277"/>
      <c r="G170" s="277"/>
      <c r="H170" s="277"/>
    </row>
    <row r="171" spans="1:8" ht="12.75">
      <c r="A171" s="277"/>
      <c r="B171" s="277"/>
      <c r="C171" s="277"/>
      <c r="D171" s="277"/>
      <c r="E171" s="277"/>
      <c r="F171" s="277"/>
      <c r="G171" s="277"/>
      <c r="H171" s="277"/>
    </row>
    <row r="172" spans="1:8" ht="12.75">
      <c r="A172" s="277"/>
      <c r="B172" s="277"/>
      <c r="C172" s="277"/>
      <c r="D172" s="277"/>
      <c r="E172" s="277"/>
      <c r="F172" s="277"/>
      <c r="G172" s="277"/>
      <c r="H172" s="277"/>
    </row>
    <row r="173" spans="1:8" ht="12.75">
      <c r="A173" s="277"/>
      <c r="B173" s="277"/>
      <c r="C173" s="277"/>
      <c r="D173" s="277"/>
      <c r="E173" s="277"/>
      <c r="F173" s="277"/>
      <c r="G173" s="277"/>
      <c r="H173" s="277"/>
    </row>
    <row r="174" spans="1:8" ht="12.75">
      <c r="A174" s="277"/>
      <c r="B174" s="277"/>
      <c r="C174" s="277"/>
      <c r="D174" s="277"/>
      <c r="E174" s="277"/>
      <c r="F174" s="277"/>
      <c r="G174" s="277"/>
      <c r="H174" s="277"/>
    </row>
    <row r="175" spans="1:8" ht="12.75">
      <c r="A175" s="277"/>
      <c r="B175" s="277"/>
      <c r="C175" s="277"/>
      <c r="D175" s="277"/>
      <c r="E175" s="277"/>
      <c r="F175" s="277"/>
      <c r="G175" s="277"/>
      <c r="H175" s="277"/>
    </row>
    <row r="176" spans="1:8" ht="12.75">
      <c r="A176" s="277"/>
      <c r="B176" s="277"/>
      <c r="C176" s="277"/>
      <c r="D176" s="277"/>
      <c r="E176" s="277"/>
      <c r="F176" s="277"/>
      <c r="G176" s="277"/>
      <c r="H176" s="277"/>
    </row>
    <row r="177" spans="1:8" ht="12.75">
      <c r="A177" s="277"/>
      <c r="B177" s="277"/>
      <c r="C177" s="277"/>
      <c r="D177" s="277"/>
      <c r="E177" s="277"/>
      <c r="F177" s="277"/>
      <c r="G177" s="277"/>
      <c r="H177" s="277"/>
    </row>
    <row r="178" spans="1:8" ht="12.75">
      <c r="A178" s="277"/>
      <c r="B178" s="277"/>
      <c r="C178" s="277"/>
      <c r="D178" s="277"/>
      <c r="E178" s="277"/>
      <c r="F178" s="277"/>
      <c r="G178" s="277"/>
      <c r="H178" s="277"/>
    </row>
    <row r="179" spans="1:8" ht="12.75">
      <c r="A179" s="277"/>
      <c r="B179" s="277"/>
      <c r="C179" s="277"/>
      <c r="D179" s="277"/>
      <c r="E179" s="277"/>
      <c r="F179" s="277"/>
      <c r="G179" s="277"/>
      <c r="H179" s="277"/>
    </row>
    <row r="180" spans="1:8" ht="12.75">
      <c r="A180" s="277"/>
      <c r="B180" s="277"/>
      <c r="C180" s="277"/>
      <c r="D180" s="277"/>
      <c r="E180" s="277"/>
      <c r="F180" s="277"/>
      <c r="G180" s="277"/>
      <c r="H180" s="277"/>
    </row>
    <row r="181" spans="1:8" ht="12.75">
      <c r="A181" s="277"/>
      <c r="B181" s="277"/>
      <c r="C181" s="277"/>
      <c r="D181" s="277"/>
      <c r="E181" s="277"/>
      <c r="F181" s="277"/>
      <c r="G181" s="277"/>
      <c r="H181" s="277"/>
    </row>
    <row r="182" spans="1:8" ht="12.75">
      <c r="A182" s="277"/>
      <c r="B182" s="277"/>
      <c r="C182" s="277"/>
      <c r="D182" s="277"/>
      <c r="E182" s="277"/>
      <c r="F182" s="277"/>
      <c r="G182" s="277"/>
      <c r="H182" s="277"/>
    </row>
    <row r="183" spans="1:8" ht="12.75">
      <c r="A183" s="277"/>
      <c r="B183" s="277"/>
      <c r="C183" s="277"/>
      <c r="D183" s="277"/>
      <c r="E183" s="277"/>
      <c r="F183" s="277"/>
      <c r="G183" s="277"/>
      <c r="H183" s="277"/>
    </row>
    <row r="184" spans="1:8" ht="12.75">
      <c r="A184" s="277"/>
      <c r="B184" s="277"/>
      <c r="C184" s="277"/>
      <c r="D184" s="277"/>
      <c r="E184" s="277"/>
      <c r="F184" s="277"/>
      <c r="G184" s="277"/>
      <c r="H184" s="277"/>
    </row>
    <row r="185" spans="1:8" ht="12.75">
      <c r="A185" s="277"/>
      <c r="B185" s="277"/>
      <c r="C185" s="277"/>
      <c r="D185" s="277"/>
      <c r="E185" s="277"/>
      <c r="F185" s="277"/>
      <c r="G185" s="277"/>
      <c r="H185" s="277"/>
    </row>
    <row r="186" spans="1:8" ht="12.75">
      <c r="A186" s="277"/>
      <c r="B186" s="277"/>
      <c r="C186" s="277"/>
      <c r="D186" s="277"/>
      <c r="E186" s="277"/>
      <c r="F186" s="277"/>
      <c r="G186" s="277"/>
      <c r="H186" s="277"/>
    </row>
    <row r="187" spans="1:8" ht="12.75">
      <c r="A187" s="277"/>
      <c r="B187" s="277"/>
      <c r="C187" s="277"/>
      <c r="D187" s="277"/>
      <c r="E187" s="277"/>
      <c r="F187" s="277"/>
      <c r="G187" s="277"/>
      <c r="H187" s="277"/>
    </row>
    <row r="188" spans="1:8" ht="12.75">
      <c r="A188" s="277"/>
      <c r="B188" s="277"/>
      <c r="C188" s="277"/>
      <c r="D188" s="277"/>
      <c r="E188" s="277"/>
      <c r="F188" s="277"/>
      <c r="G188" s="277"/>
      <c r="H188" s="277"/>
    </row>
    <row r="189" spans="1:8" ht="12.75">
      <c r="A189" s="277"/>
      <c r="B189" s="277"/>
      <c r="C189" s="277"/>
      <c r="D189" s="277"/>
      <c r="E189" s="277"/>
      <c r="F189" s="277"/>
      <c r="G189" s="277"/>
      <c r="H189" s="27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III/14
</oddHeader>
    <oddFooter>&amp;C- 42 -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H33"/>
  <sheetViews>
    <sheetView zoomScalePageLayoutView="0" workbookViewId="0" topLeftCell="A1">
      <selection activeCell="D6" sqref="D6:H7"/>
    </sheetView>
  </sheetViews>
  <sheetFormatPr defaultColWidth="9.00390625" defaultRowHeight="12.75"/>
  <cols>
    <col min="1" max="1" width="4.875" style="27" customWidth="1"/>
    <col min="2" max="2" width="6.375" style="27" customWidth="1"/>
    <col min="3" max="3" width="31.875" style="27" customWidth="1"/>
    <col min="4" max="5" width="7.2539062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7.25390625" style="27" customWidth="1"/>
    <col min="10" max="16384" width="9.125" style="27" customWidth="1"/>
  </cols>
  <sheetData>
    <row r="3" spans="1:8" ht="18.75">
      <c r="A3" s="172" t="s">
        <v>785</v>
      </c>
      <c r="C3" s="367"/>
      <c r="D3" s="128"/>
      <c r="E3" s="128"/>
      <c r="F3" s="128"/>
      <c r="G3" s="367"/>
      <c r="H3" s="128"/>
    </row>
    <row r="4" spans="4:8" ht="12.75">
      <c r="D4" s="128"/>
      <c r="E4" s="128"/>
      <c r="F4" s="128"/>
      <c r="H4" s="128"/>
    </row>
    <row r="5" spans="1:8" ht="15" thickBot="1">
      <c r="A5" s="369" t="s">
        <v>2368</v>
      </c>
      <c r="B5" s="173"/>
      <c r="F5" s="33"/>
      <c r="G5" s="34"/>
      <c r="H5" s="32" t="s">
        <v>19</v>
      </c>
    </row>
    <row r="6" spans="1:8" ht="13.5">
      <c r="A6" s="372" t="s">
        <v>965</v>
      </c>
      <c r="B6" s="46"/>
      <c r="C6" s="175"/>
      <c r="D6" s="38" t="s">
        <v>1438</v>
      </c>
      <c r="E6" s="38" t="s">
        <v>781</v>
      </c>
      <c r="F6" s="38" t="s">
        <v>380</v>
      </c>
      <c r="G6" s="38" t="s">
        <v>381</v>
      </c>
      <c r="H6" s="39" t="s">
        <v>380</v>
      </c>
    </row>
    <row r="7" spans="1:8" ht="14.25" thickBot="1">
      <c r="A7" s="89">
        <v>4227</v>
      </c>
      <c r="B7" s="41" t="s">
        <v>798</v>
      </c>
      <c r="C7" s="63"/>
      <c r="D7" s="374">
        <v>2011</v>
      </c>
      <c r="E7" s="374">
        <v>2011</v>
      </c>
      <c r="F7" s="374" t="s">
        <v>837</v>
      </c>
      <c r="G7" s="43" t="s">
        <v>382</v>
      </c>
      <c r="H7" s="44" t="s">
        <v>838</v>
      </c>
    </row>
    <row r="8" spans="1:8" ht="13.5">
      <c r="A8" s="411"/>
      <c r="B8" s="380" t="s">
        <v>966</v>
      </c>
      <c r="C8" s="175"/>
      <c r="D8" s="116"/>
      <c r="E8" s="116"/>
      <c r="F8" s="116"/>
      <c r="G8" s="116"/>
      <c r="H8" s="119"/>
    </row>
    <row r="9" spans="1:8" ht="12.75">
      <c r="A9" s="58">
        <v>4227</v>
      </c>
      <c r="B9" s="88">
        <v>5011</v>
      </c>
      <c r="C9" s="377" t="s">
        <v>5</v>
      </c>
      <c r="D9" s="79">
        <v>263</v>
      </c>
      <c r="E9" s="79">
        <v>369</v>
      </c>
      <c r="F9" s="79">
        <v>396</v>
      </c>
      <c r="G9" s="20">
        <f aca="true" t="shared" si="0" ref="G9:G19">F9/E9*100</f>
        <v>107.31707317073172</v>
      </c>
      <c r="H9" s="1003">
        <v>335</v>
      </c>
    </row>
    <row r="10" spans="1:8" ht="12.75">
      <c r="A10" s="93"/>
      <c r="B10" s="88">
        <v>5021</v>
      </c>
      <c r="C10" s="63" t="s">
        <v>1353</v>
      </c>
      <c r="D10" s="79">
        <v>288</v>
      </c>
      <c r="E10" s="79">
        <v>510</v>
      </c>
      <c r="F10" s="79">
        <v>374</v>
      </c>
      <c r="G10" s="20">
        <f t="shared" si="0"/>
        <v>73.33333333333333</v>
      </c>
      <c r="H10" s="1003">
        <v>349</v>
      </c>
    </row>
    <row r="11" spans="1:8" ht="14.25" customHeight="1">
      <c r="A11" s="93"/>
      <c r="B11" s="121">
        <v>5031</v>
      </c>
      <c r="C11" s="42" t="s">
        <v>1355</v>
      </c>
      <c r="D11" s="79">
        <v>152</v>
      </c>
      <c r="E11" s="79">
        <v>214</v>
      </c>
      <c r="F11" s="91">
        <v>156</v>
      </c>
      <c r="G11" s="20">
        <f t="shared" si="0"/>
        <v>72.89719626168224</v>
      </c>
      <c r="H11" s="1006">
        <v>158</v>
      </c>
    </row>
    <row r="12" spans="1:8" ht="12.75">
      <c r="A12" s="93"/>
      <c r="B12" s="121">
        <v>5032</v>
      </c>
      <c r="C12" s="42" t="s">
        <v>0</v>
      </c>
      <c r="D12" s="79">
        <v>55</v>
      </c>
      <c r="E12" s="79">
        <v>81</v>
      </c>
      <c r="F12" s="91">
        <v>56</v>
      </c>
      <c r="G12" s="20">
        <f t="shared" si="0"/>
        <v>69.1358024691358</v>
      </c>
      <c r="H12" s="1006">
        <v>57</v>
      </c>
    </row>
    <row r="13" spans="1:8" ht="12.75">
      <c r="A13" s="93"/>
      <c r="B13" s="190">
        <v>5134</v>
      </c>
      <c r="C13" s="471" t="s">
        <v>6</v>
      </c>
      <c r="D13" s="79">
        <v>14</v>
      </c>
      <c r="E13" s="79">
        <v>5</v>
      </c>
      <c r="F13" s="91">
        <v>0</v>
      </c>
      <c r="G13" s="20">
        <f t="shared" si="0"/>
        <v>0</v>
      </c>
      <c r="H13" s="1006">
        <v>5</v>
      </c>
    </row>
    <row r="14" spans="1:8" ht="12.75">
      <c r="A14" s="93"/>
      <c r="B14" s="389">
        <v>5137</v>
      </c>
      <c r="C14" s="42" t="s">
        <v>8</v>
      </c>
      <c r="D14" s="79">
        <v>27</v>
      </c>
      <c r="E14" s="79">
        <v>27</v>
      </c>
      <c r="F14" s="91">
        <v>0</v>
      </c>
      <c r="G14" s="20">
        <f t="shared" si="0"/>
        <v>0</v>
      </c>
      <c r="H14" s="1006">
        <v>129</v>
      </c>
    </row>
    <row r="15" spans="1:8" ht="12.75">
      <c r="A15" s="93"/>
      <c r="B15" s="121">
        <v>5139</v>
      </c>
      <c r="C15" s="42" t="s">
        <v>2393</v>
      </c>
      <c r="D15" s="79">
        <v>44</v>
      </c>
      <c r="E15" s="79">
        <v>53</v>
      </c>
      <c r="F15" s="91">
        <v>12</v>
      </c>
      <c r="G15" s="20">
        <f t="shared" si="0"/>
        <v>22.641509433962266</v>
      </c>
      <c r="H15" s="1006">
        <v>39</v>
      </c>
    </row>
    <row r="16" spans="1:8" ht="12.75">
      <c r="A16" s="93"/>
      <c r="B16" s="121">
        <v>5167</v>
      </c>
      <c r="C16" s="42" t="s">
        <v>2441</v>
      </c>
      <c r="D16" s="79">
        <v>301</v>
      </c>
      <c r="E16" s="79">
        <v>2000</v>
      </c>
      <c r="F16" s="79">
        <v>1238</v>
      </c>
      <c r="G16" s="20">
        <f t="shared" si="0"/>
        <v>61.9</v>
      </c>
      <c r="H16" s="1006">
        <v>425</v>
      </c>
    </row>
    <row r="17" spans="1:8" ht="12.75">
      <c r="A17" s="383"/>
      <c r="B17" s="121">
        <v>5169</v>
      </c>
      <c r="C17" s="42" t="s">
        <v>2444</v>
      </c>
      <c r="D17" s="79">
        <v>398</v>
      </c>
      <c r="E17" s="79">
        <v>1012</v>
      </c>
      <c r="F17" s="91">
        <v>389</v>
      </c>
      <c r="G17" s="20">
        <f t="shared" si="0"/>
        <v>38.43873517786561</v>
      </c>
      <c r="H17" s="1006">
        <v>176</v>
      </c>
    </row>
    <row r="18" spans="1:8" ht="12.75">
      <c r="A18" s="383"/>
      <c r="B18" s="88">
        <v>5172</v>
      </c>
      <c r="C18" s="63" t="s">
        <v>1319</v>
      </c>
      <c r="D18" s="79">
        <v>0</v>
      </c>
      <c r="E18" s="79">
        <v>0</v>
      </c>
      <c r="F18" s="79">
        <v>0</v>
      </c>
      <c r="G18" s="20"/>
      <c r="H18" s="1003">
        <v>38</v>
      </c>
    </row>
    <row r="19" spans="1:8" ht="13.5" thickBot="1">
      <c r="A19" s="109"/>
      <c r="B19" s="396">
        <v>5424</v>
      </c>
      <c r="C19" s="234" t="s">
        <v>478</v>
      </c>
      <c r="D19" s="248">
        <v>3</v>
      </c>
      <c r="E19" s="248">
        <v>3</v>
      </c>
      <c r="F19" s="238">
        <v>2</v>
      </c>
      <c r="G19" s="239">
        <f t="shared" si="0"/>
        <v>66.66666666666666</v>
      </c>
      <c r="H19" s="249">
        <v>0</v>
      </c>
    </row>
    <row r="20" spans="1:8" ht="16.5" thickBot="1">
      <c r="A20" s="180" t="s">
        <v>2377</v>
      </c>
      <c r="B20" s="180"/>
      <c r="C20" s="414"/>
      <c r="D20" s="415">
        <f>SUM(D9:D19)</f>
        <v>1545</v>
      </c>
      <c r="E20" s="415">
        <f>SUM(E9:E19)</f>
        <v>4274</v>
      </c>
      <c r="F20" s="415">
        <f>SUM(F9:F19)</f>
        <v>2623</v>
      </c>
      <c r="G20" s="126">
        <f>F20/E20*100</f>
        <v>61.37108095460927</v>
      </c>
      <c r="H20" s="416">
        <f>SUM(H9:H19)</f>
        <v>1711</v>
      </c>
    </row>
    <row r="22" spans="1:8" ht="15.75">
      <c r="A22" s="392"/>
      <c r="B22" s="392"/>
      <c r="C22" s="478"/>
      <c r="D22" s="486"/>
      <c r="E22" s="486"/>
      <c r="F22" s="486"/>
      <c r="G22" s="450"/>
      <c r="H22" s="486"/>
    </row>
    <row r="23" spans="1:8" ht="15.75">
      <c r="A23" s="392"/>
      <c r="B23" s="392"/>
      <c r="C23" s="478"/>
      <c r="D23" s="486"/>
      <c r="E23" s="486"/>
      <c r="F23" s="486"/>
      <c r="G23" s="450"/>
      <c r="H23" s="486"/>
    </row>
    <row r="33" spans="1:8" ht="12.75">
      <c r="A33" s="473"/>
      <c r="D33" s="132"/>
      <c r="E33" s="132"/>
      <c r="F33" s="132"/>
      <c r="H33" s="13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III/15</oddHeader>
    <oddFooter>&amp;C- 43 -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3:H47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4.875" style="27" customWidth="1"/>
    <col min="2" max="2" width="5.125" style="27" customWidth="1"/>
    <col min="3" max="3" width="32.75390625" style="27" customWidth="1"/>
    <col min="4" max="5" width="7.25390625" style="27" bestFit="1" customWidth="1"/>
    <col min="6" max="6" width="10.125" style="27" customWidth="1"/>
    <col min="7" max="7" width="8.625" style="27" bestFit="1" customWidth="1"/>
    <col min="8" max="8" width="10.125" style="27" customWidth="1"/>
    <col min="9" max="9" width="7.25390625" style="27" customWidth="1"/>
    <col min="10" max="16384" width="9.125" style="27" customWidth="1"/>
  </cols>
  <sheetData>
    <row r="3" spans="1:8" ht="18.75">
      <c r="A3" s="172" t="s">
        <v>500</v>
      </c>
      <c r="C3" s="367"/>
      <c r="D3" s="128"/>
      <c r="E3" s="128"/>
      <c r="F3" s="128"/>
      <c r="G3" s="367"/>
      <c r="H3" s="128"/>
    </row>
    <row r="4" spans="4:8" ht="12.75">
      <c r="D4" s="128"/>
      <c r="E4" s="128"/>
      <c r="F4" s="128"/>
      <c r="H4" s="128"/>
    </row>
    <row r="5" spans="1:8" ht="15" thickBot="1">
      <c r="A5" s="369" t="s">
        <v>2368</v>
      </c>
      <c r="B5" s="173"/>
      <c r="F5" s="33"/>
      <c r="G5" s="34"/>
      <c r="H5" s="32" t="s">
        <v>19</v>
      </c>
    </row>
    <row r="6" spans="1:8" ht="13.5">
      <c r="A6" s="372" t="s">
        <v>965</v>
      </c>
      <c r="B6" s="46"/>
      <c r="C6" s="175"/>
      <c r="D6" s="38" t="s">
        <v>1438</v>
      </c>
      <c r="E6" s="38" t="s">
        <v>781</v>
      </c>
      <c r="F6" s="38" t="s">
        <v>380</v>
      </c>
      <c r="G6" s="38" t="s">
        <v>381</v>
      </c>
      <c r="H6" s="39" t="s">
        <v>380</v>
      </c>
    </row>
    <row r="7" spans="1:8" ht="14.25" thickBot="1">
      <c r="A7" s="89">
        <v>4229</v>
      </c>
      <c r="B7" s="41" t="s">
        <v>502</v>
      </c>
      <c r="C7" s="63"/>
      <c r="D7" s="374">
        <v>2011</v>
      </c>
      <c r="E7" s="374">
        <v>2011</v>
      </c>
      <c r="F7" s="374" t="s">
        <v>837</v>
      </c>
      <c r="G7" s="43" t="s">
        <v>382</v>
      </c>
      <c r="H7" s="44" t="s">
        <v>838</v>
      </c>
    </row>
    <row r="8" spans="1:8" ht="13.5">
      <c r="A8" s="411"/>
      <c r="B8" s="380" t="s">
        <v>966</v>
      </c>
      <c r="C8" s="175"/>
      <c r="D8" s="116"/>
      <c r="E8" s="116"/>
      <c r="F8" s="116"/>
      <c r="G8" s="116"/>
      <c r="H8" s="119"/>
    </row>
    <row r="9" spans="1:8" ht="12.75">
      <c r="A9" s="58">
        <v>4229</v>
      </c>
      <c r="B9" s="88">
        <v>5021</v>
      </c>
      <c r="C9" s="63" t="s">
        <v>1353</v>
      </c>
      <c r="D9" s="79">
        <v>1366</v>
      </c>
      <c r="E9" s="79">
        <v>1284</v>
      </c>
      <c r="F9" s="79">
        <v>345</v>
      </c>
      <c r="G9" s="20">
        <f aca="true" t="shared" si="0" ref="G9:G19">F9/E9*100</f>
        <v>26.869158878504674</v>
      </c>
      <c r="H9" s="1003">
        <v>951</v>
      </c>
    </row>
    <row r="10" spans="1:8" ht="12.75">
      <c r="A10" s="93"/>
      <c r="B10" s="121">
        <v>5031</v>
      </c>
      <c r="C10" s="42" t="s">
        <v>1355</v>
      </c>
      <c r="D10" s="79">
        <v>392</v>
      </c>
      <c r="E10" s="79">
        <v>376</v>
      </c>
      <c r="F10" s="91">
        <v>86</v>
      </c>
      <c r="G10" s="20">
        <f t="shared" si="0"/>
        <v>22.872340425531913</v>
      </c>
      <c r="H10" s="1006">
        <v>237</v>
      </c>
    </row>
    <row r="11" spans="1:8" ht="12.75">
      <c r="A11" s="93"/>
      <c r="B11" s="121">
        <v>5032</v>
      </c>
      <c r="C11" s="42" t="s">
        <v>0</v>
      </c>
      <c r="D11" s="79">
        <v>123</v>
      </c>
      <c r="E11" s="79">
        <v>123</v>
      </c>
      <c r="F11" s="91">
        <v>31</v>
      </c>
      <c r="G11" s="20">
        <f t="shared" si="0"/>
        <v>25.203252032520325</v>
      </c>
      <c r="H11" s="1006">
        <v>85</v>
      </c>
    </row>
    <row r="12" spans="1:8" ht="12.75">
      <c r="A12" s="93"/>
      <c r="B12" s="389">
        <v>5137</v>
      </c>
      <c r="C12" s="42" t="s">
        <v>8</v>
      </c>
      <c r="D12" s="79">
        <v>2</v>
      </c>
      <c r="E12" s="79">
        <v>2</v>
      </c>
      <c r="F12" s="91">
        <v>0</v>
      </c>
      <c r="G12" s="20">
        <f t="shared" si="0"/>
        <v>0</v>
      </c>
      <c r="H12" s="1006">
        <v>0</v>
      </c>
    </row>
    <row r="13" spans="1:8" ht="12.75">
      <c r="A13" s="93"/>
      <c r="B13" s="121">
        <v>5139</v>
      </c>
      <c r="C13" s="42" t="s">
        <v>2393</v>
      </c>
      <c r="D13" s="79">
        <v>43</v>
      </c>
      <c r="E13" s="79">
        <v>17</v>
      </c>
      <c r="F13" s="91">
        <v>0</v>
      </c>
      <c r="G13" s="20">
        <f>F13/E13*100</f>
        <v>0</v>
      </c>
      <c r="H13" s="1006">
        <v>1</v>
      </c>
    </row>
    <row r="14" spans="1:8" ht="12.75">
      <c r="A14" s="383"/>
      <c r="B14" s="90">
        <v>5164</v>
      </c>
      <c r="C14" s="63" t="s">
        <v>2373</v>
      </c>
      <c r="D14" s="79">
        <v>3</v>
      </c>
      <c r="E14" s="79">
        <v>127</v>
      </c>
      <c r="F14" s="79">
        <v>96</v>
      </c>
      <c r="G14" s="20">
        <f>F14/E14*100</f>
        <v>75.59055118110236</v>
      </c>
      <c r="H14" s="1003">
        <v>288</v>
      </c>
    </row>
    <row r="15" spans="1:8" ht="12.75">
      <c r="A15" s="383"/>
      <c r="B15" s="121">
        <v>5169</v>
      </c>
      <c r="C15" s="42" t="s">
        <v>2444</v>
      </c>
      <c r="D15" s="79">
        <v>211</v>
      </c>
      <c r="E15" s="79">
        <v>211</v>
      </c>
      <c r="F15" s="79">
        <v>192</v>
      </c>
      <c r="G15" s="20">
        <f>F15/E15*100</f>
        <v>90.99526066350711</v>
      </c>
      <c r="H15" s="1003">
        <v>575</v>
      </c>
    </row>
    <row r="16" spans="1:8" ht="12.75">
      <c r="A16" s="383"/>
      <c r="B16" s="121">
        <v>5172</v>
      </c>
      <c r="C16" s="42" t="s">
        <v>1319</v>
      </c>
      <c r="D16" s="79">
        <v>9</v>
      </c>
      <c r="E16" s="79">
        <v>9</v>
      </c>
      <c r="F16" s="79">
        <v>0</v>
      </c>
      <c r="G16" s="20">
        <f>F16/E16*100</f>
        <v>0</v>
      </c>
      <c r="H16" s="1003">
        <v>0</v>
      </c>
    </row>
    <row r="17" spans="1:8" ht="12.75">
      <c r="A17" s="383"/>
      <c r="B17" s="121">
        <v>5173</v>
      </c>
      <c r="C17" s="42" t="s">
        <v>1431</v>
      </c>
      <c r="D17" s="79">
        <v>83</v>
      </c>
      <c r="E17" s="79">
        <v>83</v>
      </c>
      <c r="F17" s="79">
        <v>0</v>
      </c>
      <c r="G17" s="20">
        <f t="shared" si="0"/>
        <v>0</v>
      </c>
      <c r="H17" s="1003">
        <v>0</v>
      </c>
    </row>
    <row r="18" spans="1:8" ht="13.5" thickBot="1">
      <c r="A18" s="109"/>
      <c r="B18" s="549">
        <v>5175</v>
      </c>
      <c r="C18" s="99" t="s">
        <v>2445</v>
      </c>
      <c r="D18" s="248">
        <v>48</v>
      </c>
      <c r="E18" s="248">
        <v>48</v>
      </c>
      <c r="F18" s="248">
        <v>9</v>
      </c>
      <c r="G18" s="239">
        <f t="shared" si="0"/>
        <v>18.75</v>
      </c>
      <c r="H18" s="1009">
        <v>83</v>
      </c>
    </row>
    <row r="19" spans="1:8" ht="16.5" thickBot="1">
      <c r="A19" s="180" t="s">
        <v>2377</v>
      </c>
      <c r="B19" s="180"/>
      <c r="C19" s="414"/>
      <c r="D19" s="415">
        <f>SUM(D9:D18)</f>
        <v>2280</v>
      </c>
      <c r="E19" s="415">
        <f>SUM(E9:E18)</f>
        <v>2280</v>
      </c>
      <c r="F19" s="415">
        <f>SUM(F9:F18)</f>
        <v>759</v>
      </c>
      <c r="G19" s="126">
        <f t="shared" si="0"/>
        <v>33.28947368421053</v>
      </c>
      <c r="H19" s="416">
        <f>SUM(H9:H18)</f>
        <v>2220</v>
      </c>
    </row>
    <row r="21" ht="13.5" thickBot="1"/>
    <row r="22" spans="1:8" ht="15">
      <c r="A22" s="134" t="s">
        <v>2365</v>
      </c>
      <c r="B22" s="135"/>
      <c r="C22" s="136"/>
      <c r="D22" s="38" t="s">
        <v>1438</v>
      </c>
      <c r="E22" s="38" t="s">
        <v>781</v>
      </c>
      <c r="F22" s="38" t="s">
        <v>380</v>
      </c>
      <c r="G22" s="38" t="s">
        <v>381</v>
      </c>
      <c r="H22" s="39" t="s">
        <v>380</v>
      </c>
    </row>
    <row r="23" spans="1:8" ht="14.25" thickBot="1">
      <c r="A23" s="137"/>
      <c r="B23" s="138"/>
      <c r="C23" s="139"/>
      <c r="D23" s="43">
        <v>2011</v>
      </c>
      <c r="E23" s="43">
        <v>2011</v>
      </c>
      <c r="F23" s="43" t="s">
        <v>837</v>
      </c>
      <c r="G23" s="43" t="s">
        <v>382</v>
      </c>
      <c r="H23" s="44" t="s">
        <v>838</v>
      </c>
    </row>
    <row r="24" spans="1:8" ht="12.75">
      <c r="A24" s="417">
        <v>4229</v>
      </c>
      <c r="B24" s="121">
        <v>6111</v>
      </c>
      <c r="C24" s="42" t="s">
        <v>1321</v>
      </c>
      <c r="D24" s="91">
        <v>428</v>
      </c>
      <c r="E24" s="91">
        <v>428</v>
      </c>
      <c r="F24" s="91">
        <v>0</v>
      </c>
      <c r="G24" s="142">
        <f>F24/E24*100</f>
        <v>0</v>
      </c>
      <c r="H24" s="26">
        <v>0</v>
      </c>
    </row>
    <row r="25" spans="1:8" ht="15.75" thickBot="1">
      <c r="A25" s="64"/>
      <c r="B25" s="419" t="s">
        <v>2379</v>
      </c>
      <c r="C25" s="386"/>
      <c r="D25" s="387">
        <f>SUM(D24:D24)</f>
        <v>428</v>
      </c>
      <c r="E25" s="387">
        <f>SUM(E24:E24)</f>
        <v>428</v>
      </c>
      <c r="F25" s="67">
        <f>SUM(F24:F24)</f>
        <v>0</v>
      </c>
      <c r="G25" s="69">
        <f>F25/E25*100</f>
        <v>0</v>
      </c>
      <c r="H25" s="70">
        <f>SUM(H24:H24)</f>
        <v>0</v>
      </c>
    </row>
    <row r="26" spans="1:8" ht="16.5" thickBot="1">
      <c r="A26" s="144" t="s">
        <v>2380</v>
      </c>
      <c r="B26" s="145"/>
      <c r="C26" s="146"/>
      <c r="D26" s="125">
        <f>SUM(D25)</f>
        <v>428</v>
      </c>
      <c r="E26" s="125">
        <f>SUM(E25)</f>
        <v>428</v>
      </c>
      <c r="F26" s="125">
        <f>SUM(F25)</f>
        <v>0</v>
      </c>
      <c r="G26" s="148">
        <f>F26/E26*100</f>
        <v>0</v>
      </c>
      <c r="H26" s="127">
        <f>SUM(H25)</f>
        <v>0</v>
      </c>
    </row>
    <row r="27" spans="1:8" ht="12.75">
      <c r="A27" s="129"/>
      <c r="B27" s="130"/>
      <c r="C27" s="131"/>
      <c r="D27" s="132"/>
      <c r="E27" s="132"/>
      <c r="F27" s="132"/>
      <c r="G27" s="133"/>
      <c r="H27" s="132"/>
    </row>
    <row r="28" spans="1:8" ht="12.75">
      <c r="A28" s="129"/>
      <c r="B28" s="130"/>
      <c r="C28" s="131"/>
      <c r="D28" s="132"/>
      <c r="E28" s="132"/>
      <c r="F28" s="132"/>
      <c r="G28" s="133"/>
      <c r="H28" s="132"/>
    </row>
    <row r="29" spans="1:8" ht="12.75">
      <c r="A29" s="129"/>
      <c r="B29" s="130"/>
      <c r="C29" s="131"/>
      <c r="D29" s="132"/>
      <c r="E29" s="132"/>
      <c r="F29" s="132"/>
      <c r="G29" s="133"/>
      <c r="H29" s="132"/>
    </row>
    <row r="30" spans="1:8" ht="16.5" thickBot="1">
      <c r="A30" s="149" t="s">
        <v>2381</v>
      </c>
      <c r="B30" s="150"/>
      <c r="C30" s="78"/>
      <c r="D30" s="32"/>
      <c r="E30" s="32"/>
      <c r="F30" s="151"/>
      <c r="G30" s="78"/>
      <c r="H30" s="151"/>
    </row>
    <row r="31" spans="1:8" ht="13.5">
      <c r="A31" s="152" t="s">
        <v>2382</v>
      </c>
      <c r="B31" s="153"/>
      <c r="C31" s="154" t="s">
        <v>2383</v>
      </c>
      <c r="D31" s="38" t="s">
        <v>1438</v>
      </c>
      <c r="E31" s="38" t="s">
        <v>781</v>
      </c>
      <c r="F31" s="38" t="s">
        <v>380</v>
      </c>
      <c r="G31" s="38" t="s">
        <v>381</v>
      </c>
      <c r="H31" s="39" t="s">
        <v>380</v>
      </c>
    </row>
    <row r="32" spans="1:8" ht="14.25" thickBot="1">
      <c r="A32" s="155"/>
      <c r="B32" s="156" t="s">
        <v>2384</v>
      </c>
      <c r="C32" s="157"/>
      <c r="D32" s="43">
        <v>2011</v>
      </c>
      <c r="E32" s="43">
        <v>2011</v>
      </c>
      <c r="F32" s="43" t="s">
        <v>837</v>
      </c>
      <c r="G32" s="43" t="s">
        <v>382</v>
      </c>
      <c r="H32" s="44" t="s">
        <v>838</v>
      </c>
    </row>
    <row r="33" spans="1:8" ht="12.75">
      <c r="A33" s="363">
        <v>30</v>
      </c>
      <c r="B33" s="190">
        <v>8101</v>
      </c>
      <c r="C33" s="17" t="s">
        <v>504</v>
      </c>
      <c r="D33" s="23">
        <v>0</v>
      </c>
      <c r="E33" s="23">
        <v>0</v>
      </c>
      <c r="F33" s="23">
        <v>0</v>
      </c>
      <c r="G33" s="142"/>
      <c r="H33" s="22"/>
    </row>
    <row r="34" spans="1:8" ht="12.75">
      <c r="A34" s="363">
        <v>30</v>
      </c>
      <c r="B34" s="190">
        <v>8102</v>
      </c>
      <c r="C34" s="17" t="s">
        <v>505</v>
      </c>
      <c r="D34" s="23">
        <v>125</v>
      </c>
      <c r="E34" s="23">
        <v>125</v>
      </c>
      <c r="F34" s="23">
        <v>0</v>
      </c>
      <c r="G34" s="142">
        <f>F34/E34*100</f>
        <v>0</v>
      </c>
      <c r="H34" s="22"/>
    </row>
    <row r="35" spans="1:8" ht="12.75">
      <c r="A35" s="363">
        <v>30</v>
      </c>
      <c r="B35" s="190">
        <v>8103</v>
      </c>
      <c r="C35" s="17" t="s">
        <v>506</v>
      </c>
      <c r="D35" s="23">
        <v>303</v>
      </c>
      <c r="E35" s="23">
        <v>303</v>
      </c>
      <c r="F35" s="23">
        <v>0</v>
      </c>
      <c r="G35" s="142">
        <f>F35/E35*100</f>
        <v>0</v>
      </c>
      <c r="H35" s="22"/>
    </row>
    <row r="36" spans="1:8" ht="15.75" thickBot="1">
      <c r="A36" s="162"/>
      <c r="B36" s="163"/>
      <c r="C36" s="164" t="s">
        <v>503</v>
      </c>
      <c r="D36" s="550">
        <f>SUM(D33:D35)</f>
        <v>428</v>
      </c>
      <c r="E36" s="550">
        <f>SUM(E33:E35)</f>
        <v>428</v>
      </c>
      <c r="F36" s="165">
        <f>SUM(F33:F35)</f>
        <v>0</v>
      </c>
      <c r="G36" s="166">
        <f>F36/E36*100</f>
        <v>0</v>
      </c>
      <c r="H36" s="167"/>
    </row>
    <row r="37" spans="1:8" ht="16.5" thickBot="1">
      <c r="A37" s="421"/>
      <c r="B37" s="406"/>
      <c r="C37" s="410" t="s">
        <v>2366</v>
      </c>
      <c r="D37" s="169">
        <f>SUM(D36)</f>
        <v>428</v>
      </c>
      <c r="E37" s="169">
        <f>SUM(E36)</f>
        <v>428</v>
      </c>
      <c r="F37" s="169">
        <f>SUM(F36)</f>
        <v>0</v>
      </c>
      <c r="G37" s="148">
        <f>F37/E37*100</f>
        <v>0</v>
      </c>
      <c r="H37" s="170">
        <v>0</v>
      </c>
    </row>
    <row r="38" spans="1:8" ht="12.75">
      <c r="A38" s="129"/>
      <c r="B38" s="130"/>
      <c r="C38" s="171"/>
      <c r="D38" s="132"/>
      <c r="E38" s="132"/>
      <c r="F38" s="132"/>
      <c r="G38" s="133"/>
      <c r="H38" s="132"/>
    </row>
    <row r="39" spans="1:8" ht="12.75">
      <c r="A39" s="129"/>
      <c r="B39" s="130"/>
      <c r="C39" s="171"/>
      <c r="D39" s="132"/>
      <c r="E39" s="132"/>
      <c r="F39" s="132"/>
      <c r="G39" s="133"/>
      <c r="H39" s="132"/>
    </row>
    <row r="42" spans="1:8" ht="19.5" thickBot="1">
      <c r="A42" s="172" t="s">
        <v>501</v>
      </c>
      <c r="B42" s="173"/>
      <c r="D42" s="33"/>
      <c r="E42" s="33"/>
      <c r="F42" s="33"/>
      <c r="G42" s="34"/>
      <c r="H42" s="33"/>
    </row>
    <row r="43" spans="1:8" ht="13.5">
      <c r="A43" s="174"/>
      <c r="B43" s="36"/>
      <c r="C43" s="175"/>
      <c r="D43" s="38" t="s">
        <v>1438</v>
      </c>
      <c r="E43" s="38" t="s">
        <v>781</v>
      </c>
      <c r="F43" s="38" t="s">
        <v>380</v>
      </c>
      <c r="G43" s="38" t="s">
        <v>381</v>
      </c>
      <c r="H43" s="39" t="s">
        <v>380</v>
      </c>
    </row>
    <row r="44" spans="1:8" ht="14.25" thickBot="1">
      <c r="A44" s="57"/>
      <c r="B44" s="130"/>
      <c r="C44" s="171"/>
      <c r="D44" s="43">
        <v>2011</v>
      </c>
      <c r="E44" s="43">
        <v>2011</v>
      </c>
      <c r="F44" s="43" t="s">
        <v>837</v>
      </c>
      <c r="G44" s="43" t="s">
        <v>382</v>
      </c>
      <c r="H44" s="44" t="s">
        <v>838</v>
      </c>
    </row>
    <row r="45" spans="1:8" ht="12.75">
      <c r="A45" s="176" t="s">
        <v>2364</v>
      </c>
      <c r="B45" s="177"/>
      <c r="C45" s="178"/>
      <c r="D45" s="1">
        <f>'54 44'!D19</f>
        <v>2280</v>
      </c>
      <c r="E45" s="1">
        <f>'54 44'!E19</f>
        <v>2280</v>
      </c>
      <c r="F45" s="1">
        <f>'54 44'!F19</f>
        <v>759</v>
      </c>
      <c r="G45" s="179">
        <f>F45/E45*100</f>
        <v>33.28947368421053</v>
      </c>
      <c r="H45" s="13">
        <f>'54 44'!H19</f>
        <v>2220</v>
      </c>
    </row>
    <row r="46" spans="1:8" ht="13.5" thickBot="1">
      <c r="A46" s="112" t="s">
        <v>2360</v>
      </c>
      <c r="B46" s="88"/>
      <c r="C46" s="17"/>
      <c r="D46" s="6">
        <f>'54 44'!D37</f>
        <v>428</v>
      </c>
      <c r="E46" s="6">
        <f>'54 44'!E37</f>
        <v>428</v>
      </c>
      <c r="F46" s="6">
        <f>'54 44'!F37</f>
        <v>0</v>
      </c>
      <c r="G46" s="120">
        <f>F46/E46*100</f>
        <v>0</v>
      </c>
      <c r="H46" s="8">
        <f>'54 44'!H37</f>
        <v>0</v>
      </c>
    </row>
    <row r="47" spans="1:8" ht="16.5" thickBot="1">
      <c r="A47" s="180" t="s">
        <v>2437</v>
      </c>
      <c r="B47" s="181"/>
      <c r="C47" s="182"/>
      <c r="D47" s="169">
        <f>SUM(D45:D46)</f>
        <v>2708</v>
      </c>
      <c r="E47" s="169">
        <f>SUM(E45:E46)</f>
        <v>2708</v>
      </c>
      <c r="F47" s="169">
        <f>SUM(F45:F46)</f>
        <v>759</v>
      </c>
      <c r="G47" s="183">
        <f>F47/E47*100</f>
        <v>28.028064992614475</v>
      </c>
      <c r="H47" s="170">
        <f>SUM(H45:H46)</f>
        <v>2220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III/16</oddHeader>
    <oddFooter>&amp;C- 44 -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25">
      <selection activeCell="M156" sqref="M156"/>
    </sheetView>
  </sheetViews>
  <sheetFormatPr defaultColWidth="9.00390625" defaultRowHeight="12.75"/>
  <cols>
    <col min="1" max="1" width="4.875" style="27" customWidth="1"/>
    <col min="2" max="2" width="5.25390625" style="27" customWidth="1"/>
    <col min="3" max="3" width="31.75390625" style="27" customWidth="1"/>
    <col min="4" max="5" width="7.25390625" style="27" bestFit="1" customWidth="1"/>
    <col min="6" max="6" width="10.125" style="27" customWidth="1"/>
    <col min="7" max="7" width="8.625" style="27" bestFit="1" customWidth="1"/>
    <col min="8" max="8" width="10.125" style="27" customWidth="1"/>
    <col min="9" max="16384" width="9.125" style="27" customWidth="1"/>
  </cols>
  <sheetData>
    <row r="1" ht="12.75">
      <c r="H1" s="32" t="s">
        <v>1754</v>
      </c>
    </row>
    <row r="2" spans="1:7" ht="18.75">
      <c r="A2" s="172" t="s">
        <v>405</v>
      </c>
      <c r="B2" s="366"/>
      <c r="C2" s="367"/>
      <c r="F2" s="367"/>
      <c r="G2" s="367"/>
    </row>
    <row r="3" spans="1:2" ht="12.75">
      <c r="A3" s="30"/>
      <c r="B3" s="173"/>
    </row>
    <row r="4" spans="1:7" ht="15.75">
      <c r="A4" s="29" t="s">
        <v>2368</v>
      </c>
      <c r="B4" s="173"/>
      <c r="F4" s="370"/>
      <c r="G4" s="371"/>
    </row>
    <row r="5" spans="1:8" ht="13.5" thickBot="1">
      <c r="A5" s="30"/>
      <c r="B5" s="173"/>
      <c r="F5" s="370"/>
      <c r="G5" s="371"/>
      <c r="H5" s="32" t="s">
        <v>19</v>
      </c>
    </row>
    <row r="6" spans="1:8" ht="13.5">
      <c r="A6" s="542" t="s">
        <v>965</v>
      </c>
      <c r="B6" s="373"/>
      <c r="C6" s="47"/>
      <c r="D6" s="38" t="s">
        <v>1438</v>
      </c>
      <c r="E6" s="38" t="s">
        <v>781</v>
      </c>
      <c r="F6" s="38" t="s">
        <v>380</v>
      </c>
      <c r="G6" s="38" t="s">
        <v>381</v>
      </c>
      <c r="H6" s="39" t="s">
        <v>380</v>
      </c>
    </row>
    <row r="7" spans="1:8" ht="13.5">
      <c r="A7" s="89">
        <v>3429</v>
      </c>
      <c r="B7" s="41" t="s">
        <v>968</v>
      </c>
      <c r="D7" s="374">
        <v>2011</v>
      </c>
      <c r="E7" s="374">
        <v>2011</v>
      </c>
      <c r="F7" s="374" t="s">
        <v>837</v>
      </c>
      <c r="G7" s="374" t="s">
        <v>382</v>
      </c>
      <c r="H7" s="375" t="s">
        <v>838</v>
      </c>
    </row>
    <row r="8" spans="1:8" ht="13.5">
      <c r="A8" s="89">
        <v>3311</v>
      </c>
      <c r="B8" s="41" t="s">
        <v>2391</v>
      </c>
      <c r="C8" s="42"/>
      <c r="D8" s="374"/>
      <c r="E8" s="374"/>
      <c r="F8" s="374"/>
      <c r="G8" s="374"/>
      <c r="H8" s="375"/>
    </row>
    <row r="9" spans="1:8" ht="13.5">
      <c r="A9" s="89">
        <v>3316</v>
      </c>
      <c r="B9" s="41" t="s">
        <v>1402</v>
      </c>
      <c r="C9" s="42"/>
      <c r="D9" s="374"/>
      <c r="E9" s="374"/>
      <c r="F9" s="374"/>
      <c r="G9" s="374"/>
      <c r="H9" s="375"/>
    </row>
    <row r="10" spans="1:8" ht="13.5">
      <c r="A10" s="89">
        <v>3317</v>
      </c>
      <c r="B10" s="41" t="s">
        <v>2438</v>
      </c>
      <c r="C10" s="42"/>
      <c r="D10" s="374"/>
      <c r="E10" s="374"/>
      <c r="F10" s="374"/>
      <c r="G10" s="374"/>
      <c r="H10" s="375"/>
    </row>
    <row r="11" spans="1:8" ht="12.75">
      <c r="A11" s="89">
        <v>3319</v>
      </c>
      <c r="B11" s="41" t="s">
        <v>2392</v>
      </c>
      <c r="C11" s="42"/>
      <c r="D11" s="378"/>
      <c r="E11" s="378"/>
      <c r="F11" s="378"/>
      <c r="G11" s="378"/>
      <c r="H11" s="379"/>
    </row>
    <row r="12" spans="1:8" ht="12.75">
      <c r="A12" s="89">
        <v>3326</v>
      </c>
      <c r="B12" s="41" t="s">
        <v>2375</v>
      </c>
      <c r="C12" s="42"/>
      <c r="D12" s="378"/>
      <c r="E12" s="378"/>
      <c r="F12" s="378"/>
      <c r="G12" s="378"/>
      <c r="H12" s="379"/>
    </row>
    <row r="13" spans="1:8" ht="12.75">
      <c r="A13" s="89">
        <v>3392</v>
      </c>
      <c r="B13" s="41" t="s">
        <v>1089</v>
      </c>
      <c r="C13" s="42"/>
      <c r="D13" s="378"/>
      <c r="E13" s="378"/>
      <c r="F13" s="378"/>
      <c r="G13" s="378"/>
      <c r="H13" s="379"/>
    </row>
    <row r="14" spans="1:8" ht="12.75">
      <c r="A14" s="89">
        <v>3399</v>
      </c>
      <c r="B14" s="41" t="s">
        <v>1427</v>
      </c>
      <c r="C14" s="42"/>
      <c r="D14" s="378"/>
      <c r="E14" s="378"/>
      <c r="F14" s="378"/>
      <c r="G14" s="378"/>
      <c r="H14" s="379"/>
    </row>
    <row r="15" spans="1:8" ht="12.75">
      <c r="A15" s="89">
        <v>3419</v>
      </c>
      <c r="B15" s="41" t="s">
        <v>2293</v>
      </c>
      <c r="C15" s="42"/>
      <c r="D15" s="378"/>
      <c r="E15" s="378"/>
      <c r="F15" s="378"/>
      <c r="G15" s="378"/>
      <c r="H15" s="379"/>
    </row>
    <row r="16" spans="1:8" ht="12.75">
      <c r="A16" s="89">
        <v>6171</v>
      </c>
      <c r="B16" s="41" t="s">
        <v>2453</v>
      </c>
      <c r="C16" s="42"/>
      <c r="D16" s="378"/>
      <c r="E16" s="378"/>
      <c r="F16" s="378"/>
      <c r="G16" s="378"/>
      <c r="H16" s="379"/>
    </row>
    <row r="17" spans="1:8" ht="12.75">
      <c r="A17" s="58">
        <v>6221</v>
      </c>
      <c r="B17" s="41" t="s">
        <v>2235</v>
      </c>
      <c r="C17" s="42"/>
      <c r="D17" s="378"/>
      <c r="E17" s="378"/>
      <c r="F17" s="378"/>
      <c r="G17" s="378"/>
      <c r="H17" s="379"/>
    </row>
    <row r="18" spans="1:8" ht="12.75">
      <c r="A18" s="58">
        <v>6223</v>
      </c>
      <c r="B18" s="41" t="s">
        <v>970</v>
      </c>
      <c r="C18" s="42"/>
      <c r="D18" s="378"/>
      <c r="E18" s="378"/>
      <c r="F18" s="378"/>
      <c r="G18" s="378"/>
      <c r="H18" s="379"/>
    </row>
    <row r="19" spans="1:8" ht="13.5" thickBot="1">
      <c r="A19" s="112">
        <v>6229</v>
      </c>
      <c r="B19" s="41" t="s">
        <v>842</v>
      </c>
      <c r="C19" s="42"/>
      <c r="D19" s="378"/>
      <c r="E19" s="378"/>
      <c r="F19" s="378"/>
      <c r="G19" s="378"/>
      <c r="H19" s="379"/>
    </row>
    <row r="20" spans="1:8" ht="13.5">
      <c r="A20" s="543"/>
      <c r="B20" s="46" t="s">
        <v>966</v>
      </c>
      <c r="C20" s="47"/>
      <c r="D20" s="49"/>
      <c r="E20" s="49"/>
      <c r="F20" s="49"/>
      <c r="G20" s="116"/>
      <c r="H20" s="83"/>
    </row>
    <row r="21" spans="1:8" ht="12.75">
      <c r="A21" s="544">
        <v>3699</v>
      </c>
      <c r="B21" s="121">
        <v>5169</v>
      </c>
      <c r="C21" s="42" t="s">
        <v>1446</v>
      </c>
      <c r="D21" s="91">
        <v>0</v>
      </c>
      <c r="E21" s="91">
        <v>0</v>
      </c>
      <c r="F21" s="91">
        <v>0</v>
      </c>
      <c r="G21" s="20"/>
      <c r="H21" s="92">
        <v>169</v>
      </c>
    </row>
    <row r="22" spans="1:8" ht="13.5" thickBot="1">
      <c r="A22" s="97"/>
      <c r="B22" s="98" t="s">
        <v>2366</v>
      </c>
      <c r="C22" s="99"/>
      <c r="D22" s="100">
        <f>SUM(D21:D21)</f>
        <v>0</v>
      </c>
      <c r="E22" s="100">
        <f>SUM(E21:E21)</f>
        <v>0</v>
      </c>
      <c r="F22" s="100">
        <f>SUM(F21:F21)</f>
        <v>0</v>
      </c>
      <c r="G22" s="101"/>
      <c r="H22" s="102">
        <f>SUM(H21:H21)</f>
        <v>169</v>
      </c>
    </row>
    <row r="23" spans="1:8" ht="12.75">
      <c r="A23" s="1028">
        <v>3749</v>
      </c>
      <c r="B23" s="1035">
        <v>5221</v>
      </c>
      <c r="C23" s="1036" t="s">
        <v>976</v>
      </c>
      <c r="D23" s="1029">
        <v>0</v>
      </c>
      <c r="E23" s="1029">
        <v>0</v>
      </c>
      <c r="F23" s="1029">
        <v>0</v>
      </c>
      <c r="G23" s="1030"/>
      <c r="H23" s="1017">
        <v>28</v>
      </c>
    </row>
    <row r="24" spans="1:8" ht="12.75">
      <c r="A24" s="1018"/>
      <c r="B24" s="1019">
        <v>5222</v>
      </c>
      <c r="C24" s="1020" t="s">
        <v>973</v>
      </c>
      <c r="D24" s="1012">
        <v>0</v>
      </c>
      <c r="E24" s="1012">
        <v>0</v>
      </c>
      <c r="F24" s="1012">
        <v>0</v>
      </c>
      <c r="G24" s="871"/>
      <c r="H24" s="1006">
        <v>76</v>
      </c>
    </row>
    <row r="25" spans="1:8" ht="12.75">
      <c r="A25" s="1021">
        <v>34</v>
      </c>
      <c r="B25" s="1022">
        <v>5336</v>
      </c>
      <c r="C25" s="857" t="s">
        <v>2402</v>
      </c>
      <c r="D25" s="1012">
        <v>0</v>
      </c>
      <c r="E25" s="1012">
        <v>0</v>
      </c>
      <c r="F25" s="1012">
        <v>0</v>
      </c>
      <c r="G25" s="871"/>
      <c r="H25" s="1006">
        <v>20</v>
      </c>
    </row>
    <row r="26" spans="1:8" ht="13.5" thickBot="1">
      <c r="A26" s="1023"/>
      <c r="B26" s="1024" t="s">
        <v>2366</v>
      </c>
      <c r="C26" s="1025"/>
      <c r="D26" s="1013">
        <f>SUM(D23:D25)</f>
        <v>0</v>
      </c>
      <c r="E26" s="1013">
        <f>SUM(E23:E25)</f>
        <v>0</v>
      </c>
      <c r="F26" s="1013">
        <f>SUM(F23:F25)</f>
        <v>0</v>
      </c>
      <c r="G26" s="1026"/>
      <c r="H26" s="1027">
        <f>SUM(H23:H25)</f>
        <v>124</v>
      </c>
    </row>
    <row r="27" spans="1:8" ht="12.75">
      <c r="A27" s="1028">
        <v>3291</v>
      </c>
      <c r="B27" s="1022">
        <v>5336</v>
      </c>
      <c r="C27" s="894" t="s">
        <v>749</v>
      </c>
      <c r="D27" s="1029"/>
      <c r="E27" s="1029"/>
      <c r="F27" s="1029"/>
      <c r="G27" s="1030"/>
      <c r="H27" s="1017"/>
    </row>
    <row r="28" spans="1:8" ht="12.75">
      <c r="A28" s="1021">
        <v>34</v>
      </c>
      <c r="B28" s="1022">
        <v>5336</v>
      </c>
      <c r="C28" s="857" t="s">
        <v>2402</v>
      </c>
      <c r="D28" s="1012">
        <v>0</v>
      </c>
      <c r="E28" s="1012">
        <v>0</v>
      </c>
      <c r="F28" s="1012">
        <v>0</v>
      </c>
      <c r="G28" s="871"/>
      <c r="H28" s="1006">
        <v>40</v>
      </c>
    </row>
    <row r="29" spans="1:8" ht="12.75">
      <c r="A29" s="1021">
        <v>36</v>
      </c>
      <c r="B29" s="1022">
        <v>5336</v>
      </c>
      <c r="C29" s="857" t="s">
        <v>2424</v>
      </c>
      <c r="D29" s="1012">
        <v>0</v>
      </c>
      <c r="E29" s="1012">
        <v>0</v>
      </c>
      <c r="F29" s="1012">
        <v>0</v>
      </c>
      <c r="G29" s="871"/>
      <c r="H29" s="1006">
        <v>50</v>
      </c>
    </row>
    <row r="30" spans="1:8" ht="13.5" thickBot="1">
      <c r="A30" s="1023"/>
      <c r="B30" s="1024" t="s">
        <v>2366</v>
      </c>
      <c r="C30" s="1025"/>
      <c r="D30" s="1013">
        <f>SUM(D28:D29)</f>
        <v>0</v>
      </c>
      <c r="E30" s="1013">
        <f>SUM(E28:E29)</f>
        <v>0</v>
      </c>
      <c r="F30" s="1013">
        <f>SUM(F28:F29)</f>
        <v>0</v>
      </c>
      <c r="G30" s="1026"/>
      <c r="H30" s="1027">
        <f>SUM(H28:H29)</f>
        <v>90</v>
      </c>
    </row>
    <row r="31" spans="1:8" ht="12.75">
      <c r="A31" s="1014">
        <v>3421</v>
      </c>
      <c r="B31" s="1015">
        <v>5221</v>
      </c>
      <c r="C31" s="1016" t="s">
        <v>976</v>
      </c>
      <c r="D31" s="1012">
        <v>0</v>
      </c>
      <c r="E31" s="1012">
        <v>0</v>
      </c>
      <c r="F31" s="1012">
        <v>0</v>
      </c>
      <c r="G31" s="871"/>
      <c r="H31" s="1006">
        <v>30</v>
      </c>
    </row>
    <row r="32" spans="1:8" ht="13.5">
      <c r="A32" s="1033"/>
      <c r="B32" s="1019">
        <v>5222</v>
      </c>
      <c r="C32" s="1020" t="s">
        <v>973</v>
      </c>
      <c r="D32" s="1012">
        <v>0</v>
      </c>
      <c r="E32" s="1012">
        <v>0</v>
      </c>
      <c r="F32" s="1012">
        <v>0</v>
      </c>
      <c r="G32" s="871"/>
      <c r="H32" s="1006">
        <v>268</v>
      </c>
    </row>
    <row r="33" spans="1:8" ht="12.75">
      <c r="A33" s="1021" t="s">
        <v>2384</v>
      </c>
      <c r="B33" s="1015">
        <v>5223</v>
      </c>
      <c r="C33" s="1016" t="s">
        <v>974</v>
      </c>
      <c r="D33" s="1012">
        <v>0</v>
      </c>
      <c r="E33" s="1012">
        <v>0</v>
      </c>
      <c r="F33" s="1012">
        <v>0</v>
      </c>
      <c r="G33" s="871"/>
      <c r="H33" s="1006">
        <v>195</v>
      </c>
    </row>
    <row r="34" spans="1:8" ht="12.75">
      <c r="A34" s="1021">
        <v>34</v>
      </c>
      <c r="B34" s="1022">
        <v>5336</v>
      </c>
      <c r="C34" s="857" t="s">
        <v>2402</v>
      </c>
      <c r="D34" s="1012">
        <v>0</v>
      </c>
      <c r="E34" s="1012">
        <v>0</v>
      </c>
      <c r="F34" s="1012">
        <v>0</v>
      </c>
      <c r="G34" s="871"/>
      <c r="H34" s="1006">
        <v>15</v>
      </c>
    </row>
    <row r="35" spans="1:8" ht="12.75">
      <c r="A35" s="1021">
        <v>45</v>
      </c>
      <c r="B35" s="1022">
        <v>5336</v>
      </c>
      <c r="C35" s="857" t="s">
        <v>2433</v>
      </c>
      <c r="D35" s="1012">
        <v>0</v>
      </c>
      <c r="E35" s="1012">
        <v>0</v>
      </c>
      <c r="F35" s="1012">
        <v>0</v>
      </c>
      <c r="G35" s="871"/>
      <c r="H35" s="1006">
        <v>45</v>
      </c>
    </row>
    <row r="36" spans="1:8" ht="12.75">
      <c r="A36" s="886"/>
      <c r="B36" s="1022">
        <v>5339</v>
      </c>
      <c r="C36" s="857" t="s">
        <v>750</v>
      </c>
      <c r="D36" s="1012">
        <v>0</v>
      </c>
      <c r="E36" s="1012">
        <v>0</v>
      </c>
      <c r="F36" s="1012">
        <v>0</v>
      </c>
      <c r="G36" s="871"/>
      <c r="H36" s="1006">
        <v>127</v>
      </c>
    </row>
    <row r="37" spans="1:8" ht="13.5" thickBot="1">
      <c r="A37" s="887"/>
      <c r="B37" s="1024" t="s">
        <v>2366</v>
      </c>
      <c r="C37" s="1025"/>
      <c r="D37" s="1013">
        <f>SUM(D31:D36)</f>
        <v>0</v>
      </c>
      <c r="E37" s="1013">
        <f>SUM(E31:E36)</f>
        <v>0</v>
      </c>
      <c r="F37" s="1013">
        <f>SUM(F31:F36)</f>
        <v>0</v>
      </c>
      <c r="G37" s="1026"/>
      <c r="H37" s="1027">
        <f>SUM(H31:H36)</f>
        <v>680</v>
      </c>
    </row>
    <row r="38" spans="1:8" ht="12.75">
      <c r="A38" s="545">
        <v>3429</v>
      </c>
      <c r="B38" s="105">
        <v>5169</v>
      </c>
      <c r="C38" s="47" t="s">
        <v>1446</v>
      </c>
      <c r="D38" s="49">
        <v>500</v>
      </c>
      <c r="E38" s="49">
        <v>200</v>
      </c>
      <c r="F38" s="49">
        <v>0</v>
      </c>
      <c r="G38" s="118">
        <f>F38/E38*100</f>
        <v>0</v>
      </c>
      <c r="H38" s="83">
        <v>0</v>
      </c>
    </row>
    <row r="39" spans="1:8" ht="12.75">
      <c r="A39" s="107"/>
      <c r="B39" s="94">
        <v>5222</v>
      </c>
      <c r="C39" s="95" t="s">
        <v>973</v>
      </c>
      <c r="D39" s="79">
        <v>0</v>
      </c>
      <c r="E39" s="79">
        <v>0</v>
      </c>
      <c r="F39" s="79">
        <v>0</v>
      </c>
      <c r="G39" s="20"/>
      <c r="H39" s="26">
        <v>6</v>
      </c>
    </row>
    <row r="40" spans="1:8" ht="13.5" thickBot="1">
      <c r="A40" s="97"/>
      <c r="B40" s="98" t="s">
        <v>2366</v>
      </c>
      <c r="C40" s="99"/>
      <c r="D40" s="100">
        <f>SUM(D38:D39)</f>
        <v>500</v>
      </c>
      <c r="E40" s="100">
        <f>SUM(E38:E39)</f>
        <v>200</v>
      </c>
      <c r="F40" s="100">
        <f>SUM(F38:F39)</f>
        <v>0</v>
      </c>
      <c r="G40" s="101">
        <f>F40/E40*100</f>
        <v>0</v>
      </c>
      <c r="H40" s="102">
        <f>SUM(H38:H39)</f>
        <v>6</v>
      </c>
    </row>
    <row r="41" spans="1:8" ht="12.75">
      <c r="A41" s="1028">
        <v>3541</v>
      </c>
      <c r="B41" s="1015">
        <v>5222</v>
      </c>
      <c r="C41" s="1016" t="s">
        <v>973</v>
      </c>
      <c r="D41" s="1038">
        <v>0</v>
      </c>
      <c r="E41" s="1038">
        <v>0</v>
      </c>
      <c r="F41" s="1038">
        <v>0</v>
      </c>
      <c r="G41" s="871"/>
      <c r="H41" s="1003">
        <v>20</v>
      </c>
    </row>
    <row r="42" spans="1:8" ht="12.75">
      <c r="A42" s="1021">
        <v>34</v>
      </c>
      <c r="B42" s="1022">
        <v>5336</v>
      </c>
      <c r="C42" s="857" t="s">
        <v>2402</v>
      </c>
      <c r="D42" s="1038">
        <v>0</v>
      </c>
      <c r="E42" s="1038">
        <v>0</v>
      </c>
      <c r="F42" s="1038">
        <v>0</v>
      </c>
      <c r="G42" s="871"/>
      <c r="H42" s="1003">
        <v>20</v>
      </c>
    </row>
    <row r="43" spans="1:8" ht="12.75">
      <c r="A43" s="1021">
        <v>41</v>
      </c>
      <c r="B43" s="1022">
        <v>5336</v>
      </c>
      <c r="C43" s="857" t="s">
        <v>2427</v>
      </c>
      <c r="D43" s="1038">
        <v>0</v>
      </c>
      <c r="E43" s="1038">
        <v>0</v>
      </c>
      <c r="F43" s="1038">
        <v>0</v>
      </c>
      <c r="G43" s="871"/>
      <c r="H43" s="1003">
        <v>20</v>
      </c>
    </row>
    <row r="44" spans="1:8" ht="12.75">
      <c r="A44" s="1021">
        <v>42</v>
      </c>
      <c r="B44" s="1022">
        <v>5336</v>
      </c>
      <c r="C44" s="857" t="s">
        <v>2428</v>
      </c>
      <c r="D44" s="1038">
        <v>0</v>
      </c>
      <c r="E44" s="1038">
        <v>0</v>
      </c>
      <c r="F44" s="1038">
        <v>0</v>
      </c>
      <c r="G44" s="871"/>
      <c r="H44" s="1003">
        <v>20</v>
      </c>
    </row>
    <row r="45" spans="1:8" ht="12.75">
      <c r="A45" s="886"/>
      <c r="B45" s="1022">
        <v>5339</v>
      </c>
      <c r="C45" s="857" t="s">
        <v>751</v>
      </c>
      <c r="D45" s="1038">
        <v>0</v>
      </c>
      <c r="E45" s="1038">
        <v>0</v>
      </c>
      <c r="F45" s="1038">
        <v>0</v>
      </c>
      <c r="G45" s="871"/>
      <c r="H45" s="1003">
        <v>52</v>
      </c>
    </row>
    <row r="46" spans="1:8" ht="13.5" thickBot="1">
      <c r="A46" s="1039"/>
      <c r="B46" s="1040" t="s">
        <v>2366</v>
      </c>
      <c r="C46" s="1041"/>
      <c r="D46" s="1042">
        <f>SUM(D41:D45)</f>
        <v>0</v>
      </c>
      <c r="E46" s="1042">
        <f>SUM(E41:E45)</f>
        <v>0</v>
      </c>
      <c r="F46" s="1042">
        <f>SUM(F41:F45)</f>
        <v>0</v>
      </c>
      <c r="G46" s="1026"/>
      <c r="H46" s="1043">
        <f>SUM(H41:H45)</f>
        <v>132</v>
      </c>
    </row>
    <row r="47" spans="1:8" ht="12.75">
      <c r="A47" s="1028">
        <v>4351</v>
      </c>
      <c r="B47" s="1037">
        <v>5222</v>
      </c>
      <c r="C47" s="1036" t="s">
        <v>973</v>
      </c>
      <c r="D47" s="1029">
        <v>0</v>
      </c>
      <c r="E47" s="1029">
        <v>0</v>
      </c>
      <c r="F47" s="1029">
        <v>0</v>
      </c>
      <c r="G47" s="1030"/>
      <c r="H47" s="1017">
        <v>253</v>
      </c>
    </row>
    <row r="48" spans="1:8" ht="12.75">
      <c r="A48" s="1021" t="s">
        <v>2384</v>
      </c>
      <c r="B48" s="1015">
        <v>5223</v>
      </c>
      <c r="C48" s="1016" t="s">
        <v>974</v>
      </c>
      <c r="D48" s="1038">
        <v>0</v>
      </c>
      <c r="E48" s="1038">
        <v>0</v>
      </c>
      <c r="F48" s="1038">
        <v>0</v>
      </c>
      <c r="G48" s="871"/>
      <c r="H48" s="1003">
        <v>163</v>
      </c>
    </row>
    <row r="49" spans="1:8" ht="12.75">
      <c r="A49" s="1021"/>
      <c r="B49" s="1022">
        <v>5336</v>
      </c>
      <c r="C49" s="894" t="s">
        <v>2228</v>
      </c>
      <c r="D49" s="1038">
        <v>0</v>
      </c>
      <c r="E49" s="1038">
        <v>0</v>
      </c>
      <c r="F49" s="1038">
        <v>0</v>
      </c>
      <c r="G49" s="871"/>
      <c r="H49" s="1003">
        <v>1752</v>
      </c>
    </row>
    <row r="50" spans="1:8" ht="13.5" thickBot="1">
      <c r="A50" s="1044"/>
      <c r="B50" s="1045" t="s">
        <v>2366</v>
      </c>
      <c r="C50" s="1025"/>
      <c r="D50" s="1013">
        <f>SUM(D47:D49)</f>
        <v>0</v>
      </c>
      <c r="E50" s="1013">
        <f>SUM(E47:E49)</f>
        <v>0</v>
      </c>
      <c r="F50" s="1013">
        <f>SUM(F47:F49)</f>
        <v>0</v>
      </c>
      <c r="G50" s="1026"/>
      <c r="H50" s="1027">
        <f>SUM(H47:H49)</f>
        <v>2168</v>
      </c>
    </row>
    <row r="51" spans="1:8" ht="12.75">
      <c r="A51" s="1028">
        <v>4358</v>
      </c>
      <c r="B51" s="1037">
        <v>5222</v>
      </c>
      <c r="C51" s="1036" t="s">
        <v>973</v>
      </c>
      <c r="D51" s="1029">
        <v>0</v>
      </c>
      <c r="E51" s="1029">
        <v>0</v>
      </c>
      <c r="F51" s="1029">
        <v>0</v>
      </c>
      <c r="G51" s="871"/>
      <c r="H51" s="1017">
        <v>40</v>
      </c>
    </row>
    <row r="52" spans="1:8" ht="13.5" thickBot="1">
      <c r="A52" s="1044"/>
      <c r="B52" s="1045" t="s">
        <v>2366</v>
      </c>
      <c r="C52" s="1025"/>
      <c r="D52" s="1013">
        <f>SUM(D51:D51)</f>
        <v>0</v>
      </c>
      <c r="E52" s="1013">
        <f>SUM(E51:E51)</f>
        <v>0</v>
      </c>
      <c r="F52" s="1013">
        <f>SUM(F51:F51)</f>
        <v>0</v>
      </c>
      <c r="G52" s="1026"/>
      <c r="H52" s="1027">
        <f>SUM(H51:H51)</f>
        <v>40</v>
      </c>
    </row>
    <row r="54" ht="12.75">
      <c r="D54" s="468" t="s">
        <v>1755</v>
      </c>
    </row>
    <row r="55" ht="13.5" thickBot="1"/>
    <row r="56" spans="1:8" ht="12.75">
      <c r="A56" s="1028">
        <v>4371</v>
      </c>
      <c r="B56" s="1035">
        <v>5221</v>
      </c>
      <c r="C56" s="1036" t="s">
        <v>976</v>
      </c>
      <c r="D56" s="1029">
        <v>0</v>
      </c>
      <c r="E56" s="1029">
        <v>0</v>
      </c>
      <c r="F56" s="1029">
        <v>0</v>
      </c>
      <c r="G56" s="1030"/>
      <c r="H56" s="1017">
        <v>61</v>
      </c>
    </row>
    <row r="57" spans="1:8" ht="12.75">
      <c r="A57" s="1018"/>
      <c r="B57" s="1015">
        <v>5222</v>
      </c>
      <c r="C57" s="1016" t="s">
        <v>973</v>
      </c>
      <c r="D57" s="1038">
        <v>0</v>
      </c>
      <c r="E57" s="1038">
        <v>0</v>
      </c>
      <c r="F57" s="1038">
        <v>0</v>
      </c>
      <c r="G57" s="871"/>
      <c r="H57" s="1003">
        <v>29</v>
      </c>
    </row>
    <row r="58" spans="1:8" ht="12.75">
      <c r="A58" s="1018"/>
      <c r="B58" s="1022">
        <v>5223</v>
      </c>
      <c r="C58" s="1016" t="s">
        <v>974</v>
      </c>
      <c r="D58" s="1038">
        <v>0</v>
      </c>
      <c r="E58" s="1038">
        <v>0</v>
      </c>
      <c r="F58" s="1038">
        <v>0</v>
      </c>
      <c r="G58" s="871"/>
      <c r="H58" s="1003">
        <v>20</v>
      </c>
    </row>
    <row r="59" spans="1:8" ht="13.5" thickBot="1">
      <c r="A59" s="1044"/>
      <c r="B59" s="1045" t="s">
        <v>2366</v>
      </c>
      <c r="C59" s="1025"/>
      <c r="D59" s="1013">
        <f>SUM(D56:D58)</f>
        <v>0</v>
      </c>
      <c r="E59" s="1013">
        <f>SUM(E56:E58)</f>
        <v>0</v>
      </c>
      <c r="F59" s="1013">
        <f>SUM(F56:F58)</f>
        <v>0</v>
      </c>
      <c r="G59" s="1026"/>
      <c r="H59" s="1027">
        <f>SUM(H56:H58)</f>
        <v>110</v>
      </c>
    </row>
    <row r="60" spans="1:8" ht="12.75">
      <c r="A60" s="1028">
        <v>4372</v>
      </c>
      <c r="B60" s="1037">
        <v>5222</v>
      </c>
      <c r="C60" s="1036" t="s">
        <v>973</v>
      </c>
      <c r="D60" s="1029">
        <v>0</v>
      </c>
      <c r="E60" s="1029">
        <v>0</v>
      </c>
      <c r="F60" s="1029">
        <v>0</v>
      </c>
      <c r="G60" s="871"/>
      <c r="H60" s="1017">
        <v>48</v>
      </c>
    </row>
    <row r="61" spans="1:8" ht="13.5" thickBot="1">
      <c r="A61" s="1044"/>
      <c r="B61" s="1045" t="s">
        <v>2366</v>
      </c>
      <c r="C61" s="1025"/>
      <c r="D61" s="1013">
        <f>SUM(D60:D60)</f>
        <v>0</v>
      </c>
      <c r="E61" s="1013">
        <f>SUM(E60:E60)</f>
        <v>0</v>
      </c>
      <c r="F61" s="1013">
        <f>SUM(F60:F60)</f>
        <v>0</v>
      </c>
      <c r="G61" s="1026"/>
      <c r="H61" s="1027">
        <f>SUM(H60:H60)</f>
        <v>48</v>
      </c>
    </row>
    <row r="62" spans="1:8" ht="12.75">
      <c r="A62" s="1028">
        <v>4374</v>
      </c>
      <c r="B62" s="1037">
        <v>5222</v>
      </c>
      <c r="C62" s="1036" t="s">
        <v>973</v>
      </c>
      <c r="D62" s="1029">
        <v>0</v>
      </c>
      <c r="E62" s="1029">
        <v>0</v>
      </c>
      <c r="F62" s="1029">
        <v>0</v>
      </c>
      <c r="G62" s="871"/>
      <c r="H62" s="1017">
        <v>20</v>
      </c>
    </row>
    <row r="63" spans="1:8" ht="13.5" thickBot="1">
      <c r="A63" s="1044"/>
      <c r="B63" s="1045" t="s">
        <v>2366</v>
      </c>
      <c r="C63" s="1025"/>
      <c r="D63" s="1013">
        <f>SUM(D62:D62)</f>
        <v>0</v>
      </c>
      <c r="E63" s="1013">
        <f>SUM(E62:E62)</f>
        <v>0</v>
      </c>
      <c r="F63" s="1013">
        <f>SUM(F62:F62)</f>
        <v>0</v>
      </c>
      <c r="G63" s="1026"/>
      <c r="H63" s="1027">
        <f>SUM(H62:H62)</f>
        <v>20</v>
      </c>
    </row>
    <row r="64" spans="1:8" ht="12.75">
      <c r="A64" s="1028">
        <v>4379</v>
      </c>
      <c r="B64" s="1022">
        <v>5221</v>
      </c>
      <c r="C64" s="1016" t="s">
        <v>976</v>
      </c>
      <c r="D64" s="1038">
        <v>0</v>
      </c>
      <c r="E64" s="1038">
        <v>0</v>
      </c>
      <c r="F64" s="1038">
        <v>0</v>
      </c>
      <c r="G64" s="871"/>
      <c r="H64" s="1003">
        <v>150</v>
      </c>
    </row>
    <row r="65" spans="1:8" ht="12.75">
      <c r="A65" s="1018"/>
      <c r="B65" s="1015">
        <v>5222</v>
      </c>
      <c r="C65" s="1016" t="s">
        <v>973</v>
      </c>
      <c r="D65" s="1038">
        <v>0</v>
      </c>
      <c r="E65" s="1038">
        <v>0</v>
      </c>
      <c r="F65" s="1038">
        <v>0</v>
      </c>
      <c r="G65" s="871"/>
      <c r="H65" s="1003">
        <v>197</v>
      </c>
    </row>
    <row r="66" spans="1:8" ht="12.75">
      <c r="A66" s="1048"/>
      <c r="B66" s="1022">
        <v>5223</v>
      </c>
      <c r="C66" s="1016" t="s">
        <v>974</v>
      </c>
      <c r="D66" s="1038">
        <v>0</v>
      </c>
      <c r="E66" s="1038">
        <v>0</v>
      </c>
      <c r="F66" s="1038">
        <v>0</v>
      </c>
      <c r="G66" s="871"/>
      <c r="H66" s="1003">
        <v>21</v>
      </c>
    </row>
    <row r="67" spans="1:8" ht="13.5" thickBot="1">
      <c r="A67" s="1044"/>
      <c r="B67" s="1045" t="s">
        <v>2366</v>
      </c>
      <c r="C67" s="1025"/>
      <c r="D67" s="1013">
        <f>SUM(D64:D66)</f>
        <v>0</v>
      </c>
      <c r="E67" s="1013">
        <f>SUM(E64:E66)</f>
        <v>0</v>
      </c>
      <c r="F67" s="1013">
        <f>SUM(F64:F66)</f>
        <v>0</v>
      </c>
      <c r="G67" s="1026"/>
      <c r="H67" s="1027">
        <f>SUM(H64:H66)</f>
        <v>368</v>
      </c>
    </row>
    <row r="68" spans="1:8" ht="12.75">
      <c r="A68" s="80">
        <v>3311</v>
      </c>
      <c r="B68" s="105">
        <v>5222</v>
      </c>
      <c r="C68" s="115" t="s">
        <v>995</v>
      </c>
      <c r="D68" s="116">
        <v>0</v>
      </c>
      <c r="E68" s="116">
        <v>930</v>
      </c>
      <c r="F68" s="116">
        <v>930</v>
      </c>
      <c r="G68" s="20">
        <f>F68/E68*100</f>
        <v>100</v>
      </c>
      <c r="H68" s="119">
        <v>1400</v>
      </c>
    </row>
    <row r="69" spans="1:8" ht="13.5" thickBot="1">
      <c r="A69" s="109"/>
      <c r="B69" s="110" t="s">
        <v>2366</v>
      </c>
      <c r="C69" s="111"/>
      <c r="D69" s="6">
        <f>SUM(D68:D68)</f>
        <v>0</v>
      </c>
      <c r="E69" s="6">
        <f>SUM(E68:E68)</f>
        <v>930</v>
      </c>
      <c r="F69" s="6">
        <f>SUM(F68:F68)</f>
        <v>930</v>
      </c>
      <c r="G69" s="101">
        <f>F69/E69*100</f>
        <v>100</v>
      </c>
      <c r="H69" s="8">
        <f>SUM(H68:H68)</f>
        <v>1400</v>
      </c>
    </row>
    <row r="70" spans="1:8" ht="12.75">
      <c r="A70" s="80">
        <v>3316</v>
      </c>
      <c r="B70" s="121">
        <v>5169</v>
      </c>
      <c r="C70" s="42" t="s">
        <v>1446</v>
      </c>
      <c r="D70" s="116">
        <v>0</v>
      </c>
      <c r="E70" s="116">
        <v>130</v>
      </c>
      <c r="F70" s="116">
        <v>130</v>
      </c>
      <c r="G70" s="20">
        <f>F70/E70*100</f>
        <v>100</v>
      </c>
      <c r="H70" s="119">
        <v>2747</v>
      </c>
    </row>
    <row r="71" spans="1:8" ht="13.5" thickBot="1">
      <c r="A71" s="109"/>
      <c r="B71" s="110" t="s">
        <v>2366</v>
      </c>
      <c r="C71" s="111"/>
      <c r="D71" s="6">
        <f>SUM(D70:D70)</f>
        <v>0</v>
      </c>
      <c r="E71" s="6">
        <f>SUM(E70:E70)</f>
        <v>130</v>
      </c>
      <c r="F71" s="6">
        <f>SUM(F70:F70)</f>
        <v>130</v>
      </c>
      <c r="G71" s="101">
        <f>F71/E71*100</f>
        <v>100</v>
      </c>
      <c r="H71" s="8">
        <f>SUM(H70:H70)</f>
        <v>2747</v>
      </c>
    </row>
    <row r="72" spans="1:8" ht="12.75">
      <c r="A72" s="80">
        <v>3317</v>
      </c>
      <c r="B72" s="105">
        <v>5139</v>
      </c>
      <c r="C72" s="47" t="s">
        <v>2443</v>
      </c>
      <c r="D72" s="49">
        <v>30</v>
      </c>
      <c r="E72" s="49">
        <v>60</v>
      </c>
      <c r="F72" s="49">
        <v>56</v>
      </c>
      <c r="G72" s="118">
        <f aca="true" t="shared" si="0" ref="G72:G77">F72/E72*100</f>
        <v>93.33333333333333</v>
      </c>
      <c r="H72" s="83">
        <v>30</v>
      </c>
    </row>
    <row r="73" spans="1:8" ht="12.75">
      <c r="A73" s="93"/>
      <c r="B73" s="121">
        <v>5169</v>
      </c>
      <c r="C73" s="42" t="s">
        <v>1446</v>
      </c>
      <c r="D73" s="91">
        <v>1226</v>
      </c>
      <c r="E73" s="91">
        <v>486</v>
      </c>
      <c r="F73" s="91">
        <v>469</v>
      </c>
      <c r="G73" s="20">
        <f t="shared" si="0"/>
        <v>96.50205761316872</v>
      </c>
      <c r="H73" s="92">
        <v>28</v>
      </c>
    </row>
    <row r="74" spans="1:8" ht="12.75">
      <c r="A74" s="470"/>
      <c r="B74" s="121">
        <v>5175</v>
      </c>
      <c r="C74" s="42" t="s">
        <v>2445</v>
      </c>
      <c r="D74" s="224">
        <v>130</v>
      </c>
      <c r="E74" s="224">
        <v>130</v>
      </c>
      <c r="F74" s="224">
        <v>34</v>
      </c>
      <c r="G74" s="20">
        <f t="shared" si="0"/>
        <v>26.153846153846157</v>
      </c>
      <c r="H74" s="465">
        <v>35</v>
      </c>
    </row>
    <row r="75" spans="1:8" ht="12.75">
      <c r="A75" s="470"/>
      <c r="B75" s="1022">
        <v>5221</v>
      </c>
      <c r="C75" s="1016" t="s">
        <v>976</v>
      </c>
      <c r="D75" s="1038">
        <v>0</v>
      </c>
      <c r="E75" s="1038">
        <v>50</v>
      </c>
      <c r="F75" s="1038">
        <v>50</v>
      </c>
      <c r="G75" s="20">
        <f t="shared" si="0"/>
        <v>100</v>
      </c>
      <c r="H75" s="1003">
        <v>0</v>
      </c>
    </row>
    <row r="76" spans="1:8" ht="12.75">
      <c r="A76" s="470"/>
      <c r="B76" s="1015">
        <v>5222</v>
      </c>
      <c r="C76" s="1016" t="s">
        <v>973</v>
      </c>
      <c r="D76" s="1038">
        <v>0</v>
      </c>
      <c r="E76" s="1038">
        <v>170</v>
      </c>
      <c r="F76" s="1038">
        <v>170</v>
      </c>
      <c r="G76" s="20">
        <f t="shared" si="0"/>
        <v>100</v>
      </c>
      <c r="H76" s="1003">
        <v>170</v>
      </c>
    </row>
    <row r="77" spans="1:8" ht="13.5" thickBot="1">
      <c r="A77" s="109"/>
      <c r="B77" s="113" t="s">
        <v>2366</v>
      </c>
      <c r="C77" s="99"/>
      <c r="D77" s="100">
        <f>SUM(D72:D76)</f>
        <v>1386</v>
      </c>
      <c r="E77" s="100">
        <f>SUM(E72:E76)</f>
        <v>896</v>
      </c>
      <c r="F77" s="100">
        <f>SUM(F72:F76)</f>
        <v>779</v>
      </c>
      <c r="G77" s="120">
        <f t="shared" si="0"/>
        <v>86.94196428571429</v>
      </c>
      <c r="H77" s="102">
        <f>SUM(H72:H76)</f>
        <v>263</v>
      </c>
    </row>
    <row r="78" spans="1:8" ht="12.75">
      <c r="A78" s="80">
        <v>3319</v>
      </c>
      <c r="B78" s="105">
        <v>5136</v>
      </c>
      <c r="C78" s="175" t="s">
        <v>2442</v>
      </c>
      <c r="D78" s="49">
        <v>10</v>
      </c>
      <c r="E78" s="49">
        <v>10</v>
      </c>
      <c r="F78" s="49">
        <v>0</v>
      </c>
      <c r="G78" s="118">
        <f aca="true" t="shared" si="1" ref="G78:G83">F78/E78*100</f>
        <v>0</v>
      </c>
      <c r="H78" s="83">
        <v>12</v>
      </c>
    </row>
    <row r="79" spans="1:8" ht="12.75">
      <c r="A79" s="107"/>
      <c r="B79" s="90">
        <v>5139</v>
      </c>
      <c r="C79" s="17" t="s">
        <v>2443</v>
      </c>
      <c r="D79" s="79">
        <v>50</v>
      </c>
      <c r="E79" s="79">
        <v>50</v>
      </c>
      <c r="F79" s="79">
        <v>49</v>
      </c>
      <c r="G79" s="20">
        <f t="shared" si="1"/>
        <v>98</v>
      </c>
      <c r="H79" s="26">
        <v>212</v>
      </c>
    </row>
    <row r="80" spans="1:8" ht="12.75">
      <c r="A80" s="107"/>
      <c r="B80" s="90">
        <v>5164</v>
      </c>
      <c r="C80" s="63" t="s">
        <v>2373</v>
      </c>
      <c r="D80" s="91">
        <v>30</v>
      </c>
      <c r="E80" s="91">
        <v>30</v>
      </c>
      <c r="F80" s="91">
        <v>0</v>
      </c>
      <c r="G80" s="20">
        <f t="shared" si="1"/>
        <v>0</v>
      </c>
      <c r="H80" s="92">
        <v>6</v>
      </c>
    </row>
    <row r="81" spans="1:8" ht="12.75">
      <c r="A81" s="383"/>
      <c r="B81" s="90">
        <v>5169</v>
      </c>
      <c r="C81" s="42" t="s">
        <v>1446</v>
      </c>
      <c r="D81" s="91">
        <v>345</v>
      </c>
      <c r="E81" s="91">
        <v>345</v>
      </c>
      <c r="F81" s="91">
        <v>311</v>
      </c>
      <c r="G81" s="20">
        <f t="shared" si="1"/>
        <v>90.14492753623189</v>
      </c>
      <c r="H81" s="92">
        <v>803</v>
      </c>
    </row>
    <row r="82" spans="1:8" ht="12.75">
      <c r="A82" s="383"/>
      <c r="B82" s="121">
        <v>5175</v>
      </c>
      <c r="C82" s="42" t="s">
        <v>2445</v>
      </c>
      <c r="D82" s="91">
        <v>30</v>
      </c>
      <c r="E82" s="91">
        <v>30</v>
      </c>
      <c r="F82" s="91">
        <v>2</v>
      </c>
      <c r="G82" s="20">
        <f t="shared" si="1"/>
        <v>6.666666666666667</v>
      </c>
      <c r="H82" s="92">
        <v>30</v>
      </c>
    </row>
    <row r="83" spans="1:8" ht="12.75">
      <c r="A83" s="383"/>
      <c r="B83" s="121">
        <v>5192</v>
      </c>
      <c r="C83" s="42" t="s">
        <v>971</v>
      </c>
      <c r="D83" s="79">
        <v>1</v>
      </c>
      <c r="E83" s="79">
        <v>1</v>
      </c>
      <c r="F83" s="91">
        <v>0</v>
      </c>
      <c r="G83" s="20">
        <f t="shared" si="1"/>
        <v>0</v>
      </c>
      <c r="H83" s="92">
        <v>0</v>
      </c>
    </row>
    <row r="84" spans="1:8" ht="12.75">
      <c r="A84" s="1138"/>
      <c r="B84" s="1031">
        <v>5194</v>
      </c>
      <c r="C84" s="1032" t="s">
        <v>2446</v>
      </c>
      <c r="D84" s="1012">
        <v>0</v>
      </c>
      <c r="E84" s="1012">
        <v>0</v>
      </c>
      <c r="F84" s="1012">
        <v>0</v>
      </c>
      <c r="G84" s="871"/>
      <c r="H84" s="1006">
        <v>58</v>
      </c>
    </row>
    <row r="85" spans="1:8" ht="12.75">
      <c r="A85" s="383"/>
      <c r="B85" s="121">
        <v>5331</v>
      </c>
      <c r="C85" s="42" t="s">
        <v>752</v>
      </c>
      <c r="D85" s="91">
        <v>0</v>
      </c>
      <c r="E85" s="91">
        <v>0</v>
      </c>
      <c r="F85" s="91">
        <v>0</v>
      </c>
      <c r="G85" s="20"/>
      <c r="H85" s="92">
        <v>1800</v>
      </c>
    </row>
    <row r="86" spans="1:8" ht="12.75">
      <c r="A86" s="383"/>
      <c r="B86" s="1022">
        <v>5336</v>
      </c>
      <c r="C86" s="894" t="s">
        <v>801</v>
      </c>
      <c r="D86" s="91">
        <v>0</v>
      </c>
      <c r="E86" s="91">
        <v>0</v>
      </c>
      <c r="F86" s="91">
        <v>0</v>
      </c>
      <c r="G86" s="20"/>
      <c r="H86" s="92">
        <v>48</v>
      </c>
    </row>
    <row r="87" spans="1:8" ht="13.5" thickBot="1">
      <c r="A87" s="109"/>
      <c r="B87" s="113" t="s">
        <v>2366</v>
      </c>
      <c r="C87" s="99"/>
      <c r="D87" s="100">
        <f>SUM(D78:D86)</f>
        <v>466</v>
      </c>
      <c r="E87" s="100">
        <f>SUM(E78:E86)</f>
        <v>466</v>
      </c>
      <c r="F87" s="100">
        <f>SUM(F78:F86)</f>
        <v>362</v>
      </c>
      <c r="G87" s="101">
        <f>F87/E87*100</f>
        <v>77.6824034334764</v>
      </c>
      <c r="H87" s="102">
        <f>SUM(H78:H86)</f>
        <v>2969</v>
      </c>
    </row>
    <row r="88" spans="1:8" ht="12.75">
      <c r="A88" s="545">
        <v>3326</v>
      </c>
      <c r="B88" s="105">
        <v>5171</v>
      </c>
      <c r="C88" s="47" t="s">
        <v>2397</v>
      </c>
      <c r="D88" s="49">
        <v>100</v>
      </c>
      <c r="E88" s="49">
        <v>0</v>
      </c>
      <c r="F88" s="49">
        <v>0</v>
      </c>
      <c r="G88" s="104"/>
      <c r="H88" s="83">
        <v>197</v>
      </c>
    </row>
    <row r="89" spans="1:8" ht="13.5" thickBot="1">
      <c r="A89" s="97"/>
      <c r="B89" s="98" t="s">
        <v>2366</v>
      </c>
      <c r="C89" s="111"/>
      <c r="D89" s="6">
        <f>SUM(D88:D88)</f>
        <v>100</v>
      </c>
      <c r="E89" s="6">
        <f>SUM(E88:E88)</f>
        <v>0</v>
      </c>
      <c r="F89" s="6">
        <f>SUM(F88:F88)</f>
        <v>0</v>
      </c>
      <c r="G89" s="101"/>
      <c r="H89" s="8">
        <f>SUM(H88:H88)</f>
        <v>197</v>
      </c>
    </row>
    <row r="90" spans="1:8" ht="12.75">
      <c r="A90" s="545">
        <v>3349</v>
      </c>
      <c r="B90" s="121">
        <v>5169</v>
      </c>
      <c r="C90" s="42" t="s">
        <v>2357</v>
      </c>
      <c r="D90" s="91">
        <v>0</v>
      </c>
      <c r="E90" s="91">
        <v>0</v>
      </c>
      <c r="F90" s="91">
        <v>0</v>
      </c>
      <c r="G90" s="20"/>
      <c r="H90" s="92">
        <v>4781</v>
      </c>
    </row>
    <row r="91" spans="1:8" ht="13.5" thickBot="1">
      <c r="A91" s="97"/>
      <c r="B91" s="98" t="s">
        <v>2366</v>
      </c>
      <c r="C91" s="111"/>
      <c r="D91" s="6">
        <f>SUM(D90:D90)</f>
        <v>0</v>
      </c>
      <c r="E91" s="6">
        <f>SUM(E90:E90)</f>
        <v>0</v>
      </c>
      <c r="F91" s="6">
        <f>SUM(F90:F90)</f>
        <v>0</v>
      </c>
      <c r="G91" s="101"/>
      <c r="H91" s="8">
        <f>SUM(H90:H90)</f>
        <v>4781</v>
      </c>
    </row>
    <row r="92" spans="1:8" ht="12.75">
      <c r="A92" s="545">
        <v>3392</v>
      </c>
      <c r="B92" s="1037">
        <v>5213</v>
      </c>
      <c r="C92" s="1052" t="s">
        <v>513</v>
      </c>
      <c r="D92" s="49">
        <v>0</v>
      </c>
      <c r="E92" s="49">
        <v>1350</v>
      </c>
      <c r="F92" s="49">
        <v>1350</v>
      </c>
      <c r="G92" s="104">
        <f>F92/E92*100</f>
        <v>100</v>
      </c>
      <c r="H92" s="83">
        <v>0</v>
      </c>
    </row>
    <row r="93" spans="1:8" ht="13.5" thickBot="1">
      <c r="A93" s="97"/>
      <c r="B93" s="98" t="s">
        <v>2366</v>
      </c>
      <c r="C93" s="111"/>
      <c r="D93" s="6">
        <f>SUM(D92:D92)</f>
        <v>0</v>
      </c>
      <c r="E93" s="6">
        <f>SUM(E92:E92)</f>
        <v>1350</v>
      </c>
      <c r="F93" s="6">
        <f>SUM(F92:F92)</f>
        <v>1350</v>
      </c>
      <c r="G93" s="101">
        <f>F93/E93*100</f>
        <v>100</v>
      </c>
      <c r="H93" s="8">
        <f>SUM(H92:H92)</f>
        <v>0</v>
      </c>
    </row>
    <row r="94" spans="1:8" ht="12.75">
      <c r="A94" s="80">
        <v>3399</v>
      </c>
      <c r="B94" s="105">
        <v>5136</v>
      </c>
      <c r="C94" s="47" t="s">
        <v>972</v>
      </c>
      <c r="D94" s="49">
        <v>11</v>
      </c>
      <c r="E94" s="49">
        <v>11</v>
      </c>
      <c r="F94" s="49">
        <v>0</v>
      </c>
      <c r="G94" s="118">
        <f aca="true" t="shared" si="2" ref="G94:G102">F94/E94*100</f>
        <v>0</v>
      </c>
      <c r="H94" s="83">
        <v>0</v>
      </c>
    </row>
    <row r="95" spans="1:8" ht="12.75">
      <c r="A95" s="383"/>
      <c r="B95" s="121">
        <v>5139</v>
      </c>
      <c r="C95" s="42" t="s">
        <v>2393</v>
      </c>
      <c r="D95" s="91">
        <v>500</v>
      </c>
      <c r="E95" s="91">
        <v>470</v>
      </c>
      <c r="F95" s="91">
        <v>258</v>
      </c>
      <c r="G95" s="20">
        <f t="shared" si="2"/>
        <v>54.8936170212766</v>
      </c>
      <c r="H95" s="92">
        <v>350</v>
      </c>
    </row>
    <row r="96" spans="1:8" ht="12.75">
      <c r="A96" s="383"/>
      <c r="B96" s="121">
        <v>5161</v>
      </c>
      <c r="C96" s="42" t="s">
        <v>1407</v>
      </c>
      <c r="D96" s="91">
        <v>15</v>
      </c>
      <c r="E96" s="91">
        <v>15</v>
      </c>
      <c r="F96" s="91">
        <v>0</v>
      </c>
      <c r="G96" s="20">
        <f t="shared" si="2"/>
        <v>0</v>
      </c>
      <c r="H96" s="92">
        <v>1</v>
      </c>
    </row>
    <row r="97" spans="1:8" ht="12.75">
      <c r="A97" s="383"/>
      <c r="B97" s="90">
        <v>5164</v>
      </c>
      <c r="C97" s="63" t="s">
        <v>2373</v>
      </c>
      <c r="D97" s="91">
        <v>500</v>
      </c>
      <c r="E97" s="91">
        <v>100</v>
      </c>
      <c r="F97" s="91">
        <v>30</v>
      </c>
      <c r="G97" s="20">
        <f t="shared" si="2"/>
        <v>30</v>
      </c>
      <c r="H97" s="92">
        <v>146</v>
      </c>
    </row>
    <row r="98" spans="1:8" ht="12.75">
      <c r="A98" s="383"/>
      <c r="B98" s="121">
        <v>5169</v>
      </c>
      <c r="C98" s="42" t="s">
        <v>2396</v>
      </c>
      <c r="D98" s="91">
        <v>17180</v>
      </c>
      <c r="E98" s="91">
        <v>15980</v>
      </c>
      <c r="F98" s="91">
        <v>14243</v>
      </c>
      <c r="G98" s="20">
        <f t="shared" si="2"/>
        <v>89.13016270337923</v>
      </c>
      <c r="H98" s="92">
        <v>21883</v>
      </c>
    </row>
    <row r="99" spans="1:8" ht="12.75">
      <c r="A99" s="383"/>
      <c r="B99" s="121">
        <v>5175</v>
      </c>
      <c r="C99" s="42" t="s">
        <v>2445</v>
      </c>
      <c r="D99" s="91">
        <v>380</v>
      </c>
      <c r="E99" s="91">
        <v>450</v>
      </c>
      <c r="F99" s="91">
        <v>277</v>
      </c>
      <c r="G99" s="20">
        <f t="shared" si="2"/>
        <v>61.55555555555555</v>
      </c>
      <c r="H99" s="92">
        <v>623</v>
      </c>
    </row>
    <row r="100" spans="1:8" ht="12.75">
      <c r="A100" s="383"/>
      <c r="B100" s="121">
        <v>5192</v>
      </c>
      <c r="C100" s="42" t="s">
        <v>387</v>
      </c>
      <c r="D100" s="91">
        <v>20</v>
      </c>
      <c r="E100" s="91">
        <v>20</v>
      </c>
      <c r="F100" s="91">
        <v>0</v>
      </c>
      <c r="G100" s="20">
        <f t="shared" si="2"/>
        <v>0</v>
      </c>
      <c r="H100" s="92">
        <v>0</v>
      </c>
    </row>
    <row r="101" spans="1:8" ht="12.75">
      <c r="A101" s="383"/>
      <c r="B101" s="121">
        <v>5194</v>
      </c>
      <c r="C101" s="42" t="s">
        <v>2446</v>
      </c>
      <c r="D101" s="91">
        <v>1340</v>
      </c>
      <c r="E101" s="91">
        <v>2090</v>
      </c>
      <c r="F101" s="91">
        <v>1869</v>
      </c>
      <c r="G101" s="20">
        <f t="shared" si="2"/>
        <v>89.42583732057416</v>
      </c>
      <c r="H101" s="92">
        <v>2198</v>
      </c>
    </row>
    <row r="102" spans="1:8" ht="12.75">
      <c r="A102" s="383"/>
      <c r="B102" s="121">
        <v>5492</v>
      </c>
      <c r="C102" s="42" t="s">
        <v>2447</v>
      </c>
      <c r="D102" s="91">
        <v>600</v>
      </c>
      <c r="E102" s="91">
        <v>600</v>
      </c>
      <c r="F102" s="91">
        <v>452</v>
      </c>
      <c r="G102" s="20">
        <f t="shared" si="2"/>
        <v>75.33333333333333</v>
      </c>
      <c r="H102" s="92">
        <v>366</v>
      </c>
    </row>
    <row r="103" spans="1:8" ht="13.5" thickBot="1">
      <c r="A103" s="109"/>
      <c r="B103" s="428" t="s">
        <v>2366</v>
      </c>
      <c r="C103" s="99"/>
      <c r="D103" s="100">
        <f>SUM(D94:D102)</f>
        <v>20546</v>
      </c>
      <c r="E103" s="100">
        <f>SUM(E94:E102)</f>
        <v>19736</v>
      </c>
      <c r="F103" s="100">
        <f>SUM(F94:F102)</f>
        <v>17129</v>
      </c>
      <c r="G103" s="101">
        <f>F103/E103*100</f>
        <v>86.79063640048642</v>
      </c>
      <c r="H103" s="102">
        <f>SUM(H94:H102)</f>
        <v>25567</v>
      </c>
    </row>
    <row r="110" ht="12.75">
      <c r="D110" s="468" t="s">
        <v>1756</v>
      </c>
    </row>
    <row r="111" ht="13.5" thickBot="1"/>
    <row r="112" spans="1:8" ht="12.75">
      <c r="A112" s="80">
        <v>3419</v>
      </c>
      <c r="B112" s="105">
        <v>5139</v>
      </c>
      <c r="C112" s="47" t="s">
        <v>2393</v>
      </c>
      <c r="D112" s="49">
        <v>130</v>
      </c>
      <c r="E112" s="49">
        <v>130</v>
      </c>
      <c r="F112" s="49">
        <v>80</v>
      </c>
      <c r="G112" s="104">
        <f aca="true" t="shared" si="3" ref="G112:G121">F112/E112*100</f>
        <v>61.53846153846154</v>
      </c>
      <c r="H112" s="83">
        <v>129</v>
      </c>
    </row>
    <row r="113" spans="1:8" ht="12.75">
      <c r="A113" s="383"/>
      <c r="B113" s="90">
        <v>5164</v>
      </c>
      <c r="C113" s="63" t="s">
        <v>2373</v>
      </c>
      <c r="D113" s="79">
        <v>80</v>
      </c>
      <c r="E113" s="79">
        <v>80</v>
      </c>
      <c r="F113" s="91">
        <v>47</v>
      </c>
      <c r="G113" s="20">
        <f t="shared" si="3"/>
        <v>58.75</v>
      </c>
      <c r="H113" s="92">
        <v>12</v>
      </c>
    </row>
    <row r="114" spans="1:8" ht="12.75">
      <c r="A114" s="93"/>
      <c r="B114" s="90">
        <v>5169</v>
      </c>
      <c r="C114" s="42" t="s">
        <v>2396</v>
      </c>
      <c r="D114" s="79">
        <v>1200</v>
      </c>
      <c r="E114" s="79">
        <v>800</v>
      </c>
      <c r="F114" s="91">
        <v>704</v>
      </c>
      <c r="G114" s="20">
        <f t="shared" si="3"/>
        <v>88</v>
      </c>
      <c r="H114" s="92">
        <v>446</v>
      </c>
    </row>
    <row r="115" spans="1:8" ht="12.75">
      <c r="A115" s="93"/>
      <c r="B115" s="121">
        <v>5175</v>
      </c>
      <c r="C115" s="42" t="s">
        <v>2445</v>
      </c>
      <c r="D115" s="79">
        <v>90</v>
      </c>
      <c r="E115" s="79">
        <v>90</v>
      </c>
      <c r="F115" s="91">
        <v>67</v>
      </c>
      <c r="G115" s="20">
        <f t="shared" si="3"/>
        <v>74.44444444444444</v>
      </c>
      <c r="H115" s="92">
        <v>33</v>
      </c>
    </row>
    <row r="116" spans="1:8" ht="12.75">
      <c r="A116" s="93"/>
      <c r="B116" s="90">
        <v>5194</v>
      </c>
      <c r="C116" s="42" t="s">
        <v>2446</v>
      </c>
      <c r="D116" s="91">
        <v>670</v>
      </c>
      <c r="E116" s="91">
        <v>1070</v>
      </c>
      <c r="F116" s="91">
        <v>1005</v>
      </c>
      <c r="G116" s="20">
        <f t="shared" si="3"/>
        <v>93.92523364485982</v>
      </c>
      <c r="H116" s="92">
        <v>655</v>
      </c>
    </row>
    <row r="117" spans="1:8" ht="12.75">
      <c r="A117" s="93"/>
      <c r="B117" s="90">
        <v>5222</v>
      </c>
      <c r="C117" s="63" t="s">
        <v>2229</v>
      </c>
      <c r="D117" s="79">
        <v>0</v>
      </c>
      <c r="E117" s="79">
        <v>0</v>
      </c>
      <c r="F117" s="79">
        <v>0</v>
      </c>
      <c r="G117" s="20"/>
      <c r="H117" s="26">
        <v>460</v>
      </c>
    </row>
    <row r="118" spans="1:8" ht="12.75">
      <c r="A118" s="107"/>
      <c r="B118" s="90">
        <v>5339</v>
      </c>
      <c r="C118" s="17" t="s">
        <v>2230</v>
      </c>
      <c r="D118" s="79">
        <v>0</v>
      </c>
      <c r="E118" s="79">
        <v>0</v>
      </c>
      <c r="F118" s="79">
        <v>0</v>
      </c>
      <c r="G118" s="20"/>
      <c r="H118" s="26">
        <v>70</v>
      </c>
    </row>
    <row r="119" spans="1:8" ht="12.75">
      <c r="A119" s="107"/>
      <c r="B119" s="121">
        <v>5492</v>
      </c>
      <c r="C119" s="42" t="s">
        <v>2447</v>
      </c>
      <c r="D119" s="79">
        <v>143</v>
      </c>
      <c r="E119" s="79">
        <v>43</v>
      </c>
      <c r="F119" s="79">
        <v>43</v>
      </c>
      <c r="G119" s="20">
        <f t="shared" si="3"/>
        <v>100</v>
      </c>
      <c r="H119" s="26">
        <v>12</v>
      </c>
    </row>
    <row r="120" spans="1:8" ht="13.5" thickBot="1">
      <c r="A120" s="112"/>
      <c r="B120" s="428"/>
      <c r="C120" s="547" t="s">
        <v>2366</v>
      </c>
      <c r="D120" s="6">
        <f>SUM(D112:D119)</f>
        <v>2313</v>
      </c>
      <c r="E120" s="6">
        <f>SUM(E112:E119)</f>
        <v>2213</v>
      </c>
      <c r="F120" s="6">
        <f>SUM(F112:F119)</f>
        <v>1946</v>
      </c>
      <c r="G120" s="120">
        <f>F120/E120*100</f>
        <v>87.93492995933121</v>
      </c>
      <c r="H120" s="8">
        <f>SUM(H112:H119)</f>
        <v>1817</v>
      </c>
    </row>
    <row r="121" spans="1:8" ht="12.75">
      <c r="A121" s="80">
        <v>6171</v>
      </c>
      <c r="B121" s="546">
        <v>5138</v>
      </c>
      <c r="C121" s="381" t="s">
        <v>841</v>
      </c>
      <c r="D121" s="116">
        <v>0</v>
      </c>
      <c r="E121" s="116">
        <v>47</v>
      </c>
      <c r="F121" s="116">
        <v>46</v>
      </c>
      <c r="G121" s="20">
        <f t="shared" si="3"/>
        <v>97.87234042553192</v>
      </c>
      <c r="H121" s="119">
        <v>0</v>
      </c>
    </row>
    <row r="122" spans="1:8" ht="12.75">
      <c r="A122" s="93"/>
      <c r="B122" s="88">
        <v>5321</v>
      </c>
      <c r="C122" s="17" t="s">
        <v>783</v>
      </c>
      <c r="D122" s="79">
        <v>0</v>
      </c>
      <c r="E122" s="79">
        <v>0</v>
      </c>
      <c r="F122" s="79">
        <v>0</v>
      </c>
      <c r="G122" s="20"/>
      <c r="H122" s="26">
        <v>250</v>
      </c>
    </row>
    <row r="123" spans="1:8" ht="13.5" thickBot="1">
      <c r="A123" s="112"/>
      <c r="B123" s="428"/>
      <c r="C123" s="547" t="s">
        <v>2366</v>
      </c>
      <c r="D123" s="6">
        <f>SUM(D121:D122)</f>
        <v>0</v>
      </c>
      <c r="E123" s="6">
        <f>SUM(E121:E122)</f>
        <v>47</v>
      </c>
      <c r="F123" s="6">
        <f>SUM(F121:F122)</f>
        <v>46</v>
      </c>
      <c r="G123" s="120">
        <f>F123/E123*100</f>
        <v>97.87234042553192</v>
      </c>
      <c r="H123" s="8">
        <f>SUM(H121:H122)</f>
        <v>250</v>
      </c>
    </row>
    <row r="124" spans="1:8" ht="12.75">
      <c r="A124" s="1028">
        <v>6221</v>
      </c>
      <c r="B124" s="1035">
        <v>5531</v>
      </c>
      <c r="C124" s="1036" t="s">
        <v>802</v>
      </c>
      <c r="D124" s="1029">
        <v>0</v>
      </c>
      <c r="E124" s="1029">
        <v>0</v>
      </c>
      <c r="F124" s="1029">
        <v>0</v>
      </c>
      <c r="G124" s="1047"/>
      <c r="H124" s="1017">
        <v>261</v>
      </c>
    </row>
    <row r="125" spans="1:8" ht="13.5" thickBot="1">
      <c r="A125" s="1044"/>
      <c r="B125" s="1139"/>
      <c r="C125" s="1140" t="s">
        <v>2366</v>
      </c>
      <c r="D125" s="1042">
        <f>SUM(D124)</f>
        <v>0</v>
      </c>
      <c r="E125" s="1042">
        <f>SUM(E124)</f>
        <v>0</v>
      </c>
      <c r="F125" s="1042">
        <f>SUM(F124)</f>
        <v>0</v>
      </c>
      <c r="G125" s="1046"/>
      <c r="H125" s="1043">
        <f>SUM(H124)</f>
        <v>261</v>
      </c>
    </row>
    <row r="126" spans="1:8" ht="12.75">
      <c r="A126" s="80">
        <v>6223</v>
      </c>
      <c r="B126" s="105">
        <v>5139</v>
      </c>
      <c r="C126" s="47" t="s">
        <v>2393</v>
      </c>
      <c r="D126" s="49">
        <v>50</v>
      </c>
      <c r="E126" s="49">
        <v>50</v>
      </c>
      <c r="F126" s="49">
        <v>16</v>
      </c>
      <c r="G126" s="118">
        <f aca="true" t="shared" si="4" ref="G126:G140">F126/E126*100</f>
        <v>32</v>
      </c>
      <c r="H126" s="83">
        <v>27</v>
      </c>
    </row>
    <row r="127" spans="1:8" ht="12.75">
      <c r="A127" s="383"/>
      <c r="B127" s="121">
        <v>5142</v>
      </c>
      <c r="C127" s="42" t="s">
        <v>2448</v>
      </c>
      <c r="D127" s="91">
        <v>8</v>
      </c>
      <c r="E127" s="91">
        <v>8</v>
      </c>
      <c r="F127" s="91">
        <v>0</v>
      </c>
      <c r="G127" s="20">
        <f t="shared" si="4"/>
        <v>0</v>
      </c>
      <c r="H127" s="92">
        <v>0</v>
      </c>
    </row>
    <row r="128" spans="1:8" ht="12.75">
      <c r="A128" s="383"/>
      <c r="B128" s="121">
        <v>5156</v>
      </c>
      <c r="C128" s="42" t="s">
        <v>9</v>
      </c>
      <c r="D128" s="91">
        <v>20</v>
      </c>
      <c r="E128" s="91">
        <v>20</v>
      </c>
      <c r="F128" s="91">
        <v>2</v>
      </c>
      <c r="G128" s="20">
        <f t="shared" si="4"/>
        <v>10</v>
      </c>
      <c r="H128" s="92">
        <v>0</v>
      </c>
    </row>
    <row r="129" spans="1:8" ht="12.75">
      <c r="A129" s="383"/>
      <c r="B129" s="121">
        <v>5161</v>
      </c>
      <c r="C129" s="42" t="s">
        <v>1407</v>
      </c>
      <c r="D129" s="91">
        <v>3</v>
      </c>
      <c r="E129" s="91">
        <v>3</v>
      </c>
      <c r="F129" s="91">
        <v>0</v>
      </c>
      <c r="G129" s="20">
        <f t="shared" si="4"/>
        <v>0</v>
      </c>
      <c r="H129" s="92">
        <v>0</v>
      </c>
    </row>
    <row r="130" spans="1:8" ht="12.75">
      <c r="A130" s="383"/>
      <c r="B130" s="121">
        <v>5163</v>
      </c>
      <c r="C130" s="42" t="s">
        <v>2449</v>
      </c>
      <c r="D130" s="91">
        <v>11</v>
      </c>
      <c r="E130" s="91">
        <v>11</v>
      </c>
      <c r="F130" s="91">
        <v>3</v>
      </c>
      <c r="G130" s="20">
        <f t="shared" si="4"/>
        <v>27.27272727272727</v>
      </c>
      <c r="H130" s="92">
        <v>2</v>
      </c>
    </row>
    <row r="131" spans="1:8" ht="12.75">
      <c r="A131" s="470"/>
      <c r="B131" s="90">
        <v>5164</v>
      </c>
      <c r="C131" s="63" t="s">
        <v>2373</v>
      </c>
      <c r="D131" s="91">
        <v>70</v>
      </c>
      <c r="E131" s="91">
        <v>120</v>
      </c>
      <c r="F131" s="91">
        <v>119</v>
      </c>
      <c r="G131" s="20">
        <f t="shared" si="4"/>
        <v>99.16666666666667</v>
      </c>
      <c r="H131" s="92">
        <v>92</v>
      </c>
    </row>
    <row r="132" spans="1:8" ht="12.75">
      <c r="A132" s="470"/>
      <c r="B132" s="121">
        <v>5169</v>
      </c>
      <c r="C132" s="42" t="s">
        <v>2444</v>
      </c>
      <c r="D132" s="91">
        <v>1050</v>
      </c>
      <c r="E132" s="91">
        <v>750</v>
      </c>
      <c r="F132" s="91">
        <v>750</v>
      </c>
      <c r="G132" s="20">
        <f t="shared" si="4"/>
        <v>100</v>
      </c>
      <c r="H132" s="92">
        <v>546</v>
      </c>
    </row>
    <row r="133" spans="1:8" ht="12.75">
      <c r="A133" s="470"/>
      <c r="B133" s="121">
        <v>5173</v>
      </c>
      <c r="C133" s="42" t="s">
        <v>2450</v>
      </c>
      <c r="D133" s="91">
        <v>1090</v>
      </c>
      <c r="E133" s="91">
        <v>390</v>
      </c>
      <c r="F133" s="91">
        <v>177</v>
      </c>
      <c r="G133" s="20">
        <f t="shared" si="4"/>
        <v>45.38461538461539</v>
      </c>
      <c r="H133" s="92">
        <v>76</v>
      </c>
    </row>
    <row r="134" spans="1:8" ht="12.75">
      <c r="A134" s="470"/>
      <c r="B134" s="121">
        <v>5175</v>
      </c>
      <c r="C134" s="42" t="s">
        <v>2445</v>
      </c>
      <c r="D134" s="91">
        <v>990</v>
      </c>
      <c r="E134" s="91">
        <v>590</v>
      </c>
      <c r="F134" s="91">
        <v>414</v>
      </c>
      <c r="G134" s="20">
        <f t="shared" si="4"/>
        <v>70.16949152542374</v>
      </c>
      <c r="H134" s="92">
        <v>243</v>
      </c>
    </row>
    <row r="135" spans="1:8" ht="12.75">
      <c r="A135" s="470"/>
      <c r="B135" s="121">
        <v>5179</v>
      </c>
      <c r="C135" s="42" t="s">
        <v>2270</v>
      </c>
      <c r="D135" s="204">
        <v>2</v>
      </c>
      <c r="E135" s="204">
        <v>2</v>
      </c>
      <c r="F135" s="91">
        <v>0</v>
      </c>
      <c r="G135" s="20">
        <f t="shared" si="4"/>
        <v>0</v>
      </c>
      <c r="H135" s="92">
        <v>0</v>
      </c>
    </row>
    <row r="136" spans="1:8" ht="12.75">
      <c r="A136" s="383"/>
      <c r="B136" s="121">
        <v>5189</v>
      </c>
      <c r="C136" s="42" t="s">
        <v>2452</v>
      </c>
      <c r="D136" s="808">
        <v>0</v>
      </c>
      <c r="E136" s="808">
        <v>0</v>
      </c>
      <c r="F136" s="808">
        <v>28</v>
      </c>
      <c r="G136" s="20"/>
      <c r="H136" s="92">
        <v>0</v>
      </c>
    </row>
    <row r="137" spans="1:8" ht="12.75">
      <c r="A137" s="470"/>
      <c r="B137" s="121">
        <v>5194</v>
      </c>
      <c r="C137" s="42" t="s">
        <v>2446</v>
      </c>
      <c r="D137" s="91">
        <v>310</v>
      </c>
      <c r="E137" s="91">
        <v>580</v>
      </c>
      <c r="F137" s="91">
        <v>575</v>
      </c>
      <c r="G137" s="20">
        <f t="shared" si="4"/>
        <v>99.13793103448276</v>
      </c>
      <c r="H137" s="92">
        <v>292</v>
      </c>
    </row>
    <row r="138" spans="1:8" ht="13.5" thickBot="1">
      <c r="A138" s="109"/>
      <c r="B138" s="428" t="s">
        <v>2366</v>
      </c>
      <c r="C138" s="99"/>
      <c r="D138" s="100">
        <f>SUM(D126:D137)</f>
        <v>3604</v>
      </c>
      <c r="E138" s="100">
        <f>SUM(E126:E137)</f>
        <v>2524</v>
      </c>
      <c r="F138" s="100">
        <f>SUM(F126:F137)</f>
        <v>2084</v>
      </c>
      <c r="G138" s="120">
        <f t="shared" si="4"/>
        <v>82.56735340729001</v>
      </c>
      <c r="H138" s="102">
        <f>SUM(H126:H137)</f>
        <v>1278</v>
      </c>
    </row>
    <row r="139" spans="1:8" ht="12.75">
      <c r="A139" s="80">
        <v>6229</v>
      </c>
      <c r="B139" s="105">
        <v>5531</v>
      </c>
      <c r="C139" s="47" t="s">
        <v>843</v>
      </c>
      <c r="D139" s="49">
        <v>0</v>
      </c>
      <c r="E139" s="49">
        <v>78</v>
      </c>
      <c r="F139" s="49">
        <v>0</v>
      </c>
      <c r="G139" s="20">
        <f t="shared" si="4"/>
        <v>0</v>
      </c>
      <c r="H139" s="83">
        <v>0</v>
      </c>
    </row>
    <row r="140" spans="1:8" ht="13.5" thickBot="1">
      <c r="A140" s="112"/>
      <c r="B140" s="428"/>
      <c r="C140" s="547" t="s">
        <v>2366</v>
      </c>
      <c r="D140" s="6">
        <f>SUM(D139)</f>
        <v>0</v>
      </c>
      <c r="E140" s="6">
        <f>SUM(E139)</f>
        <v>78</v>
      </c>
      <c r="F140" s="6">
        <f>SUM(F139)</f>
        <v>0</v>
      </c>
      <c r="G140" s="120">
        <f t="shared" si="4"/>
        <v>0</v>
      </c>
      <c r="H140" s="8">
        <f>SUM(H139)</f>
        <v>0</v>
      </c>
    </row>
    <row r="141" spans="1:8" ht="16.5" thickBot="1">
      <c r="A141" s="276" t="s">
        <v>2377</v>
      </c>
      <c r="B141" s="548"/>
      <c r="C141" s="437"/>
      <c r="D141" s="125">
        <f>SUM(D138,D140,D125,D123,D120,D103,D93,D91,D89,D87,D77,D71,D69,D67,D63,D61,D59,D52,D50,D46,D40,D37,D30,D26,D22)</f>
        <v>28915</v>
      </c>
      <c r="E141" s="125">
        <f>SUM(E138,E140,E125,E123,E120,E103,E93,E91,E89,E87,E77,E71,E69,E67,E63,E61,E59,E52,E50,E46,E40,E37,E30,E26,E22)</f>
        <v>28570</v>
      </c>
      <c r="F141" s="125">
        <f>SUM(F138,F140,F125,F123,F120,F103,F93,F91,F89,F87,F77,F71,F69,F67,F63,F61,F59,F52,F50,F46,F40,F37,F30,F26,F22)</f>
        <v>24756</v>
      </c>
      <c r="G141" s="183">
        <f>F141/E141*100</f>
        <v>86.65033251662582</v>
      </c>
      <c r="H141" s="127">
        <f>SUM(H138,H140,H125,H123,H120,H103,H93,H91,H89,H87,H77,H71,H69,H67,H63,H61,H59,H52,H50,H46,H40,H37,H30,H26,H22)</f>
        <v>45485</v>
      </c>
    </row>
    <row r="145" ht="12.75">
      <c r="D145" s="468"/>
    </row>
    <row r="166" ht="12.75">
      <c r="D166" s="468" t="s">
        <v>1757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6.25390625" style="27" customWidth="1"/>
    <col min="2" max="2" width="5.375" style="27" customWidth="1"/>
    <col min="3" max="3" width="29.00390625" style="27" customWidth="1"/>
    <col min="4" max="5" width="7.25390625" style="27" bestFit="1" customWidth="1"/>
    <col min="6" max="6" width="10.125" style="27" customWidth="1"/>
    <col min="7" max="7" width="8.625" style="27" bestFit="1" customWidth="1"/>
    <col min="8" max="8" width="10.125" style="27" customWidth="1"/>
    <col min="9" max="16384" width="9.125" style="27" customWidth="1"/>
  </cols>
  <sheetData>
    <row r="2" ht="13.5" thickBot="1">
      <c r="H2" s="32" t="s">
        <v>19</v>
      </c>
    </row>
    <row r="3" spans="1:8" ht="15">
      <c r="A3" s="134" t="s">
        <v>2365</v>
      </c>
      <c r="B3" s="135"/>
      <c r="C3" s="136"/>
      <c r="D3" s="38" t="s">
        <v>1438</v>
      </c>
      <c r="E3" s="38" t="s">
        <v>781</v>
      </c>
      <c r="F3" s="38" t="s">
        <v>380</v>
      </c>
      <c r="G3" s="38" t="s">
        <v>381</v>
      </c>
      <c r="H3" s="39" t="s">
        <v>380</v>
      </c>
    </row>
    <row r="4" spans="1:8" ht="14.25" thickBot="1">
      <c r="A4" s="528"/>
      <c r="B4" s="138"/>
      <c r="C4" s="139"/>
      <c r="D4" s="374">
        <v>2011</v>
      </c>
      <c r="E4" s="374">
        <v>2011</v>
      </c>
      <c r="F4" s="374" t="s">
        <v>837</v>
      </c>
      <c r="G4" s="43" t="s">
        <v>382</v>
      </c>
      <c r="H4" s="44" t="s">
        <v>838</v>
      </c>
    </row>
    <row r="5" spans="1:8" ht="12.75">
      <c r="A5" s="1028">
        <v>3319</v>
      </c>
      <c r="B5" s="1037">
        <v>6112</v>
      </c>
      <c r="C5" s="1111" t="s">
        <v>1610</v>
      </c>
      <c r="D5" s="1029">
        <v>0</v>
      </c>
      <c r="E5" s="1029">
        <v>0</v>
      </c>
      <c r="F5" s="1029">
        <v>0</v>
      </c>
      <c r="G5" s="1030"/>
      <c r="H5" s="1017">
        <v>85</v>
      </c>
    </row>
    <row r="6" spans="1:8" ht="12.75">
      <c r="A6" s="1141"/>
      <c r="B6" s="1132">
        <v>6119</v>
      </c>
      <c r="C6" s="999" t="s">
        <v>1611</v>
      </c>
      <c r="D6" s="1038">
        <v>0</v>
      </c>
      <c r="E6" s="1038">
        <v>0</v>
      </c>
      <c r="F6" s="1038">
        <v>0</v>
      </c>
      <c r="G6" s="871"/>
      <c r="H6" s="1003">
        <v>128</v>
      </c>
    </row>
    <row r="7" spans="1:8" ht="12.75">
      <c r="A7" s="1141">
        <v>3329</v>
      </c>
      <c r="B7" s="1022">
        <v>6112</v>
      </c>
      <c r="C7" s="857" t="s">
        <v>1610</v>
      </c>
      <c r="D7" s="1038">
        <v>0</v>
      </c>
      <c r="E7" s="1038">
        <v>0</v>
      </c>
      <c r="F7" s="1038">
        <v>0</v>
      </c>
      <c r="G7" s="871"/>
      <c r="H7" s="1003">
        <v>184</v>
      </c>
    </row>
    <row r="8" spans="1:8" ht="12.75">
      <c r="A8" s="1141"/>
      <c r="B8" s="1132">
        <v>6119</v>
      </c>
      <c r="C8" s="1032" t="s">
        <v>1611</v>
      </c>
      <c r="D8" s="1038">
        <v>0</v>
      </c>
      <c r="E8" s="1038">
        <v>0</v>
      </c>
      <c r="F8" s="1038">
        <v>0</v>
      </c>
      <c r="G8" s="871"/>
      <c r="H8" s="1003">
        <v>123</v>
      </c>
    </row>
    <row r="9" spans="1:8" ht="12.75">
      <c r="A9" s="1141"/>
      <c r="B9" s="1022">
        <v>6323</v>
      </c>
      <c r="C9" s="857" t="s">
        <v>2378</v>
      </c>
      <c r="D9" s="1038">
        <v>0</v>
      </c>
      <c r="E9" s="1038">
        <v>0</v>
      </c>
      <c r="F9" s="1038">
        <v>0</v>
      </c>
      <c r="G9" s="871"/>
      <c r="H9" s="1003">
        <v>350</v>
      </c>
    </row>
    <row r="10" spans="1:8" ht="13.5" thickBot="1">
      <c r="A10" s="1142">
        <v>3330</v>
      </c>
      <c r="B10" s="1143">
        <v>6323</v>
      </c>
      <c r="C10" s="888" t="s">
        <v>2378</v>
      </c>
      <c r="D10" s="1144">
        <v>0</v>
      </c>
      <c r="E10" s="1144">
        <v>0</v>
      </c>
      <c r="F10" s="1144">
        <v>0</v>
      </c>
      <c r="G10" s="1145"/>
      <c r="H10" s="1005">
        <v>1200</v>
      </c>
    </row>
    <row r="11" spans="1:8" s="78" customFormat="1" ht="16.5" thickBot="1">
      <c r="A11" s="180" t="s">
        <v>2380</v>
      </c>
      <c r="B11" s="530"/>
      <c r="C11" s="531"/>
      <c r="D11" s="415">
        <f>SUM(D5:D10)</f>
        <v>0</v>
      </c>
      <c r="E11" s="415">
        <f>SUM(E5:E10)</f>
        <v>0</v>
      </c>
      <c r="F11" s="415">
        <f>SUM(F5:F10)</f>
        <v>0</v>
      </c>
      <c r="G11" s="126"/>
      <c r="H11" s="416">
        <f>SUM(H5:H10)</f>
        <v>2070</v>
      </c>
    </row>
    <row r="12" spans="1:8" s="78" customFormat="1" ht="15.75">
      <c r="A12" s="392"/>
      <c r="B12" s="485"/>
      <c r="C12" s="532"/>
      <c r="D12" s="422"/>
      <c r="E12" s="422"/>
      <c r="F12" s="422"/>
      <c r="G12" s="450"/>
      <c r="H12" s="422"/>
    </row>
    <row r="13" spans="1:8" s="78" customFormat="1" ht="15.75">
      <c r="A13" s="392"/>
      <c r="B13" s="485"/>
      <c r="C13" s="532"/>
      <c r="D13" s="422"/>
      <c r="E13" s="422"/>
      <c r="F13" s="422"/>
      <c r="G13" s="450"/>
      <c r="H13" s="422"/>
    </row>
    <row r="15" spans="1:8" s="78" customFormat="1" ht="16.5" thickBot="1">
      <c r="A15" s="447" t="s">
        <v>2381</v>
      </c>
      <c r="B15" s="530"/>
      <c r="C15" s="531"/>
      <c r="F15" s="151"/>
      <c r="G15" s="533"/>
      <c r="H15" s="151"/>
    </row>
    <row r="16" spans="1:8" ht="13.5">
      <c r="A16" s="400" t="s">
        <v>2382</v>
      </c>
      <c r="B16" s="380"/>
      <c r="C16" s="154" t="s">
        <v>2383</v>
      </c>
      <c r="D16" s="38" t="s">
        <v>1438</v>
      </c>
      <c r="E16" s="38" t="s">
        <v>781</v>
      </c>
      <c r="F16" s="38" t="s">
        <v>380</v>
      </c>
      <c r="G16" s="38" t="s">
        <v>381</v>
      </c>
      <c r="H16" s="39" t="s">
        <v>380</v>
      </c>
    </row>
    <row r="17" spans="1:8" ht="14.25" thickBot="1">
      <c r="A17" s="155"/>
      <c r="B17" s="534" t="s">
        <v>2384</v>
      </c>
      <c r="C17" s="157"/>
      <c r="D17" s="43">
        <v>2011</v>
      </c>
      <c r="E17" s="43">
        <v>2011</v>
      </c>
      <c r="F17" s="43" t="s">
        <v>837</v>
      </c>
      <c r="G17" s="43" t="s">
        <v>382</v>
      </c>
      <c r="H17" s="44" t="s">
        <v>838</v>
      </c>
    </row>
    <row r="18" spans="1:8" ht="12.75">
      <c r="A18" s="158">
        <v>21</v>
      </c>
      <c r="B18" s="159" t="s">
        <v>484</v>
      </c>
      <c r="C18" s="17" t="s">
        <v>1850</v>
      </c>
      <c r="D18" s="91">
        <v>0</v>
      </c>
      <c r="E18" s="91">
        <v>0</v>
      </c>
      <c r="F18" s="91">
        <v>0</v>
      </c>
      <c r="G18" s="20"/>
      <c r="H18" s="26"/>
    </row>
    <row r="19" spans="1:8" s="71" customFormat="1" ht="15">
      <c r="A19" s="535"/>
      <c r="B19" s="536"/>
      <c r="C19" s="537" t="s">
        <v>2356</v>
      </c>
      <c r="D19" s="453">
        <f>SUM(D18)</f>
        <v>0</v>
      </c>
      <c r="E19" s="453">
        <f>SUM(E18)</f>
        <v>0</v>
      </c>
      <c r="F19" s="453">
        <f>SUM(F18)</f>
        <v>0</v>
      </c>
      <c r="G19" s="391"/>
      <c r="H19" s="454"/>
    </row>
    <row r="20" spans="1:8" ht="12.75">
      <c r="A20" s="158">
        <v>21</v>
      </c>
      <c r="B20" s="159" t="s">
        <v>2226</v>
      </c>
      <c r="C20" s="17" t="s">
        <v>2227</v>
      </c>
      <c r="D20" s="79">
        <v>0</v>
      </c>
      <c r="E20" s="79">
        <v>0</v>
      </c>
      <c r="F20" s="79">
        <v>0</v>
      </c>
      <c r="G20" s="20"/>
      <c r="H20" s="26"/>
    </row>
    <row r="21" spans="1:8" s="71" customFormat="1" ht="15.75" thickBot="1">
      <c r="A21" s="535"/>
      <c r="B21" s="536"/>
      <c r="C21" s="537" t="s">
        <v>1020</v>
      </c>
      <c r="D21" s="453">
        <f>SUM(D20)</f>
        <v>0</v>
      </c>
      <c r="E21" s="453">
        <f>SUM(E20)</f>
        <v>0</v>
      </c>
      <c r="F21" s="453">
        <f>SUM(F20)</f>
        <v>0</v>
      </c>
      <c r="G21" s="391"/>
      <c r="H21" s="454"/>
    </row>
    <row r="22" spans="1:8" s="78" customFormat="1" ht="16.5" thickBot="1">
      <c r="A22" s="538"/>
      <c r="B22" s="406"/>
      <c r="C22" s="539" t="s">
        <v>2366</v>
      </c>
      <c r="D22" s="125">
        <f>SUM(D21,D19)</f>
        <v>0</v>
      </c>
      <c r="E22" s="125">
        <f>SUM(E21,E19)</f>
        <v>0</v>
      </c>
      <c r="F22" s="125">
        <f>SUM(F21,F19)</f>
        <v>0</v>
      </c>
      <c r="G22" s="183"/>
      <c r="H22" s="127">
        <v>2070</v>
      </c>
    </row>
    <row r="23" spans="1:8" s="78" customFormat="1" ht="15.75">
      <c r="A23" s="485"/>
      <c r="B23" s="485"/>
      <c r="C23" s="392"/>
      <c r="D23" s="422"/>
      <c r="E23" s="422"/>
      <c r="F23" s="422"/>
      <c r="G23" s="450"/>
      <c r="H23" s="422"/>
    </row>
    <row r="24" spans="1:8" s="78" customFormat="1" ht="15.75">
      <c r="A24" s="485"/>
      <c r="B24" s="485"/>
      <c r="C24" s="392"/>
      <c r="D24" s="422"/>
      <c r="E24" s="422"/>
      <c r="F24" s="422"/>
      <c r="G24" s="450"/>
      <c r="H24" s="422"/>
    </row>
    <row r="25" spans="1:8" s="78" customFormat="1" ht="15.75">
      <c r="A25" s="485"/>
      <c r="B25" s="485"/>
      <c r="C25" s="392"/>
      <c r="D25" s="422"/>
      <c r="E25" s="422"/>
      <c r="F25" s="422"/>
      <c r="G25" s="450"/>
      <c r="H25" s="422"/>
    </row>
    <row r="27" spans="1:8" ht="19.5" thickBot="1">
      <c r="A27" s="172" t="s">
        <v>2240</v>
      </c>
      <c r="B27" s="173"/>
      <c r="D27" s="33"/>
      <c r="E27" s="33"/>
      <c r="F27" s="33"/>
      <c r="G27" s="34"/>
      <c r="H27" s="33"/>
    </row>
    <row r="28" spans="1:8" ht="15">
      <c r="A28" s="540"/>
      <c r="B28" s="36"/>
      <c r="C28" s="175"/>
      <c r="D28" s="38" t="s">
        <v>1438</v>
      </c>
      <c r="E28" s="38" t="s">
        <v>781</v>
      </c>
      <c r="F28" s="38" t="s">
        <v>380</v>
      </c>
      <c r="G28" s="38" t="s">
        <v>381</v>
      </c>
      <c r="H28" s="39" t="s">
        <v>380</v>
      </c>
    </row>
    <row r="29" spans="1:8" ht="14.25" thickBot="1">
      <c r="A29" s="220"/>
      <c r="B29" s="423"/>
      <c r="C29" s="99"/>
      <c r="D29" s="374">
        <v>2011</v>
      </c>
      <c r="E29" s="374">
        <v>2011</v>
      </c>
      <c r="F29" s="374" t="s">
        <v>837</v>
      </c>
      <c r="G29" s="43" t="s">
        <v>382</v>
      </c>
      <c r="H29" s="44" t="s">
        <v>838</v>
      </c>
    </row>
    <row r="30" spans="1:8" ht="12.75">
      <c r="A30" s="176" t="s">
        <v>2364</v>
      </c>
      <c r="B30" s="373"/>
      <c r="C30" s="541"/>
      <c r="D30" s="1">
        <f>'61 45-47'!D141</f>
        <v>28915</v>
      </c>
      <c r="E30" s="1">
        <f>'61 45-47'!E141</f>
        <v>28570</v>
      </c>
      <c r="F30" s="1">
        <f>'61 45-47'!F141</f>
        <v>24756</v>
      </c>
      <c r="G30" s="53">
        <f>F30/E30*100</f>
        <v>86.65033251662582</v>
      </c>
      <c r="H30" s="13">
        <f>'61 45-47'!H141</f>
        <v>45485</v>
      </c>
    </row>
    <row r="31" spans="1:8" ht="13.5" thickBot="1">
      <c r="A31" s="220" t="s">
        <v>1326</v>
      </c>
      <c r="B31" s="423"/>
      <c r="C31" s="99"/>
      <c r="D31" s="6">
        <f>'61 48'!D22</f>
        <v>0</v>
      </c>
      <c r="E31" s="6">
        <f>'61 48'!E22</f>
        <v>0</v>
      </c>
      <c r="F31" s="6">
        <f>'61 48'!F22</f>
        <v>0</v>
      </c>
      <c r="G31" s="53"/>
      <c r="H31" s="8">
        <f>'61 48'!H22</f>
        <v>2070</v>
      </c>
    </row>
    <row r="32" spans="1:8" ht="16.5" thickBot="1">
      <c r="A32" s="144" t="s">
        <v>2386</v>
      </c>
      <c r="B32" s="538"/>
      <c r="C32" s="437"/>
      <c r="D32" s="125">
        <f>SUM(D30:D31)</f>
        <v>28915</v>
      </c>
      <c r="E32" s="125">
        <f>SUM(E30:E31)</f>
        <v>28570</v>
      </c>
      <c r="F32" s="125">
        <f>SUM(F30:F31)</f>
        <v>24756</v>
      </c>
      <c r="G32" s="183">
        <f>F32/E32*100</f>
        <v>86.65033251662582</v>
      </c>
      <c r="H32" s="127">
        <f>SUM(H30:H31)</f>
        <v>47555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III/17/2</oddHeader>
    <oddFooter>&amp;C- 48 -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I84"/>
  <sheetViews>
    <sheetView zoomScalePageLayoutView="0" workbookViewId="0" topLeftCell="A4">
      <selection activeCell="K38" sqref="K38"/>
    </sheetView>
  </sheetViews>
  <sheetFormatPr defaultColWidth="9.00390625" defaultRowHeight="12.75"/>
  <cols>
    <col min="1" max="1" width="5.125" style="27" customWidth="1"/>
    <col min="2" max="2" width="5.25390625" style="473" customWidth="1"/>
    <col min="3" max="3" width="30.875" style="27" customWidth="1"/>
    <col min="4" max="5" width="8.375" style="27" customWidth="1"/>
    <col min="6" max="6" width="10.125" style="27" bestFit="1" customWidth="1"/>
    <col min="7" max="7" width="8.625" style="27" customWidth="1"/>
    <col min="8" max="8" width="10.125" style="27" bestFit="1" customWidth="1"/>
    <col min="9" max="9" width="7.625" style="33" customWidth="1"/>
    <col min="10" max="16384" width="9.125" style="27" customWidth="1"/>
  </cols>
  <sheetData>
    <row r="2" spans="1:9" ht="18.75">
      <c r="A2" s="172" t="s">
        <v>411</v>
      </c>
      <c r="I2" s="27"/>
    </row>
    <row r="3" spans="1:9" ht="18.75">
      <c r="A3" s="172"/>
      <c r="I3" s="27"/>
    </row>
    <row r="4" spans="1:8" ht="15" thickBot="1">
      <c r="A4" s="369" t="s">
        <v>2368</v>
      </c>
      <c r="F4" s="33"/>
      <c r="G4" s="34"/>
      <c r="H4" s="32" t="s">
        <v>19</v>
      </c>
    </row>
    <row r="5" spans="1:8" ht="13.5">
      <c r="A5" s="372" t="s">
        <v>965</v>
      </c>
      <c r="B5" s="520"/>
      <c r="C5" s="82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</row>
    <row r="6" spans="1:8" ht="13.5">
      <c r="A6" s="89">
        <v>3612</v>
      </c>
      <c r="B6" s="493" t="s">
        <v>1336</v>
      </c>
      <c r="C6" s="42"/>
      <c r="D6" s="374">
        <v>2011</v>
      </c>
      <c r="E6" s="374">
        <v>2011</v>
      </c>
      <c r="F6" s="374" t="s">
        <v>837</v>
      </c>
      <c r="G6" s="374" t="s">
        <v>382</v>
      </c>
      <c r="H6" s="375" t="s">
        <v>838</v>
      </c>
    </row>
    <row r="7" spans="1:8" ht="13.5">
      <c r="A7" s="89">
        <v>3613</v>
      </c>
      <c r="B7" s="493" t="s">
        <v>800</v>
      </c>
      <c r="C7" s="42"/>
      <c r="D7" s="374"/>
      <c r="E7" s="374"/>
      <c r="F7" s="374"/>
      <c r="G7" s="374"/>
      <c r="H7" s="375"/>
    </row>
    <row r="8" spans="1:8" ht="13.5">
      <c r="A8" s="89">
        <v>3669</v>
      </c>
      <c r="B8" s="493" t="s">
        <v>1435</v>
      </c>
      <c r="C8" s="42"/>
      <c r="D8" s="374"/>
      <c r="E8" s="374"/>
      <c r="F8" s="374"/>
      <c r="G8" s="374"/>
      <c r="H8" s="375"/>
    </row>
    <row r="9" spans="1:8" ht="13.5">
      <c r="A9" s="89">
        <v>3299</v>
      </c>
      <c r="B9" s="41" t="s">
        <v>2268</v>
      </c>
      <c r="C9" s="42"/>
      <c r="D9" s="374"/>
      <c r="E9" s="374"/>
      <c r="F9" s="374"/>
      <c r="G9" s="374"/>
      <c r="H9" s="375"/>
    </row>
    <row r="10" spans="1:8" ht="14.25" thickBot="1">
      <c r="A10" s="495">
        <v>3429</v>
      </c>
      <c r="B10" s="496" t="s">
        <v>1011</v>
      </c>
      <c r="C10" s="42"/>
      <c r="D10" s="43"/>
      <c r="E10" s="43"/>
      <c r="F10" s="43"/>
      <c r="G10" s="43"/>
      <c r="H10" s="44"/>
    </row>
    <row r="11" spans="1:8" ht="12.75">
      <c r="A11" s="252"/>
      <c r="B11" s="520" t="s">
        <v>966</v>
      </c>
      <c r="C11" s="47"/>
      <c r="D11" s="49"/>
      <c r="E11" s="49"/>
      <c r="F11" s="49"/>
      <c r="G11" s="49"/>
      <c r="H11" s="83"/>
    </row>
    <row r="12" spans="1:8" ht="12.75">
      <c r="A12" s="89">
        <v>3612</v>
      </c>
      <c r="B12" s="521">
        <v>5492</v>
      </c>
      <c r="C12" s="42" t="s">
        <v>2447</v>
      </c>
      <c r="D12" s="91">
        <v>5000</v>
      </c>
      <c r="E12" s="91">
        <v>4787</v>
      </c>
      <c r="F12" s="91">
        <v>46</v>
      </c>
      <c r="G12" s="522">
        <f>F12/E12*100</f>
        <v>0.9609358679757677</v>
      </c>
      <c r="H12" s="92">
        <v>85</v>
      </c>
    </row>
    <row r="13" spans="1:8" ht="12.75">
      <c r="A13" s="89">
        <v>3613</v>
      </c>
      <c r="B13" s="389">
        <v>5137</v>
      </c>
      <c r="C13" s="42" t="s">
        <v>8</v>
      </c>
      <c r="D13" s="91">
        <v>0</v>
      </c>
      <c r="E13" s="91">
        <v>0</v>
      </c>
      <c r="F13" s="91">
        <v>0</v>
      </c>
      <c r="G13" s="522"/>
      <c r="H13" s="92">
        <v>2352</v>
      </c>
    </row>
    <row r="14" spans="1:8" ht="12.75">
      <c r="A14" s="89">
        <v>3669</v>
      </c>
      <c r="B14" s="121">
        <v>5169</v>
      </c>
      <c r="C14" s="42" t="s">
        <v>2444</v>
      </c>
      <c r="D14" s="91">
        <v>200</v>
      </c>
      <c r="E14" s="91">
        <v>200</v>
      </c>
      <c r="F14" s="91">
        <v>0</v>
      </c>
      <c r="G14" s="522">
        <f>F14/E14*100</f>
        <v>0</v>
      </c>
      <c r="H14" s="92">
        <v>0</v>
      </c>
    </row>
    <row r="15" spans="1:8" ht="15.75" thickBot="1">
      <c r="A15" s="64"/>
      <c r="B15" s="523" t="s">
        <v>1337</v>
      </c>
      <c r="C15" s="386"/>
      <c r="D15" s="67">
        <f>SUM(D12:D14)</f>
        <v>5200</v>
      </c>
      <c r="E15" s="67">
        <f>SUM(E12:E14)</f>
        <v>4987</v>
      </c>
      <c r="F15" s="67">
        <f>SUM(F12:F14)</f>
        <v>46</v>
      </c>
      <c r="G15" s="391">
        <f>F15/E15*100</f>
        <v>0.9223982354120714</v>
      </c>
      <c r="H15" s="70">
        <f>SUM(H12:H14)</f>
        <v>2437</v>
      </c>
    </row>
    <row r="16" spans="1:8" ht="16.5" thickBot="1">
      <c r="A16" s="500" t="s">
        <v>2377</v>
      </c>
      <c r="B16" s="524"/>
      <c r="C16" s="146"/>
      <c r="D16" s="125">
        <f>SUM(D15)</f>
        <v>5200</v>
      </c>
      <c r="E16" s="125">
        <f>SUM(E15)</f>
        <v>4987</v>
      </c>
      <c r="F16" s="125">
        <f>SUM(F15)</f>
        <v>46</v>
      </c>
      <c r="G16" s="183">
        <f>F16/E16*100</f>
        <v>0.9223982354120714</v>
      </c>
      <c r="H16" s="127">
        <f>SUM(H15)</f>
        <v>2437</v>
      </c>
    </row>
    <row r="17" spans="1:8" ht="15.75">
      <c r="A17" s="525"/>
      <c r="B17" s="526"/>
      <c r="C17" s="171"/>
      <c r="D17" s="422"/>
      <c r="E17" s="422"/>
      <c r="F17" s="422"/>
      <c r="G17" s="450"/>
      <c r="H17" s="422"/>
    </row>
    <row r="18" spans="1:8" ht="15.75">
      <c r="A18" s="525"/>
      <c r="B18" s="526"/>
      <c r="C18" s="171"/>
      <c r="D18" s="422"/>
      <c r="E18" s="422"/>
      <c r="F18" s="422"/>
      <c r="G18" s="450"/>
      <c r="H18" s="422"/>
    </row>
    <row r="19" spans="1:8" ht="15.75">
      <c r="A19" s="525"/>
      <c r="B19" s="526"/>
      <c r="C19" s="171"/>
      <c r="D19" s="422"/>
      <c r="E19" s="422"/>
      <c r="F19" s="422"/>
      <c r="G19" s="450"/>
      <c r="H19" s="422"/>
    </row>
    <row r="21" spans="1:2" ht="13.5" thickBot="1">
      <c r="A21" s="173"/>
      <c r="B21" s="173"/>
    </row>
    <row r="22" spans="1:9" ht="15">
      <c r="A22" s="134" t="s">
        <v>2365</v>
      </c>
      <c r="B22" s="380"/>
      <c r="C22" s="37"/>
      <c r="D22" s="38" t="s">
        <v>1438</v>
      </c>
      <c r="E22" s="38" t="s">
        <v>781</v>
      </c>
      <c r="F22" s="38" t="s">
        <v>380</v>
      </c>
      <c r="G22" s="38" t="s">
        <v>381</v>
      </c>
      <c r="H22" s="39" t="s">
        <v>380</v>
      </c>
      <c r="I22" s="27"/>
    </row>
    <row r="23" spans="1:9" ht="14.25" thickBot="1">
      <c r="A23" s="458"/>
      <c r="B23" s="27"/>
      <c r="D23" s="374">
        <v>2011</v>
      </c>
      <c r="E23" s="374">
        <v>2011</v>
      </c>
      <c r="F23" s="374" t="s">
        <v>837</v>
      </c>
      <c r="G23" s="374" t="s">
        <v>382</v>
      </c>
      <c r="H23" s="375" t="s">
        <v>838</v>
      </c>
      <c r="I23" s="27"/>
    </row>
    <row r="24" spans="1:9" ht="12.75">
      <c r="A24" s="252"/>
      <c r="B24" s="520" t="s">
        <v>966</v>
      </c>
      <c r="C24" s="47"/>
      <c r="D24" s="49"/>
      <c r="E24" s="49"/>
      <c r="F24" s="49"/>
      <c r="G24" s="49"/>
      <c r="H24" s="83"/>
      <c r="I24" s="27"/>
    </row>
    <row r="25" spans="1:9" ht="12.75">
      <c r="A25" s="89">
        <v>3612</v>
      </c>
      <c r="B25" s="521">
        <v>6121</v>
      </c>
      <c r="C25" s="42" t="s">
        <v>2388</v>
      </c>
      <c r="D25" s="91">
        <v>9800</v>
      </c>
      <c r="E25" s="91">
        <v>9800</v>
      </c>
      <c r="F25" s="91">
        <v>386</v>
      </c>
      <c r="G25" s="522">
        <f>F25/E25*100</f>
        <v>3.938775510204082</v>
      </c>
      <c r="H25" s="92">
        <v>896</v>
      </c>
      <c r="I25" s="27"/>
    </row>
    <row r="26" spans="1:9" ht="12.75">
      <c r="A26" s="89"/>
      <c r="B26" s="521">
        <v>6321</v>
      </c>
      <c r="C26" s="42" t="s">
        <v>981</v>
      </c>
      <c r="D26" s="91">
        <v>0</v>
      </c>
      <c r="E26" s="91">
        <v>0</v>
      </c>
      <c r="F26" s="91">
        <v>0</v>
      </c>
      <c r="G26" s="522"/>
      <c r="H26" s="92">
        <v>936</v>
      </c>
      <c r="I26" s="27"/>
    </row>
    <row r="27" spans="1:9" ht="12.75">
      <c r="A27" s="89">
        <v>3613</v>
      </c>
      <c r="B27" s="521">
        <v>6121</v>
      </c>
      <c r="C27" s="42" t="s">
        <v>2388</v>
      </c>
      <c r="D27" s="91">
        <v>0</v>
      </c>
      <c r="E27" s="91">
        <v>0</v>
      </c>
      <c r="F27" s="91">
        <v>0</v>
      </c>
      <c r="G27" s="522"/>
      <c r="H27" s="92">
        <v>5162</v>
      </c>
      <c r="I27" s="27"/>
    </row>
    <row r="28" spans="1:9" ht="12.75">
      <c r="A28" s="58">
        <v>3669</v>
      </c>
      <c r="B28" s="527">
        <v>6130</v>
      </c>
      <c r="C28" s="63" t="s">
        <v>1412</v>
      </c>
      <c r="D28" s="91">
        <v>43885</v>
      </c>
      <c r="E28" s="91">
        <v>53343</v>
      </c>
      <c r="F28" s="91">
        <v>45311</v>
      </c>
      <c r="G28" s="522">
        <f>F28/E28*100</f>
        <v>84.94272913034513</v>
      </c>
      <c r="H28" s="92">
        <v>22404</v>
      </c>
      <c r="I28" s="27"/>
    </row>
    <row r="29" spans="1:9" ht="12.75">
      <c r="A29" s="58">
        <v>3299</v>
      </c>
      <c r="B29" s="521">
        <v>6121</v>
      </c>
      <c r="C29" s="42" t="s">
        <v>2388</v>
      </c>
      <c r="D29" s="91">
        <v>0</v>
      </c>
      <c r="E29" s="91">
        <v>11269</v>
      </c>
      <c r="F29" s="91">
        <v>11268</v>
      </c>
      <c r="G29" s="522">
        <f>F29/E29*100</f>
        <v>99.99112609814536</v>
      </c>
      <c r="H29" s="92">
        <v>0</v>
      </c>
      <c r="I29" s="27"/>
    </row>
    <row r="30" spans="1:9" ht="12.75">
      <c r="A30" s="58">
        <v>3429</v>
      </c>
      <c r="B30" s="90">
        <v>6119</v>
      </c>
      <c r="C30" s="63" t="s">
        <v>964</v>
      </c>
      <c r="D30" s="91">
        <v>0</v>
      </c>
      <c r="E30" s="91">
        <v>486</v>
      </c>
      <c r="F30" s="91">
        <v>486</v>
      </c>
      <c r="G30" s="522">
        <f>F30/E30*100</f>
        <v>100</v>
      </c>
      <c r="H30" s="92">
        <v>0</v>
      </c>
      <c r="I30" s="27"/>
    </row>
    <row r="31" spans="1:9" ht="12.75">
      <c r="A31" s="58">
        <v>2141</v>
      </c>
      <c r="B31" s="521">
        <v>6121</v>
      </c>
      <c r="C31" s="42" t="s">
        <v>2388</v>
      </c>
      <c r="D31" s="91">
        <v>0</v>
      </c>
      <c r="E31" s="91">
        <v>0</v>
      </c>
      <c r="F31" s="91">
        <v>0</v>
      </c>
      <c r="G31" s="522"/>
      <c r="H31" s="92">
        <v>220</v>
      </c>
      <c r="I31" s="27"/>
    </row>
    <row r="32" spans="1:9" ht="15.75" thickBot="1">
      <c r="A32" s="64"/>
      <c r="B32" s="523" t="s">
        <v>1337</v>
      </c>
      <c r="C32" s="386"/>
      <c r="D32" s="67">
        <f>SUM(D25:D31)</f>
        <v>53685</v>
      </c>
      <c r="E32" s="67">
        <f>SUM(E25:E31)</f>
        <v>74898</v>
      </c>
      <c r="F32" s="67">
        <f>SUM(F25:F31)</f>
        <v>57451</v>
      </c>
      <c r="G32" s="391">
        <f>F32/E32*100</f>
        <v>76.7056530214425</v>
      </c>
      <c r="H32" s="70">
        <f>SUM(H25:H31)</f>
        <v>29618</v>
      </c>
      <c r="I32" s="27"/>
    </row>
    <row r="33" spans="1:9" ht="16.5" thickBot="1">
      <c r="A33" s="144" t="s">
        <v>2380</v>
      </c>
      <c r="B33" s="524"/>
      <c r="C33" s="146"/>
      <c r="D33" s="125">
        <f>SUM(D32)</f>
        <v>53685</v>
      </c>
      <c r="E33" s="125">
        <f>SUM(E32)</f>
        <v>74898</v>
      </c>
      <c r="F33" s="125">
        <f>SUM(F32)</f>
        <v>57451</v>
      </c>
      <c r="G33" s="183">
        <f>F33/E33*100</f>
        <v>76.7056530214425</v>
      </c>
      <c r="H33" s="127">
        <f>SUM(H25:H31)</f>
        <v>29618</v>
      </c>
      <c r="I33" s="27"/>
    </row>
    <row r="34" ht="12.75">
      <c r="I34" s="27"/>
    </row>
    <row r="35" ht="12.75">
      <c r="I35" s="27"/>
    </row>
    <row r="36" ht="12.75">
      <c r="I36" s="27"/>
    </row>
    <row r="37" spans="1:9" ht="19.5" thickBot="1">
      <c r="A37" s="172" t="s">
        <v>517</v>
      </c>
      <c r="B37" s="27"/>
      <c r="D37" s="33"/>
      <c r="E37" s="33"/>
      <c r="F37" s="33"/>
      <c r="G37" s="34"/>
      <c r="H37" s="33"/>
      <c r="I37" s="27"/>
    </row>
    <row r="38" spans="1:9" ht="13.5">
      <c r="A38" s="506"/>
      <c r="B38" s="507"/>
      <c r="C38" s="175"/>
      <c r="D38" s="38" t="s">
        <v>1438</v>
      </c>
      <c r="E38" s="38" t="s">
        <v>781</v>
      </c>
      <c r="F38" s="38" t="s">
        <v>380</v>
      </c>
      <c r="G38" s="38" t="s">
        <v>381</v>
      </c>
      <c r="H38" s="39" t="s">
        <v>380</v>
      </c>
      <c r="I38" s="27"/>
    </row>
    <row r="39" spans="1:9" ht="14.25" thickBot="1">
      <c r="A39" s="508"/>
      <c r="B39" s="509"/>
      <c r="C39" s="99"/>
      <c r="D39" s="374">
        <v>2011</v>
      </c>
      <c r="E39" s="374">
        <v>2011</v>
      </c>
      <c r="F39" s="374" t="s">
        <v>837</v>
      </c>
      <c r="G39" s="43" t="s">
        <v>382</v>
      </c>
      <c r="H39" s="375" t="s">
        <v>838</v>
      </c>
      <c r="I39" s="27"/>
    </row>
    <row r="40" spans="1:9" ht="12.75">
      <c r="A40" s="510" t="s">
        <v>2364</v>
      </c>
      <c r="B40" s="511"/>
      <c r="C40" s="42"/>
      <c r="D40" s="5">
        <f>'81 49'!D16</f>
        <v>5200</v>
      </c>
      <c r="E40" s="5">
        <f>'81 49'!E16</f>
        <v>4987</v>
      </c>
      <c r="F40" s="5">
        <f>'81 49'!F16</f>
        <v>46</v>
      </c>
      <c r="G40" s="237">
        <f>F40/E40*100</f>
        <v>0.9223982354120714</v>
      </c>
      <c r="H40" s="7">
        <f>'81 49'!H16</f>
        <v>2437</v>
      </c>
      <c r="I40" s="27"/>
    </row>
    <row r="41" spans="1:9" ht="13.5" thickBot="1">
      <c r="A41" s="512" t="s">
        <v>2365</v>
      </c>
      <c r="B41" s="509"/>
      <c r="C41" s="99"/>
      <c r="D41" s="6">
        <f>'81 50'!D28</f>
        <v>53685</v>
      </c>
      <c r="E41" s="6">
        <f>'81 50'!E28</f>
        <v>74898</v>
      </c>
      <c r="F41" s="6">
        <f>'81 50'!F28</f>
        <v>57451</v>
      </c>
      <c r="G41" s="53">
        <f>F41/E41*100</f>
        <v>76.7056530214425</v>
      </c>
      <c r="H41" s="8">
        <f>'81 50'!H28</f>
        <v>29618</v>
      </c>
      <c r="I41" s="27"/>
    </row>
    <row r="42" spans="1:9" ht="16.5" thickBot="1">
      <c r="A42" s="513" t="s">
        <v>2386</v>
      </c>
      <c r="B42" s="509"/>
      <c r="C42" s="99"/>
      <c r="D42" s="125">
        <f>SUM(D40:D41)</f>
        <v>58885</v>
      </c>
      <c r="E42" s="125">
        <f>SUM(E40:E41)</f>
        <v>79885</v>
      </c>
      <c r="F42" s="125">
        <f>SUM(F40:F41)</f>
        <v>57497</v>
      </c>
      <c r="G42" s="183">
        <f>F42/E42*100</f>
        <v>71.97471365087313</v>
      </c>
      <c r="H42" s="127">
        <f>SUM(H40:H41)</f>
        <v>32055</v>
      </c>
      <c r="I42" s="27"/>
    </row>
    <row r="43" ht="12.75">
      <c r="I43" s="27"/>
    </row>
    <row r="44" ht="12.75">
      <c r="I44" s="27"/>
    </row>
    <row r="45" ht="12.75">
      <c r="I45" s="27"/>
    </row>
    <row r="46" ht="12.75">
      <c r="I46" s="27"/>
    </row>
    <row r="47" ht="12.75">
      <c r="I47" s="27"/>
    </row>
    <row r="48" ht="12.75">
      <c r="I48" s="27"/>
    </row>
    <row r="49" ht="12.75">
      <c r="I49" s="27"/>
    </row>
    <row r="50" ht="12.75">
      <c r="I50" s="27"/>
    </row>
    <row r="51" ht="12.75">
      <c r="I51" s="27"/>
    </row>
    <row r="52" ht="12.75">
      <c r="I52" s="27"/>
    </row>
    <row r="53" ht="12.75">
      <c r="I53" s="27"/>
    </row>
    <row r="54" ht="12.75">
      <c r="I54" s="27"/>
    </row>
    <row r="55" ht="12.75">
      <c r="I55" s="27"/>
    </row>
    <row r="56" ht="12.75">
      <c r="I56" s="27"/>
    </row>
    <row r="57" ht="12.75">
      <c r="I57" s="27"/>
    </row>
    <row r="58" ht="12.75">
      <c r="I58" s="27"/>
    </row>
    <row r="59" ht="12.75">
      <c r="I59" s="27"/>
    </row>
    <row r="60" ht="12.75">
      <c r="I60" s="27"/>
    </row>
    <row r="61" ht="12.75">
      <c r="I61" s="27"/>
    </row>
    <row r="62" ht="12.75">
      <c r="I62" s="27"/>
    </row>
    <row r="63" ht="12.75">
      <c r="I63" s="27"/>
    </row>
    <row r="64" ht="12.75">
      <c r="I64" s="27"/>
    </row>
    <row r="65" ht="12.75">
      <c r="I65" s="27"/>
    </row>
    <row r="66" ht="12.75">
      <c r="I66" s="27"/>
    </row>
    <row r="67" ht="12.75">
      <c r="I67" s="27"/>
    </row>
    <row r="68" ht="12.75">
      <c r="I68" s="27"/>
    </row>
    <row r="69" ht="12.75">
      <c r="I69" s="27"/>
    </row>
    <row r="70" ht="12.75">
      <c r="I70" s="27"/>
    </row>
    <row r="71" ht="12.75">
      <c r="I71" s="27"/>
    </row>
    <row r="72" ht="12.75">
      <c r="I72" s="27"/>
    </row>
    <row r="73" ht="12.75">
      <c r="I73" s="27"/>
    </row>
    <row r="74" ht="12.75">
      <c r="I74" s="27"/>
    </row>
    <row r="75" ht="12.75">
      <c r="I75" s="27"/>
    </row>
    <row r="76" ht="12.75">
      <c r="I76" s="27"/>
    </row>
    <row r="77" ht="12.75">
      <c r="I77" s="27"/>
    </row>
    <row r="78" ht="12.75">
      <c r="I78" s="27"/>
    </row>
    <row r="79" ht="12.75">
      <c r="I79" s="27"/>
    </row>
    <row r="80" ht="12.75">
      <c r="I80" s="27"/>
    </row>
    <row r="81" ht="12.75">
      <c r="I81" s="27"/>
    </row>
    <row r="82" ht="12.75">
      <c r="I82" s="27"/>
    </row>
    <row r="83" ht="12.75">
      <c r="I83" s="27"/>
    </row>
    <row r="84" ht="12.75">
      <c r="I84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&amp;RPříloha III/18/1</oddHeader>
    <oddFooter>&amp;C- 49 -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I72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3.75390625" style="27" customWidth="1"/>
    <col min="2" max="2" width="5.25390625" style="473" customWidth="1"/>
    <col min="3" max="3" width="34.25390625" style="27" bestFit="1" customWidth="1"/>
    <col min="4" max="5" width="7.125" style="27" bestFit="1" customWidth="1"/>
    <col min="6" max="6" width="10.25390625" style="27" bestFit="1" customWidth="1"/>
    <col min="7" max="7" width="8.75390625" style="27" bestFit="1" customWidth="1"/>
    <col min="8" max="8" width="10.25390625" style="27" customWidth="1"/>
    <col min="9" max="9" width="7.625" style="33" customWidth="1"/>
    <col min="10" max="16384" width="9.125" style="27" customWidth="1"/>
  </cols>
  <sheetData>
    <row r="2" spans="1:9" ht="14.25">
      <c r="A2" s="399" t="s">
        <v>2381</v>
      </c>
      <c r="I2" s="27"/>
    </row>
    <row r="3" spans="2:8" ht="13.5" thickBot="1">
      <c r="B3" s="514"/>
      <c r="F3" s="33"/>
      <c r="G3" s="34"/>
      <c r="H3" s="32" t="s">
        <v>19</v>
      </c>
    </row>
    <row r="4" spans="1:9" ht="13.5">
      <c r="A4" s="152" t="s">
        <v>2382</v>
      </c>
      <c r="B4" s="515"/>
      <c r="C4" s="154" t="s">
        <v>2383</v>
      </c>
      <c r="D4" s="38" t="s">
        <v>1438</v>
      </c>
      <c r="E4" s="38" t="s">
        <v>781</v>
      </c>
      <c r="F4" s="38" t="s">
        <v>380</v>
      </c>
      <c r="G4" s="38" t="s">
        <v>381</v>
      </c>
      <c r="H4" s="39" t="s">
        <v>380</v>
      </c>
      <c r="I4" s="27"/>
    </row>
    <row r="5" spans="1:9" ht="14.25" thickBot="1">
      <c r="A5" s="155"/>
      <c r="B5" s="516" t="s">
        <v>2384</v>
      </c>
      <c r="C5" s="157"/>
      <c r="D5" s="43">
        <v>2011</v>
      </c>
      <c r="E5" s="43">
        <v>2011</v>
      </c>
      <c r="F5" s="43" t="s">
        <v>837</v>
      </c>
      <c r="G5" s="43" t="s">
        <v>382</v>
      </c>
      <c r="H5" s="44" t="s">
        <v>838</v>
      </c>
      <c r="I5" s="27"/>
    </row>
    <row r="6" spans="1:9" ht="12.75">
      <c r="A6" s="158">
        <v>20</v>
      </c>
      <c r="B6" s="94">
        <v>2031</v>
      </c>
      <c r="C6" s="63" t="s">
        <v>1410</v>
      </c>
      <c r="D6" s="91">
        <v>5300</v>
      </c>
      <c r="E6" s="91">
        <v>5300</v>
      </c>
      <c r="F6" s="91">
        <v>0</v>
      </c>
      <c r="G6" s="191">
        <f aca="true" t="shared" si="0" ref="G6:G28">F6/E6*100</f>
        <v>0</v>
      </c>
      <c r="H6" s="92"/>
      <c r="I6" s="27"/>
    </row>
    <row r="7" spans="1:9" ht="12.75">
      <c r="A7" s="158">
        <v>20</v>
      </c>
      <c r="B7" s="94">
        <v>8026</v>
      </c>
      <c r="C7" s="63" t="s">
        <v>2362</v>
      </c>
      <c r="D7" s="91">
        <v>4000</v>
      </c>
      <c r="E7" s="91">
        <v>4000</v>
      </c>
      <c r="F7" s="91">
        <v>0</v>
      </c>
      <c r="G7" s="20">
        <f t="shared" si="0"/>
        <v>0</v>
      </c>
      <c r="H7" s="92"/>
      <c r="I7" s="27"/>
    </row>
    <row r="8" spans="1:9" ht="12.75">
      <c r="A8" s="158">
        <v>21</v>
      </c>
      <c r="B8" s="159" t="s">
        <v>1879</v>
      </c>
      <c r="C8" s="63" t="s">
        <v>2529</v>
      </c>
      <c r="D8" s="91">
        <v>500</v>
      </c>
      <c r="E8" s="91">
        <v>500</v>
      </c>
      <c r="F8" s="91">
        <v>386</v>
      </c>
      <c r="G8" s="20">
        <f>F8/E8*100</f>
        <v>77.2</v>
      </c>
      <c r="H8" s="92"/>
      <c r="I8" s="27"/>
    </row>
    <row r="9" spans="1:9" ht="14.25">
      <c r="A9" s="363"/>
      <c r="B9" s="90"/>
      <c r="C9" s="455" t="s">
        <v>1341</v>
      </c>
      <c r="D9" s="165">
        <f>SUM(D6:D8)</f>
        <v>9800</v>
      </c>
      <c r="E9" s="165">
        <f>SUM(E6:E8)</f>
        <v>9800</v>
      </c>
      <c r="F9" s="165">
        <f>SUM(F6:F8)</f>
        <v>386</v>
      </c>
      <c r="G9" s="391">
        <f>F9/E9*100</f>
        <v>3.938775510204082</v>
      </c>
      <c r="H9" s="167"/>
      <c r="I9" s="27"/>
    </row>
    <row r="10" spans="1:9" ht="12.75">
      <c r="A10" s="158">
        <v>20</v>
      </c>
      <c r="B10" s="94">
        <v>8027</v>
      </c>
      <c r="C10" s="63" t="s">
        <v>1793</v>
      </c>
      <c r="D10" s="91">
        <v>250</v>
      </c>
      <c r="E10" s="91">
        <v>250</v>
      </c>
      <c r="F10" s="91">
        <v>0</v>
      </c>
      <c r="G10" s="20">
        <f t="shared" si="0"/>
        <v>0</v>
      </c>
      <c r="H10" s="92"/>
      <c r="I10" s="27"/>
    </row>
    <row r="11" spans="1:9" ht="12.75">
      <c r="A11" s="158">
        <v>20</v>
      </c>
      <c r="B11" s="190">
        <v>9020</v>
      </c>
      <c r="C11" s="63" t="s">
        <v>467</v>
      </c>
      <c r="D11" s="91">
        <v>250</v>
      </c>
      <c r="E11" s="91">
        <v>250</v>
      </c>
      <c r="F11" s="91">
        <v>0</v>
      </c>
      <c r="G11" s="20">
        <f t="shared" si="0"/>
        <v>0</v>
      </c>
      <c r="H11" s="92"/>
      <c r="I11" s="27"/>
    </row>
    <row r="12" spans="1:9" ht="12.75">
      <c r="A12" s="158">
        <v>20</v>
      </c>
      <c r="B12" s="190">
        <v>9023</v>
      </c>
      <c r="C12" s="63" t="s">
        <v>468</v>
      </c>
      <c r="D12" s="91">
        <v>250</v>
      </c>
      <c r="E12" s="91">
        <v>250</v>
      </c>
      <c r="F12" s="91">
        <v>0</v>
      </c>
      <c r="G12" s="20">
        <f t="shared" si="0"/>
        <v>0</v>
      </c>
      <c r="H12" s="92"/>
      <c r="I12" s="27"/>
    </row>
    <row r="13" spans="1:9" ht="12.75">
      <c r="A13" s="158">
        <v>20</v>
      </c>
      <c r="B13" s="190">
        <v>9099</v>
      </c>
      <c r="C13" s="1016" t="s">
        <v>1090</v>
      </c>
      <c r="D13" s="91">
        <v>0</v>
      </c>
      <c r="E13" s="91">
        <v>213</v>
      </c>
      <c r="F13" s="91">
        <v>213</v>
      </c>
      <c r="G13" s="20">
        <f>F13/E13*100</f>
        <v>100</v>
      </c>
      <c r="H13" s="92"/>
      <c r="I13" s="27"/>
    </row>
    <row r="14" spans="1:9" ht="12.75">
      <c r="A14" s="158">
        <v>21</v>
      </c>
      <c r="B14" s="159" t="s">
        <v>1880</v>
      </c>
      <c r="C14" s="63" t="s">
        <v>2504</v>
      </c>
      <c r="D14" s="91">
        <v>5000</v>
      </c>
      <c r="E14" s="91">
        <v>0</v>
      </c>
      <c r="F14" s="91">
        <v>0</v>
      </c>
      <c r="G14" s="20"/>
      <c r="H14" s="92"/>
      <c r="I14" s="27"/>
    </row>
    <row r="15" spans="1:9" ht="12.75">
      <c r="A15" s="158">
        <v>21</v>
      </c>
      <c r="B15" s="159" t="s">
        <v>1881</v>
      </c>
      <c r="C15" s="63" t="s">
        <v>2505</v>
      </c>
      <c r="D15" s="91">
        <v>350</v>
      </c>
      <c r="E15" s="91">
        <v>350</v>
      </c>
      <c r="F15" s="91">
        <v>0</v>
      </c>
      <c r="G15" s="20">
        <f t="shared" si="0"/>
        <v>0</v>
      </c>
      <c r="H15" s="92"/>
      <c r="I15" s="27"/>
    </row>
    <row r="16" spans="1:9" ht="12.75">
      <c r="A16" s="158">
        <v>21</v>
      </c>
      <c r="B16" s="159" t="s">
        <v>1882</v>
      </c>
      <c r="C16" s="63" t="s">
        <v>468</v>
      </c>
      <c r="D16" s="91">
        <v>1550</v>
      </c>
      <c r="E16" s="91">
        <v>1550</v>
      </c>
      <c r="F16" s="91">
        <v>0</v>
      </c>
      <c r="G16" s="20">
        <f t="shared" si="0"/>
        <v>0</v>
      </c>
      <c r="H16" s="92"/>
      <c r="I16" s="27"/>
    </row>
    <row r="17" spans="1:9" ht="12.75">
      <c r="A17" s="158">
        <v>21</v>
      </c>
      <c r="B17" s="159" t="s">
        <v>1883</v>
      </c>
      <c r="C17" s="63" t="s">
        <v>2506</v>
      </c>
      <c r="D17" s="91">
        <v>2700</v>
      </c>
      <c r="E17" s="91">
        <v>2700</v>
      </c>
      <c r="F17" s="91">
        <v>0</v>
      </c>
      <c r="G17" s="20">
        <f t="shared" si="0"/>
        <v>0</v>
      </c>
      <c r="H17" s="92"/>
      <c r="I17" s="27"/>
    </row>
    <row r="18" spans="1:9" ht="15">
      <c r="A18" s="158">
        <v>21</v>
      </c>
      <c r="B18" s="159" t="s">
        <v>1884</v>
      </c>
      <c r="C18" s="95" t="s">
        <v>784</v>
      </c>
      <c r="D18" s="770">
        <v>4600</v>
      </c>
      <c r="E18" s="770">
        <v>131</v>
      </c>
      <c r="F18" s="91">
        <v>0</v>
      </c>
      <c r="G18" s="20">
        <f t="shared" si="0"/>
        <v>0</v>
      </c>
      <c r="H18" s="92"/>
      <c r="I18" s="27"/>
    </row>
    <row r="19" spans="1:9" ht="15">
      <c r="A19" s="158">
        <v>21</v>
      </c>
      <c r="B19" s="159" t="s">
        <v>1885</v>
      </c>
      <c r="C19" s="95" t="s">
        <v>2516</v>
      </c>
      <c r="D19" s="770">
        <v>4700</v>
      </c>
      <c r="E19" s="770">
        <v>2414</v>
      </c>
      <c r="F19" s="91">
        <v>0</v>
      </c>
      <c r="G19" s="20">
        <f t="shared" si="0"/>
        <v>0</v>
      </c>
      <c r="H19" s="92"/>
      <c r="I19" s="27"/>
    </row>
    <row r="20" spans="1:9" ht="15">
      <c r="A20" s="158">
        <v>21</v>
      </c>
      <c r="B20" s="159" t="s">
        <v>1886</v>
      </c>
      <c r="C20" s="95" t="s">
        <v>2530</v>
      </c>
      <c r="D20" s="770">
        <v>20000</v>
      </c>
      <c r="E20" s="770">
        <v>41000</v>
      </c>
      <c r="F20" s="91">
        <v>40864</v>
      </c>
      <c r="G20" s="20">
        <f t="shared" si="0"/>
        <v>99.66829268292683</v>
      </c>
      <c r="H20" s="92"/>
      <c r="I20" s="27"/>
    </row>
    <row r="21" spans="1:9" ht="15">
      <c r="A21" s="158">
        <v>21</v>
      </c>
      <c r="B21" s="159" t="s">
        <v>1887</v>
      </c>
      <c r="C21" s="95" t="s">
        <v>2531</v>
      </c>
      <c r="D21" s="770">
        <v>4200</v>
      </c>
      <c r="E21" s="770">
        <v>4200</v>
      </c>
      <c r="F21" s="91">
        <v>4200</v>
      </c>
      <c r="G21" s="20">
        <f t="shared" si="0"/>
        <v>100</v>
      </c>
      <c r="H21" s="92"/>
      <c r="I21" s="27"/>
    </row>
    <row r="22" spans="1:9" ht="15">
      <c r="A22" s="158">
        <v>21</v>
      </c>
      <c r="B22" s="159" t="s">
        <v>1888</v>
      </c>
      <c r="C22" s="95" t="s">
        <v>1854</v>
      </c>
      <c r="D22" s="770">
        <v>35</v>
      </c>
      <c r="E22" s="770">
        <v>35</v>
      </c>
      <c r="F22" s="91">
        <v>34</v>
      </c>
      <c r="G22" s="20">
        <f t="shared" si="0"/>
        <v>97.14285714285714</v>
      </c>
      <c r="H22" s="92"/>
      <c r="I22" s="27"/>
    </row>
    <row r="23" spans="1:9" ht="14.25">
      <c r="A23" s="363"/>
      <c r="B23" s="517"/>
      <c r="C23" s="455" t="s">
        <v>992</v>
      </c>
      <c r="D23" s="165">
        <f>SUM(D10:D22)</f>
        <v>43885</v>
      </c>
      <c r="E23" s="165">
        <f>SUM(E10:E22)</f>
        <v>53343</v>
      </c>
      <c r="F23" s="165">
        <f>SUM(F10:F22)</f>
        <v>45311</v>
      </c>
      <c r="G23" s="391">
        <f t="shared" si="0"/>
        <v>84.94272913034513</v>
      </c>
      <c r="H23" s="167"/>
      <c r="I23" s="27"/>
    </row>
    <row r="24" spans="1:9" ht="12.75">
      <c r="A24" s="158">
        <v>21</v>
      </c>
      <c r="B24" s="159" t="s">
        <v>2203</v>
      </c>
      <c r="C24" s="1067" t="s">
        <v>2204</v>
      </c>
      <c r="D24" s="91">
        <v>0</v>
      </c>
      <c r="E24" s="91">
        <v>11269</v>
      </c>
      <c r="F24" s="91">
        <v>11268</v>
      </c>
      <c r="G24" s="20">
        <f>F24/E24*100</f>
        <v>99.99112609814536</v>
      </c>
      <c r="H24" s="92"/>
      <c r="I24" s="27"/>
    </row>
    <row r="25" spans="1:9" ht="14.25">
      <c r="A25" s="363"/>
      <c r="B25" s="90"/>
      <c r="C25" s="455" t="s">
        <v>2202</v>
      </c>
      <c r="D25" s="165">
        <f>SUM(D24)</f>
        <v>0</v>
      </c>
      <c r="E25" s="165">
        <f>SUM(E24)</f>
        <v>11269</v>
      </c>
      <c r="F25" s="165">
        <f>SUM(F24)</f>
        <v>11268</v>
      </c>
      <c r="G25" s="391">
        <f>F25/E25*100</f>
        <v>99.99112609814536</v>
      </c>
      <c r="H25" s="167"/>
      <c r="I25" s="27"/>
    </row>
    <row r="26" spans="1:9" ht="12.75">
      <c r="A26" s="158">
        <v>21</v>
      </c>
      <c r="B26" s="159" t="s">
        <v>1012</v>
      </c>
      <c r="C26" s="1080" t="s">
        <v>1013</v>
      </c>
      <c r="D26" s="91">
        <v>0</v>
      </c>
      <c r="E26" s="91">
        <v>486</v>
      </c>
      <c r="F26" s="91">
        <v>486</v>
      </c>
      <c r="G26" s="20">
        <f>F26/E26*100</f>
        <v>100</v>
      </c>
      <c r="H26" s="92"/>
      <c r="I26" s="27"/>
    </row>
    <row r="27" spans="1:9" ht="15" thickBot="1">
      <c r="A27" s="363"/>
      <c r="B27" s="90"/>
      <c r="C27" s="455" t="s">
        <v>1010</v>
      </c>
      <c r="D27" s="165">
        <f>SUM(D26)</f>
        <v>0</v>
      </c>
      <c r="E27" s="165">
        <f>SUM(E26)</f>
        <v>486</v>
      </c>
      <c r="F27" s="165">
        <f>SUM(F26)</f>
        <v>486</v>
      </c>
      <c r="G27" s="391">
        <f>F27/E27*100</f>
        <v>100</v>
      </c>
      <c r="H27" s="167"/>
      <c r="I27" s="27"/>
    </row>
    <row r="28" spans="1:9" ht="16.5" thickBot="1">
      <c r="A28" s="518"/>
      <c r="B28" s="519"/>
      <c r="C28" s="410" t="s">
        <v>2366</v>
      </c>
      <c r="D28" s="125">
        <f>SUM(D27,D25,D23,D9)</f>
        <v>53685</v>
      </c>
      <c r="E28" s="125">
        <f>SUM(E27,E25,E23,E9)</f>
        <v>74898</v>
      </c>
      <c r="F28" s="125">
        <f>SUM(F27,F25,F23,F9)</f>
        <v>57451</v>
      </c>
      <c r="G28" s="183">
        <f t="shared" si="0"/>
        <v>76.7056530214425</v>
      </c>
      <c r="H28" s="127">
        <v>29618</v>
      </c>
      <c r="I28" s="27"/>
    </row>
    <row r="29" ht="12.75">
      <c r="I29" s="27"/>
    </row>
    <row r="30" ht="12.75">
      <c r="I30" s="27"/>
    </row>
    <row r="31" ht="12.75">
      <c r="I31" s="27"/>
    </row>
    <row r="32" ht="12.75">
      <c r="I32" s="27"/>
    </row>
    <row r="33" ht="12.75">
      <c r="I33" s="27"/>
    </row>
    <row r="34" ht="12.75">
      <c r="I34" s="27"/>
    </row>
    <row r="35" ht="12.75">
      <c r="I35" s="27"/>
    </row>
    <row r="36" ht="12.75">
      <c r="I36" s="27"/>
    </row>
    <row r="37" ht="12.75">
      <c r="I37" s="27"/>
    </row>
    <row r="38" ht="12.75">
      <c r="I38" s="27"/>
    </row>
    <row r="39" ht="12.75">
      <c r="I39" s="27"/>
    </row>
    <row r="40" ht="12.75">
      <c r="I40" s="27"/>
    </row>
    <row r="41" ht="12.75">
      <c r="I41" s="27"/>
    </row>
    <row r="42" ht="12.75">
      <c r="I42" s="27"/>
    </row>
    <row r="43" ht="12.75">
      <c r="I43" s="27"/>
    </row>
    <row r="44" ht="12.75">
      <c r="I44" s="27"/>
    </row>
    <row r="45" ht="12.75">
      <c r="I45" s="27"/>
    </row>
    <row r="46" ht="12.75">
      <c r="I46" s="27"/>
    </row>
    <row r="47" ht="12.75">
      <c r="I47" s="27"/>
    </row>
    <row r="48" ht="12.75">
      <c r="I48" s="27"/>
    </row>
    <row r="49" ht="12.75">
      <c r="I49" s="27"/>
    </row>
    <row r="50" ht="12.75">
      <c r="I50" s="27"/>
    </row>
    <row r="51" ht="12.75">
      <c r="I51" s="27"/>
    </row>
    <row r="52" ht="12.75">
      <c r="I52" s="27"/>
    </row>
    <row r="53" ht="12.75">
      <c r="I53" s="27"/>
    </row>
    <row r="54" ht="12.75">
      <c r="I54" s="27"/>
    </row>
    <row r="55" ht="12.75">
      <c r="I55" s="27"/>
    </row>
    <row r="56" ht="12.75">
      <c r="I56" s="27"/>
    </row>
    <row r="57" ht="12.75">
      <c r="I57" s="27"/>
    </row>
    <row r="58" ht="12.75">
      <c r="I58" s="27"/>
    </row>
    <row r="59" ht="12.75">
      <c r="I59" s="27"/>
    </row>
    <row r="60" ht="12.75">
      <c r="I60" s="27"/>
    </row>
    <row r="61" ht="12.75">
      <c r="I61" s="27"/>
    </row>
    <row r="62" ht="12.75">
      <c r="I62" s="27"/>
    </row>
    <row r="63" ht="12.75">
      <c r="I63" s="27"/>
    </row>
    <row r="64" ht="12.75">
      <c r="I64" s="27"/>
    </row>
    <row r="65" ht="12.75">
      <c r="I65" s="27"/>
    </row>
    <row r="66" ht="12.75">
      <c r="I66" s="27"/>
    </row>
    <row r="67" ht="12.75">
      <c r="I67" s="27"/>
    </row>
    <row r="68" ht="12.75">
      <c r="I68" s="27"/>
    </row>
    <row r="69" ht="12.75">
      <c r="I69" s="27"/>
    </row>
    <row r="70" ht="12.75">
      <c r="I70" s="27"/>
    </row>
    <row r="71" ht="12.75">
      <c r="I71" s="27"/>
    </row>
    <row r="72" ht="12.75">
      <c r="I72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&amp;RPříloha III/18/2</oddHeader>
    <oddFooter>&amp;C- 50 -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2:H162"/>
  <sheetViews>
    <sheetView zoomScalePageLayoutView="0" workbookViewId="0" topLeftCell="A25">
      <selection activeCell="A2" sqref="A2"/>
    </sheetView>
  </sheetViews>
  <sheetFormatPr defaultColWidth="9.00390625" defaultRowHeight="12.75"/>
  <cols>
    <col min="1" max="1" width="4.875" style="27" customWidth="1"/>
    <col min="2" max="2" width="5.375" style="27" customWidth="1"/>
    <col min="3" max="3" width="25.875" style="27" customWidth="1"/>
    <col min="4" max="5" width="8.375" style="27" bestFit="1" customWidth="1"/>
    <col min="6" max="6" width="10.125" style="27" customWidth="1"/>
    <col min="7" max="7" width="8.625" style="27" customWidth="1"/>
    <col min="8" max="8" width="10.125" style="27" customWidth="1"/>
    <col min="9" max="16384" width="9.125" style="27" customWidth="1"/>
  </cols>
  <sheetData>
    <row r="2" spans="1:2" ht="18" customHeight="1">
      <c r="A2" s="172" t="s">
        <v>414</v>
      </c>
      <c r="B2" s="173"/>
    </row>
    <row r="3" spans="1:2" ht="18" customHeight="1">
      <c r="A3" s="29" t="s">
        <v>2368</v>
      </c>
      <c r="B3" s="173"/>
    </row>
    <row r="4" spans="2:8" ht="13.5" thickBot="1">
      <c r="B4" s="173"/>
      <c r="F4" s="33"/>
      <c r="G4" s="34"/>
      <c r="H4" s="32" t="s">
        <v>19</v>
      </c>
    </row>
    <row r="5" spans="1:8" ht="13.5">
      <c r="A5" s="372" t="s">
        <v>965</v>
      </c>
      <c r="B5" s="46"/>
      <c r="C5" s="82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</row>
    <row r="6" spans="1:8" ht="13.5">
      <c r="A6" s="89">
        <v>3612</v>
      </c>
      <c r="B6" s="41" t="s">
        <v>1336</v>
      </c>
      <c r="C6" s="42"/>
      <c r="D6" s="374">
        <v>2011</v>
      </c>
      <c r="E6" s="374">
        <v>2011</v>
      </c>
      <c r="F6" s="374" t="s">
        <v>837</v>
      </c>
      <c r="G6" s="374" t="s">
        <v>382</v>
      </c>
      <c r="H6" s="375" t="s">
        <v>838</v>
      </c>
    </row>
    <row r="7" spans="1:8" ht="13.5">
      <c r="A7" s="89">
        <v>3613</v>
      </c>
      <c r="B7" s="493" t="s">
        <v>800</v>
      </c>
      <c r="C7" s="42"/>
      <c r="D7" s="374"/>
      <c r="E7" s="374"/>
      <c r="F7" s="374"/>
      <c r="G7" s="374"/>
      <c r="H7" s="375"/>
    </row>
    <row r="8" spans="1:8" ht="13.5">
      <c r="A8" s="89">
        <v>3713</v>
      </c>
      <c r="B8" s="41" t="s">
        <v>2355</v>
      </c>
      <c r="C8" s="42"/>
      <c r="D8" s="374"/>
      <c r="E8" s="374"/>
      <c r="F8" s="374"/>
      <c r="G8" s="374"/>
      <c r="H8" s="375"/>
    </row>
    <row r="9" spans="1:8" ht="13.5">
      <c r="A9" s="50">
        <v>3745</v>
      </c>
      <c r="B9" s="494" t="s">
        <v>1343</v>
      </c>
      <c r="C9" s="42"/>
      <c r="D9" s="374"/>
      <c r="E9" s="374"/>
      <c r="F9" s="374"/>
      <c r="G9" s="374"/>
      <c r="H9" s="375"/>
    </row>
    <row r="10" spans="1:8" ht="13.5">
      <c r="A10" s="89">
        <v>3111</v>
      </c>
      <c r="B10" s="42" t="s">
        <v>2389</v>
      </c>
      <c r="C10" s="42"/>
      <c r="D10" s="374"/>
      <c r="E10" s="374"/>
      <c r="F10" s="374"/>
      <c r="G10" s="374"/>
      <c r="H10" s="375"/>
    </row>
    <row r="11" spans="1:8" ht="13.5">
      <c r="A11" s="89">
        <v>3113</v>
      </c>
      <c r="B11" s="41" t="s">
        <v>2390</v>
      </c>
      <c r="C11" s="42"/>
      <c r="D11" s="374"/>
      <c r="E11" s="374"/>
      <c r="F11" s="374"/>
      <c r="G11" s="374"/>
      <c r="H11" s="375"/>
    </row>
    <row r="12" spans="1:8" ht="13.5">
      <c r="A12" s="74">
        <v>3421</v>
      </c>
      <c r="B12" s="160" t="s">
        <v>982</v>
      </c>
      <c r="C12" s="42"/>
      <c r="D12" s="374"/>
      <c r="E12" s="374"/>
      <c r="F12" s="374"/>
      <c r="G12" s="374"/>
      <c r="H12" s="375"/>
    </row>
    <row r="13" spans="1:8" ht="13.5">
      <c r="A13" s="495">
        <v>3524</v>
      </c>
      <c r="B13" s="496" t="s">
        <v>763</v>
      </c>
      <c r="C13" s="42"/>
      <c r="D13" s="374"/>
      <c r="E13" s="374"/>
      <c r="F13" s="374"/>
      <c r="G13" s="374"/>
      <c r="H13" s="375"/>
    </row>
    <row r="14" spans="1:8" ht="13.5">
      <c r="A14" s="495">
        <v>3569</v>
      </c>
      <c r="B14" s="496" t="s">
        <v>761</v>
      </c>
      <c r="C14" s="42"/>
      <c r="D14" s="374"/>
      <c r="E14" s="374"/>
      <c r="F14" s="374"/>
      <c r="G14" s="374"/>
      <c r="H14" s="375"/>
    </row>
    <row r="15" spans="1:8" ht="13.5">
      <c r="A15" s="497">
        <v>4351</v>
      </c>
      <c r="B15" s="496" t="s">
        <v>523</v>
      </c>
      <c r="C15" s="42"/>
      <c r="D15" s="374"/>
      <c r="E15" s="374"/>
      <c r="F15" s="374"/>
      <c r="G15" s="374"/>
      <c r="H15" s="375"/>
    </row>
    <row r="16" spans="1:8" ht="13.5">
      <c r="A16" s="89">
        <v>3392</v>
      </c>
      <c r="B16" s="41" t="s">
        <v>1420</v>
      </c>
      <c r="C16" s="42"/>
      <c r="D16" s="374"/>
      <c r="E16" s="374"/>
      <c r="F16" s="374"/>
      <c r="G16" s="374"/>
      <c r="H16" s="375"/>
    </row>
    <row r="17" spans="1:8" ht="13.5">
      <c r="A17" s="89">
        <v>6171</v>
      </c>
      <c r="B17" s="41" t="s">
        <v>1421</v>
      </c>
      <c r="C17" s="42"/>
      <c r="D17" s="374"/>
      <c r="E17" s="374"/>
      <c r="F17" s="374"/>
      <c r="G17" s="374"/>
      <c r="H17" s="375"/>
    </row>
    <row r="18" spans="1:8" ht="14.25" thickBot="1">
      <c r="A18" s="89">
        <v>6219</v>
      </c>
      <c r="B18" s="41" t="s">
        <v>1845</v>
      </c>
      <c r="C18" s="42"/>
      <c r="D18" s="374"/>
      <c r="E18" s="374"/>
      <c r="F18" s="374"/>
      <c r="G18" s="374"/>
      <c r="H18" s="375"/>
    </row>
    <row r="19" spans="1:8" ht="13.5">
      <c r="A19" s="252"/>
      <c r="B19" s="46" t="s">
        <v>966</v>
      </c>
      <c r="C19" s="47"/>
      <c r="D19" s="49"/>
      <c r="E19" s="49"/>
      <c r="F19" s="49"/>
      <c r="G19" s="49"/>
      <c r="H19" s="83"/>
    </row>
    <row r="20" spans="1:8" ht="12.75">
      <c r="A20" s="58">
        <v>6219</v>
      </c>
      <c r="B20" s="389">
        <v>5169</v>
      </c>
      <c r="C20" s="42" t="s">
        <v>1844</v>
      </c>
      <c r="D20" s="79">
        <v>550</v>
      </c>
      <c r="E20" s="79">
        <v>550</v>
      </c>
      <c r="F20" s="79">
        <v>0</v>
      </c>
      <c r="G20" s="20">
        <f>F20/E20*100</f>
        <v>0</v>
      </c>
      <c r="H20" s="26">
        <v>0</v>
      </c>
    </row>
    <row r="21" spans="1:8" ht="13.5" thickBot="1">
      <c r="A21" s="112"/>
      <c r="B21" s="113" t="s">
        <v>2366</v>
      </c>
      <c r="C21" s="99"/>
      <c r="D21" s="6">
        <f aca="true" t="shared" si="0" ref="D21:F22">SUM(D20)</f>
        <v>550</v>
      </c>
      <c r="E21" s="6">
        <f t="shared" si="0"/>
        <v>550</v>
      </c>
      <c r="F21" s="6">
        <f t="shared" si="0"/>
        <v>0</v>
      </c>
      <c r="G21" s="120">
        <f>F21/E21*100</f>
        <v>0</v>
      </c>
      <c r="H21" s="8">
        <f>SUM(H20)</f>
        <v>0</v>
      </c>
    </row>
    <row r="22" spans="1:8" s="71" customFormat="1" ht="15.75" thickBot="1">
      <c r="A22" s="500" t="s">
        <v>2377</v>
      </c>
      <c r="B22" s="501"/>
      <c r="C22" s="502"/>
      <c r="D22" s="503">
        <f t="shared" si="0"/>
        <v>550</v>
      </c>
      <c r="E22" s="503">
        <f t="shared" si="0"/>
        <v>550</v>
      </c>
      <c r="F22" s="503">
        <f t="shared" si="0"/>
        <v>0</v>
      </c>
      <c r="G22" s="148">
        <f>F22/E22*100</f>
        <v>0</v>
      </c>
      <c r="H22" s="504">
        <f>SUM(H21)</f>
        <v>0</v>
      </c>
    </row>
    <row r="23" spans="1:8" s="71" customFormat="1" ht="15">
      <c r="A23" s="525"/>
      <c r="B23" s="1146"/>
      <c r="C23" s="660"/>
      <c r="D23" s="274"/>
      <c r="E23" s="274"/>
      <c r="F23" s="274"/>
      <c r="G23" s="487"/>
      <c r="H23" s="274"/>
    </row>
    <row r="24" spans="1:8" s="71" customFormat="1" ht="15">
      <c r="A24" s="525"/>
      <c r="B24" s="1146"/>
      <c r="C24" s="660"/>
      <c r="D24" s="274"/>
      <c r="E24" s="274"/>
      <c r="F24" s="274"/>
      <c r="G24" s="487"/>
      <c r="H24" s="274"/>
    </row>
    <row r="25" spans="1:2" ht="13.5" thickBot="1">
      <c r="A25" s="173"/>
      <c r="B25" s="173"/>
    </row>
    <row r="26" spans="1:8" ht="15">
      <c r="A26" s="134" t="s">
        <v>2365</v>
      </c>
      <c r="B26" s="380"/>
      <c r="C26" s="37"/>
      <c r="D26" s="38" t="s">
        <v>1438</v>
      </c>
      <c r="E26" s="38" t="s">
        <v>781</v>
      </c>
      <c r="F26" s="38" t="s">
        <v>380</v>
      </c>
      <c r="G26" s="38" t="s">
        <v>381</v>
      </c>
      <c r="H26" s="39" t="s">
        <v>380</v>
      </c>
    </row>
    <row r="27" spans="1:8" ht="14.25" thickBot="1">
      <c r="A27" s="458"/>
      <c r="D27" s="43">
        <v>2011</v>
      </c>
      <c r="E27" s="43">
        <v>2011</v>
      </c>
      <c r="F27" s="43" t="s">
        <v>837</v>
      </c>
      <c r="G27" s="43" t="s">
        <v>382</v>
      </c>
      <c r="H27" s="44" t="s">
        <v>838</v>
      </c>
    </row>
    <row r="28" spans="1:8" ht="13.5">
      <c r="A28" s="252"/>
      <c r="B28" s="46" t="s">
        <v>966</v>
      </c>
      <c r="C28" s="47"/>
      <c r="D28" s="49"/>
      <c r="E28" s="49"/>
      <c r="F28" s="49"/>
      <c r="G28" s="49"/>
      <c r="H28" s="83"/>
    </row>
    <row r="29" spans="1:8" ht="12.75">
      <c r="A29" s="89">
        <v>3612</v>
      </c>
      <c r="B29" s="389">
        <v>6121</v>
      </c>
      <c r="C29" s="42" t="s">
        <v>2388</v>
      </c>
      <c r="D29" s="91">
        <v>52000</v>
      </c>
      <c r="E29" s="91">
        <v>56819</v>
      </c>
      <c r="F29" s="91">
        <v>18525</v>
      </c>
      <c r="G29" s="191">
        <f aca="true" t="shared" si="1" ref="G29:G42">F29/E29*100</f>
        <v>32.60353050916066</v>
      </c>
      <c r="H29" s="92">
        <v>13562</v>
      </c>
    </row>
    <row r="30" spans="1:8" ht="12.75">
      <c r="A30" s="58">
        <v>3613</v>
      </c>
      <c r="B30" s="389">
        <v>6121</v>
      </c>
      <c r="C30" s="42" t="s">
        <v>2388</v>
      </c>
      <c r="D30" s="91">
        <v>5000</v>
      </c>
      <c r="E30" s="91">
        <v>5000</v>
      </c>
      <c r="F30" s="91">
        <v>0</v>
      </c>
      <c r="G30" s="191">
        <f t="shared" si="1"/>
        <v>0</v>
      </c>
      <c r="H30" s="92">
        <v>0</v>
      </c>
    </row>
    <row r="31" spans="1:8" ht="12.75">
      <c r="A31" s="58">
        <v>3713</v>
      </c>
      <c r="B31" s="389">
        <v>6121</v>
      </c>
      <c r="C31" s="42" t="s">
        <v>2388</v>
      </c>
      <c r="D31" s="91">
        <v>0</v>
      </c>
      <c r="E31" s="91">
        <v>0</v>
      </c>
      <c r="F31" s="91">
        <v>0</v>
      </c>
      <c r="G31" s="191"/>
      <c r="H31" s="92">
        <v>7475</v>
      </c>
    </row>
    <row r="32" spans="1:8" ht="12.75">
      <c r="A32" s="58"/>
      <c r="B32" s="190">
        <v>6122</v>
      </c>
      <c r="C32" s="42" t="s">
        <v>2436</v>
      </c>
      <c r="D32" s="91">
        <v>12000</v>
      </c>
      <c r="E32" s="91">
        <v>17000</v>
      </c>
      <c r="F32" s="91">
        <v>16426</v>
      </c>
      <c r="G32" s="191">
        <f>F32/E32*100</f>
        <v>96.62352941176471</v>
      </c>
      <c r="H32" s="210">
        <v>10392</v>
      </c>
    </row>
    <row r="33" spans="1:8" ht="12.75">
      <c r="A33" s="58">
        <v>3745</v>
      </c>
      <c r="B33" s="389">
        <v>6121</v>
      </c>
      <c r="C33" s="42" t="s">
        <v>2388</v>
      </c>
      <c r="D33" s="91">
        <v>20000</v>
      </c>
      <c r="E33" s="91">
        <v>20000</v>
      </c>
      <c r="F33" s="91">
        <v>5495</v>
      </c>
      <c r="G33" s="191">
        <f t="shared" si="1"/>
        <v>27.474999999999998</v>
      </c>
      <c r="H33" s="92">
        <v>0</v>
      </c>
    </row>
    <row r="34" spans="1:8" ht="12.75">
      <c r="A34" s="58">
        <v>3111</v>
      </c>
      <c r="B34" s="41">
        <v>6121</v>
      </c>
      <c r="C34" s="192" t="s">
        <v>2435</v>
      </c>
      <c r="D34" s="91">
        <v>68500</v>
      </c>
      <c r="E34" s="91">
        <v>59162</v>
      </c>
      <c r="F34" s="91">
        <v>26838</v>
      </c>
      <c r="G34" s="191">
        <f t="shared" si="1"/>
        <v>45.363577972347116</v>
      </c>
      <c r="H34" s="210">
        <v>31213</v>
      </c>
    </row>
    <row r="35" spans="1:8" ht="12.75">
      <c r="A35" s="58">
        <v>3113</v>
      </c>
      <c r="B35" s="41">
        <v>6121</v>
      </c>
      <c r="C35" s="192" t="s">
        <v>2435</v>
      </c>
      <c r="D35" s="91">
        <v>26000</v>
      </c>
      <c r="E35" s="91">
        <v>30350</v>
      </c>
      <c r="F35" s="91">
        <v>19410</v>
      </c>
      <c r="G35" s="191">
        <f t="shared" si="1"/>
        <v>63.95387149917627</v>
      </c>
      <c r="H35" s="210">
        <v>53312</v>
      </c>
    </row>
    <row r="36" spans="1:8" ht="12.75">
      <c r="A36" s="58">
        <v>3299</v>
      </c>
      <c r="B36" s="389">
        <v>6121</v>
      </c>
      <c r="C36" s="42" t="s">
        <v>2388</v>
      </c>
      <c r="D36" s="91">
        <v>0</v>
      </c>
      <c r="E36" s="91">
        <v>0</v>
      </c>
      <c r="F36" s="91">
        <v>0</v>
      </c>
      <c r="G36" s="191"/>
      <c r="H36" s="92">
        <v>71817</v>
      </c>
    </row>
    <row r="37" spans="1:8" ht="12.75">
      <c r="A37" s="58">
        <v>3421</v>
      </c>
      <c r="B37" s="389">
        <v>6121</v>
      </c>
      <c r="C37" s="42" t="s">
        <v>2388</v>
      </c>
      <c r="D37" s="91">
        <v>15000</v>
      </c>
      <c r="E37" s="91">
        <v>15000</v>
      </c>
      <c r="F37" s="91">
        <v>3746</v>
      </c>
      <c r="G37" s="191">
        <f t="shared" si="1"/>
        <v>24.973333333333333</v>
      </c>
      <c r="H37" s="92">
        <v>16670</v>
      </c>
    </row>
    <row r="38" spans="1:8" ht="12.75">
      <c r="A38" s="58">
        <v>3524</v>
      </c>
      <c r="B38" s="389">
        <v>6121</v>
      </c>
      <c r="C38" s="42" t="s">
        <v>2388</v>
      </c>
      <c r="D38" s="91">
        <v>3000</v>
      </c>
      <c r="E38" s="91">
        <v>3000</v>
      </c>
      <c r="F38" s="91">
        <v>102</v>
      </c>
      <c r="G38" s="191">
        <f t="shared" si="1"/>
        <v>3.4000000000000004</v>
      </c>
      <c r="H38" s="92">
        <v>11398</v>
      </c>
    </row>
    <row r="39" spans="1:8" ht="12.75">
      <c r="A39" s="58">
        <v>3569</v>
      </c>
      <c r="B39" s="389">
        <v>6121</v>
      </c>
      <c r="C39" s="42" t="s">
        <v>2388</v>
      </c>
      <c r="D39" s="91">
        <v>5000</v>
      </c>
      <c r="E39" s="91">
        <v>5000</v>
      </c>
      <c r="F39" s="91">
        <v>0</v>
      </c>
      <c r="G39" s="191">
        <f t="shared" si="1"/>
        <v>0</v>
      </c>
      <c r="H39" s="92">
        <v>0</v>
      </c>
    </row>
    <row r="40" spans="1:8" ht="12.75">
      <c r="A40" s="58">
        <v>4351</v>
      </c>
      <c r="B40" s="389">
        <v>6121</v>
      </c>
      <c r="C40" s="42" t="s">
        <v>2435</v>
      </c>
      <c r="D40" s="91">
        <v>282800</v>
      </c>
      <c r="E40" s="91">
        <v>320294</v>
      </c>
      <c r="F40" s="91">
        <v>275635</v>
      </c>
      <c r="G40" s="191">
        <f t="shared" si="1"/>
        <v>86.05687274816263</v>
      </c>
      <c r="H40" s="92">
        <v>33414</v>
      </c>
    </row>
    <row r="41" spans="1:8" ht="12.75">
      <c r="A41" s="58">
        <v>4374</v>
      </c>
      <c r="B41" s="389">
        <v>6121</v>
      </c>
      <c r="C41" s="42" t="s">
        <v>2435</v>
      </c>
      <c r="D41" s="91">
        <v>0</v>
      </c>
      <c r="E41" s="91">
        <v>0</v>
      </c>
      <c r="F41" s="91">
        <v>0</v>
      </c>
      <c r="G41" s="191"/>
      <c r="H41" s="92">
        <v>265</v>
      </c>
    </row>
    <row r="42" spans="1:8" ht="12.75">
      <c r="A42" s="58">
        <v>3392</v>
      </c>
      <c r="B42" s="389">
        <v>6121</v>
      </c>
      <c r="C42" s="42" t="s">
        <v>2435</v>
      </c>
      <c r="D42" s="91">
        <v>15000</v>
      </c>
      <c r="E42" s="91">
        <v>15000</v>
      </c>
      <c r="F42" s="91">
        <v>0</v>
      </c>
      <c r="G42" s="191">
        <f t="shared" si="1"/>
        <v>0</v>
      </c>
      <c r="H42" s="92">
        <v>0</v>
      </c>
    </row>
    <row r="43" spans="1:8" ht="13.5" thickBot="1">
      <c r="A43" s="89">
        <v>6171</v>
      </c>
      <c r="B43" s="389">
        <v>6121</v>
      </c>
      <c r="C43" s="42" t="s">
        <v>2435</v>
      </c>
      <c r="D43" s="91">
        <v>35000</v>
      </c>
      <c r="E43" s="91">
        <v>61000</v>
      </c>
      <c r="F43" s="91">
        <v>45123</v>
      </c>
      <c r="G43" s="191">
        <f>F43/E43*100</f>
        <v>73.97213114754099</v>
      </c>
      <c r="H43" s="92">
        <v>38339</v>
      </c>
    </row>
    <row r="44" spans="1:8" ht="16.5" thickBot="1">
      <c r="A44" s="276" t="s">
        <v>2380</v>
      </c>
      <c r="B44" s="409"/>
      <c r="C44" s="410"/>
      <c r="D44" s="169">
        <f>SUM(D29:D43)</f>
        <v>539300</v>
      </c>
      <c r="E44" s="169">
        <f>SUM(E29:E43)</f>
        <v>607625</v>
      </c>
      <c r="F44" s="169">
        <f>SUM(F29:F43)</f>
        <v>411300</v>
      </c>
      <c r="G44" s="183">
        <f>F44/E44*100</f>
        <v>67.68977576630323</v>
      </c>
      <c r="H44" s="170">
        <f>SUM(H29:H43)</f>
        <v>287857</v>
      </c>
    </row>
    <row r="45" spans="1:8" ht="15.75">
      <c r="A45" s="392"/>
      <c r="B45" s="392"/>
      <c r="C45" s="478"/>
      <c r="D45" s="486"/>
      <c r="E45" s="486"/>
      <c r="F45" s="486"/>
      <c r="G45" s="450"/>
      <c r="H45" s="486"/>
    </row>
    <row r="46" spans="1:8" ht="15.75">
      <c r="A46" s="392"/>
      <c r="B46" s="392"/>
      <c r="C46" s="478"/>
      <c r="D46" s="486"/>
      <c r="E46" s="486"/>
      <c r="F46" s="486"/>
      <c r="G46" s="450"/>
      <c r="H46" s="486"/>
    </row>
    <row r="47" spans="1:8" ht="12.75">
      <c r="A47" s="129"/>
      <c r="B47" s="129"/>
      <c r="C47" s="131"/>
      <c r="D47" s="505"/>
      <c r="E47" s="505"/>
      <c r="F47" s="505"/>
      <c r="G47" s="133"/>
      <c r="H47" s="505"/>
    </row>
    <row r="48" spans="1:8" ht="19.5" thickBot="1">
      <c r="A48" s="172" t="s">
        <v>1780</v>
      </c>
      <c r="D48" s="33"/>
      <c r="E48" s="33"/>
      <c r="F48" s="33"/>
      <c r="G48" s="34"/>
      <c r="H48" s="33"/>
    </row>
    <row r="49" spans="1:8" ht="13.5">
      <c r="A49" s="506"/>
      <c r="B49" s="507"/>
      <c r="C49" s="175"/>
      <c r="D49" s="38" t="s">
        <v>1438</v>
      </c>
      <c r="E49" s="38" t="s">
        <v>781</v>
      </c>
      <c r="F49" s="38" t="s">
        <v>380</v>
      </c>
      <c r="G49" s="38" t="s">
        <v>381</v>
      </c>
      <c r="H49" s="39" t="s">
        <v>380</v>
      </c>
    </row>
    <row r="50" spans="1:8" ht="14.25" thickBot="1">
      <c r="A50" s="508"/>
      <c r="B50" s="509"/>
      <c r="C50" s="99"/>
      <c r="D50" s="43">
        <v>2011</v>
      </c>
      <c r="E50" s="43">
        <v>2011</v>
      </c>
      <c r="F50" s="43" t="s">
        <v>837</v>
      </c>
      <c r="G50" s="43" t="s">
        <v>382</v>
      </c>
      <c r="H50" s="44" t="s">
        <v>838</v>
      </c>
    </row>
    <row r="51" spans="1:8" ht="12.75">
      <c r="A51" s="510" t="s">
        <v>2364</v>
      </c>
      <c r="B51" s="511"/>
      <c r="C51" s="42"/>
      <c r="D51" s="1">
        <f>'82 51'!D22</f>
        <v>550</v>
      </c>
      <c r="E51" s="1">
        <f>'82 51'!E22</f>
        <v>550</v>
      </c>
      <c r="F51" s="1">
        <f>'82 51'!F22</f>
        <v>0</v>
      </c>
      <c r="G51" s="53">
        <f>F51/E51*100</f>
        <v>0</v>
      </c>
      <c r="H51" s="13">
        <f>'82 51'!H22</f>
        <v>0</v>
      </c>
    </row>
    <row r="52" spans="1:8" ht="13.5" thickBot="1">
      <c r="A52" s="512" t="s">
        <v>2365</v>
      </c>
      <c r="B52" s="509"/>
      <c r="C52" s="99"/>
      <c r="D52" s="6">
        <f>'82 52-53'!D71</f>
        <v>539300</v>
      </c>
      <c r="E52" s="6">
        <f>'82 52-53'!E71</f>
        <v>607625</v>
      </c>
      <c r="F52" s="6">
        <f>'82 52-53'!F71</f>
        <v>411300</v>
      </c>
      <c r="G52" s="53">
        <f>F52/E52*100</f>
        <v>67.68977576630323</v>
      </c>
      <c r="H52" s="8">
        <f>'82 52-53'!H71</f>
        <v>287857</v>
      </c>
    </row>
    <row r="53" spans="1:8" ht="16.5" thickBot="1">
      <c r="A53" s="513" t="s">
        <v>2386</v>
      </c>
      <c r="B53" s="509"/>
      <c r="C53" s="99"/>
      <c r="D53" s="125">
        <f>SUM(D51:D52)</f>
        <v>539850</v>
      </c>
      <c r="E53" s="125">
        <f>SUM(E51:E52)</f>
        <v>608175</v>
      </c>
      <c r="F53" s="125">
        <f>SUM(F51:F52)</f>
        <v>411300</v>
      </c>
      <c r="G53" s="183">
        <f>F53/E53*100</f>
        <v>67.62856085830559</v>
      </c>
      <c r="H53" s="127">
        <f>SUM(H51:H52)</f>
        <v>287857</v>
      </c>
    </row>
    <row r="54" spans="1:2" ht="12.75">
      <c r="A54" s="173"/>
      <c r="B54" s="173"/>
    </row>
    <row r="55" spans="1:2" ht="12.75">
      <c r="A55" s="173"/>
      <c r="B55" s="173"/>
    </row>
    <row r="56" spans="1:2" ht="12.75">
      <c r="A56" s="173"/>
      <c r="B56" s="173"/>
    </row>
    <row r="57" spans="1:2" ht="12.75">
      <c r="A57" s="173"/>
      <c r="B57" s="173"/>
    </row>
    <row r="58" spans="1:2" ht="12.75">
      <c r="A58" s="173"/>
      <c r="B58" s="173"/>
    </row>
    <row r="59" spans="1:2" ht="12.75">
      <c r="A59" s="173"/>
      <c r="B59" s="173"/>
    </row>
    <row r="60" spans="1:2" ht="12.75">
      <c r="A60" s="173"/>
      <c r="B60" s="173"/>
    </row>
    <row r="61" spans="1:2" ht="12.75">
      <c r="A61" s="173"/>
      <c r="B61" s="173"/>
    </row>
    <row r="62" spans="1:2" ht="12.75">
      <c r="A62" s="173"/>
      <c r="B62" s="173"/>
    </row>
    <row r="63" spans="1:2" ht="12.75">
      <c r="A63" s="173"/>
      <c r="B63" s="173"/>
    </row>
    <row r="64" spans="1:2" ht="12.75">
      <c r="A64" s="173"/>
      <c r="B64" s="173"/>
    </row>
    <row r="65" spans="1:2" ht="12.75">
      <c r="A65" s="173"/>
      <c r="B65" s="173"/>
    </row>
    <row r="66" spans="1:2" ht="12.75">
      <c r="A66" s="173"/>
      <c r="B66" s="173"/>
    </row>
    <row r="67" spans="1:2" ht="12.75">
      <c r="A67" s="173"/>
      <c r="B67" s="173"/>
    </row>
    <row r="68" spans="1:2" ht="12.75">
      <c r="A68" s="173"/>
      <c r="B68" s="173"/>
    </row>
    <row r="69" spans="1:2" ht="12.75">
      <c r="A69" s="173"/>
      <c r="B69" s="173"/>
    </row>
    <row r="70" spans="1:2" ht="12.75">
      <c r="A70" s="173"/>
      <c r="B70" s="173"/>
    </row>
    <row r="71" spans="1:2" ht="12.75">
      <c r="A71" s="173"/>
      <c r="B71" s="173"/>
    </row>
    <row r="72" spans="1:2" ht="12.75">
      <c r="A72" s="173"/>
      <c r="B72" s="173"/>
    </row>
    <row r="73" spans="1:2" ht="12.75">
      <c r="A73" s="173"/>
      <c r="B73" s="173"/>
    </row>
    <row r="74" spans="1:2" ht="12.75">
      <c r="A74" s="173"/>
      <c r="B74" s="173"/>
    </row>
    <row r="75" spans="1:2" ht="12.75">
      <c r="A75" s="173"/>
      <c r="B75" s="173"/>
    </row>
    <row r="76" spans="1:2" ht="12.75">
      <c r="A76" s="173"/>
      <c r="B76" s="173"/>
    </row>
    <row r="77" spans="1:2" ht="12.75">
      <c r="A77" s="173"/>
      <c r="B77" s="173"/>
    </row>
    <row r="78" spans="1:2" ht="12.75">
      <c r="A78" s="173"/>
      <c r="B78" s="173"/>
    </row>
    <row r="79" spans="1:2" ht="12.75">
      <c r="A79" s="173"/>
      <c r="B79" s="173"/>
    </row>
    <row r="80" spans="1:2" ht="12.75">
      <c r="A80" s="173"/>
      <c r="B80" s="173"/>
    </row>
    <row r="81" spans="1:2" ht="12.75">
      <c r="A81" s="173"/>
      <c r="B81" s="173"/>
    </row>
    <row r="82" spans="1:2" ht="12.75">
      <c r="A82" s="173"/>
      <c r="B82" s="173"/>
    </row>
    <row r="83" spans="1:2" ht="12.75">
      <c r="A83" s="173"/>
      <c r="B83" s="173"/>
    </row>
    <row r="84" spans="1:2" ht="12.75">
      <c r="A84" s="173"/>
      <c r="B84" s="173"/>
    </row>
    <row r="85" spans="1:2" ht="12.75">
      <c r="A85" s="173"/>
      <c r="B85" s="173"/>
    </row>
    <row r="86" spans="1:2" ht="12.75">
      <c r="A86" s="173"/>
      <c r="B86" s="173"/>
    </row>
    <row r="87" spans="1:2" ht="12.75">
      <c r="A87" s="173"/>
      <c r="B87" s="173"/>
    </row>
    <row r="88" spans="1:2" ht="12.75">
      <c r="A88" s="173"/>
      <c r="B88" s="173"/>
    </row>
    <row r="89" spans="1:2" ht="12.75">
      <c r="A89" s="173"/>
      <c r="B89" s="173"/>
    </row>
    <row r="90" spans="1:2" ht="12.75">
      <c r="A90" s="173"/>
      <c r="B90" s="173"/>
    </row>
    <row r="91" spans="1:2" ht="12.75">
      <c r="A91" s="173"/>
      <c r="B91" s="173"/>
    </row>
    <row r="92" spans="1:2" ht="12.75">
      <c r="A92" s="173"/>
      <c r="B92" s="173"/>
    </row>
    <row r="93" spans="1:2" ht="12.75">
      <c r="A93" s="173"/>
      <c r="B93" s="173"/>
    </row>
    <row r="94" spans="1:2" ht="12.75">
      <c r="A94" s="173"/>
      <c r="B94" s="173"/>
    </row>
    <row r="95" spans="1:2" ht="12.75">
      <c r="A95" s="173"/>
      <c r="B95" s="173"/>
    </row>
    <row r="96" spans="1:2" ht="12.75">
      <c r="A96" s="173"/>
      <c r="B96" s="173"/>
    </row>
    <row r="97" spans="1:2" ht="12.75">
      <c r="A97" s="173"/>
      <c r="B97" s="173"/>
    </row>
    <row r="98" spans="1:2" ht="12.75">
      <c r="A98" s="173"/>
      <c r="B98" s="173"/>
    </row>
    <row r="99" spans="1:2" ht="12.75">
      <c r="A99" s="173"/>
      <c r="B99" s="173"/>
    </row>
    <row r="100" spans="1:2" ht="12.75">
      <c r="A100" s="173"/>
      <c r="B100" s="173"/>
    </row>
    <row r="101" spans="1:2" ht="12.75">
      <c r="A101" s="173"/>
      <c r="B101" s="173"/>
    </row>
    <row r="102" spans="1:2" ht="12.75">
      <c r="A102" s="173"/>
      <c r="B102" s="173"/>
    </row>
    <row r="103" spans="1:2" ht="12.75">
      <c r="A103" s="173"/>
      <c r="B103" s="173"/>
    </row>
    <row r="104" spans="1:2" ht="12.75">
      <c r="A104" s="173"/>
      <c r="B104" s="173"/>
    </row>
    <row r="105" spans="1:2" ht="12.75">
      <c r="A105" s="173"/>
      <c r="B105" s="173"/>
    </row>
    <row r="106" spans="1:2" ht="12.75">
      <c r="A106" s="173"/>
      <c r="B106" s="173"/>
    </row>
    <row r="107" spans="1:2" ht="12.75">
      <c r="A107" s="173"/>
      <c r="B107" s="173"/>
    </row>
    <row r="108" spans="1:2" ht="12.75">
      <c r="A108" s="173"/>
      <c r="B108" s="173"/>
    </row>
    <row r="109" spans="1:2" ht="12.75">
      <c r="A109" s="173"/>
      <c r="B109" s="173"/>
    </row>
    <row r="110" spans="1:2" ht="12.75">
      <c r="A110" s="173"/>
      <c r="B110" s="173"/>
    </row>
    <row r="111" spans="1:2" ht="12.75">
      <c r="A111" s="173"/>
      <c r="B111" s="173"/>
    </row>
    <row r="112" spans="1:2" ht="12.75">
      <c r="A112" s="173"/>
      <c r="B112" s="173"/>
    </row>
    <row r="113" spans="1:2" ht="12.75">
      <c r="A113" s="173"/>
      <c r="B113" s="173"/>
    </row>
    <row r="114" spans="1:2" ht="12.75">
      <c r="A114" s="173"/>
      <c r="B114" s="173"/>
    </row>
    <row r="115" spans="1:2" ht="12.75">
      <c r="A115" s="173"/>
      <c r="B115" s="173"/>
    </row>
    <row r="116" spans="1:2" ht="12.75">
      <c r="A116" s="173"/>
      <c r="B116" s="173"/>
    </row>
    <row r="117" spans="1:2" ht="12.75">
      <c r="A117" s="173"/>
      <c r="B117" s="173"/>
    </row>
    <row r="118" spans="1:2" ht="12.75">
      <c r="A118" s="173"/>
      <c r="B118" s="173"/>
    </row>
    <row r="119" spans="1:2" ht="12.75">
      <c r="A119" s="173"/>
      <c r="B119" s="173"/>
    </row>
    <row r="120" spans="1:2" ht="12.75">
      <c r="A120" s="173"/>
      <c r="B120" s="173"/>
    </row>
    <row r="121" spans="1:2" ht="12.75">
      <c r="A121" s="173"/>
      <c r="B121" s="173"/>
    </row>
    <row r="122" spans="1:2" ht="12.75">
      <c r="A122" s="173"/>
      <c r="B122" s="173"/>
    </row>
    <row r="123" spans="1:2" ht="12.75">
      <c r="A123" s="173"/>
      <c r="B123" s="173"/>
    </row>
    <row r="124" spans="1:2" ht="12.75">
      <c r="A124" s="173"/>
      <c r="B124" s="173"/>
    </row>
    <row r="125" spans="1:2" ht="12.75">
      <c r="A125" s="173"/>
      <c r="B125" s="173"/>
    </row>
    <row r="126" spans="1:2" ht="12.75">
      <c r="A126" s="173"/>
      <c r="B126" s="173"/>
    </row>
    <row r="127" spans="1:2" ht="12.75">
      <c r="A127" s="173"/>
      <c r="B127" s="173"/>
    </row>
    <row r="128" spans="1:2" ht="12.75">
      <c r="A128" s="173"/>
      <c r="B128" s="173"/>
    </row>
    <row r="129" spans="1:2" ht="12.75">
      <c r="A129" s="173"/>
      <c r="B129" s="173"/>
    </row>
    <row r="130" spans="1:2" ht="12.75">
      <c r="A130" s="173"/>
      <c r="B130" s="173"/>
    </row>
    <row r="131" spans="1:2" ht="12.75">
      <c r="A131" s="173"/>
      <c r="B131" s="173"/>
    </row>
    <row r="132" spans="1:2" ht="12.75">
      <c r="A132" s="173"/>
      <c r="B132" s="173"/>
    </row>
    <row r="133" spans="1:2" ht="12.75">
      <c r="A133" s="173"/>
      <c r="B133" s="173"/>
    </row>
    <row r="134" spans="1:2" ht="12.75">
      <c r="A134" s="173"/>
      <c r="B134" s="173"/>
    </row>
    <row r="135" spans="1:2" ht="12.75">
      <c r="A135" s="173"/>
      <c r="B135" s="173"/>
    </row>
    <row r="136" spans="1:2" ht="12.75">
      <c r="A136" s="173"/>
      <c r="B136" s="173"/>
    </row>
    <row r="137" spans="1:2" ht="12.75">
      <c r="A137" s="173"/>
      <c r="B137" s="173"/>
    </row>
    <row r="138" spans="1:2" ht="12.75">
      <c r="A138" s="173"/>
      <c r="B138" s="173"/>
    </row>
    <row r="139" spans="1:2" ht="12.75">
      <c r="A139" s="173"/>
      <c r="B139" s="173"/>
    </row>
    <row r="140" spans="1:2" ht="12.75">
      <c r="A140" s="173"/>
      <c r="B140" s="173"/>
    </row>
    <row r="141" spans="1:2" ht="12.75">
      <c r="A141" s="173"/>
      <c r="B141" s="173"/>
    </row>
    <row r="142" spans="1:2" ht="12.75">
      <c r="A142" s="173"/>
      <c r="B142" s="173"/>
    </row>
    <row r="143" spans="1:2" ht="12.75">
      <c r="A143" s="173"/>
      <c r="B143" s="173"/>
    </row>
    <row r="144" spans="1:2" ht="12.75">
      <c r="A144" s="173"/>
      <c r="B144" s="173"/>
    </row>
    <row r="145" spans="1:2" ht="12.75">
      <c r="A145" s="173"/>
      <c r="B145" s="173"/>
    </row>
    <row r="146" spans="1:2" ht="12.75">
      <c r="A146" s="173"/>
      <c r="B146" s="173"/>
    </row>
    <row r="147" spans="1:2" ht="12.75">
      <c r="A147" s="173"/>
      <c r="B147" s="173"/>
    </row>
    <row r="148" spans="1:2" ht="12.75">
      <c r="A148" s="173"/>
      <c r="B148" s="173"/>
    </row>
    <row r="149" spans="1:2" ht="12.75">
      <c r="A149" s="173"/>
      <c r="B149" s="173"/>
    </row>
    <row r="150" spans="1:2" ht="12.75">
      <c r="A150" s="173"/>
      <c r="B150" s="173"/>
    </row>
    <row r="151" spans="1:2" ht="12.75">
      <c r="A151" s="173"/>
      <c r="B151" s="173"/>
    </row>
    <row r="152" spans="1:2" ht="12.75">
      <c r="A152" s="173"/>
      <c r="B152" s="173"/>
    </row>
    <row r="153" spans="1:2" ht="12.75">
      <c r="A153" s="173"/>
      <c r="B153" s="173"/>
    </row>
    <row r="154" spans="1:2" ht="12.75">
      <c r="A154" s="173"/>
      <c r="B154" s="173"/>
    </row>
    <row r="155" spans="1:2" ht="12.75">
      <c r="A155" s="173"/>
      <c r="B155" s="173"/>
    </row>
    <row r="156" spans="1:2" ht="12.75">
      <c r="A156" s="173"/>
      <c r="B156" s="173"/>
    </row>
    <row r="157" spans="1:2" ht="12.75">
      <c r="A157" s="173"/>
      <c r="B157" s="173"/>
    </row>
    <row r="158" spans="1:2" ht="12.75">
      <c r="A158" s="173"/>
      <c r="B158" s="173"/>
    </row>
    <row r="159" spans="1:2" ht="12.75">
      <c r="A159" s="173"/>
      <c r="B159" s="173"/>
    </row>
    <row r="160" spans="1:2" ht="12.75">
      <c r="A160" s="173"/>
      <c r="B160" s="173"/>
    </row>
    <row r="161" spans="1:2" ht="12.75">
      <c r="A161" s="173"/>
      <c r="B161" s="173"/>
    </row>
    <row r="162" spans="1:2" ht="12.75">
      <c r="A162" s="173"/>
      <c r="B162" s="1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III/19/1</oddHeader>
    <oddFooter>&amp;C- 51 -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52">
      <selection activeCell="A69" sqref="A69:G69"/>
    </sheetView>
  </sheetViews>
  <sheetFormatPr defaultColWidth="9.00390625" defaultRowHeight="12.75"/>
  <cols>
    <col min="1" max="1" width="7.375" style="184" customWidth="1"/>
    <col min="2" max="2" width="5.625" style="173" bestFit="1" customWidth="1"/>
    <col min="3" max="3" width="29.625" style="27" customWidth="1"/>
    <col min="4" max="5" width="8.25390625" style="27" bestFit="1" customWidth="1"/>
    <col min="6" max="6" width="10.25390625" style="27" bestFit="1" customWidth="1"/>
    <col min="7" max="7" width="8.75390625" style="27" bestFit="1" customWidth="1"/>
    <col min="8" max="8" width="10.25390625" style="27" bestFit="1" customWidth="1"/>
    <col min="9" max="10" width="9.125" style="27" customWidth="1"/>
    <col min="11" max="11" width="13.75390625" style="27" bestFit="1" customWidth="1"/>
    <col min="12" max="16384" width="9.125" style="27" customWidth="1"/>
  </cols>
  <sheetData>
    <row r="1" ht="12.75">
      <c r="H1" s="128" t="s">
        <v>1758</v>
      </c>
    </row>
    <row r="2" spans="1:9" ht="15.75">
      <c r="A2" s="2618" t="s">
        <v>2381</v>
      </c>
      <c r="B2" s="1061"/>
      <c r="C2" s="1062"/>
      <c r="D2" s="1062"/>
      <c r="E2" s="1062"/>
      <c r="F2" s="1062"/>
      <c r="G2" s="1062"/>
      <c r="H2" s="1062"/>
      <c r="I2" s="1062"/>
    </row>
    <row r="3" spans="1:9" s="78" customFormat="1" ht="16.5" thickBot="1">
      <c r="A3" s="27"/>
      <c r="B3" s="1063"/>
      <c r="C3" s="27"/>
      <c r="D3" s="27"/>
      <c r="E3" s="27"/>
      <c r="F3" s="33"/>
      <c r="G3" s="27"/>
      <c r="H3" s="32" t="s">
        <v>19</v>
      </c>
      <c r="I3" s="27"/>
    </row>
    <row r="4" spans="1:8" ht="13.5">
      <c r="A4" s="186" t="s">
        <v>2382</v>
      </c>
      <c r="B4" s="187"/>
      <c r="C4" s="154" t="s">
        <v>2383</v>
      </c>
      <c r="D4" s="38" t="s">
        <v>1438</v>
      </c>
      <c r="E4" s="38" t="s">
        <v>781</v>
      </c>
      <c r="F4" s="38" t="s">
        <v>380</v>
      </c>
      <c r="G4" s="38" t="s">
        <v>381</v>
      </c>
      <c r="H4" s="39" t="s">
        <v>380</v>
      </c>
    </row>
    <row r="5" spans="1:8" ht="14.25" thickBot="1">
      <c r="A5" s="188"/>
      <c r="B5" s="189" t="s">
        <v>2384</v>
      </c>
      <c r="C5" s="157"/>
      <c r="D5" s="43">
        <v>2011</v>
      </c>
      <c r="E5" s="43">
        <v>2011</v>
      </c>
      <c r="F5" s="43" t="s">
        <v>837</v>
      </c>
      <c r="G5" s="43" t="s">
        <v>382</v>
      </c>
      <c r="H5" s="44" t="s">
        <v>838</v>
      </c>
    </row>
    <row r="6" spans="1:8" ht="12.75">
      <c r="A6" s="158">
        <v>20</v>
      </c>
      <c r="B6" s="190">
        <v>2095</v>
      </c>
      <c r="C6" s="1100" t="s">
        <v>2205</v>
      </c>
      <c r="D6" s="19">
        <v>0</v>
      </c>
      <c r="E6" s="19">
        <v>2200</v>
      </c>
      <c r="F6" s="19">
        <v>2033</v>
      </c>
      <c r="G6" s="20">
        <f>F6/E6*100</f>
        <v>92.4090909090909</v>
      </c>
      <c r="H6" s="21"/>
    </row>
    <row r="7" spans="1:8" ht="12.75">
      <c r="A7" s="158">
        <v>20</v>
      </c>
      <c r="B7" s="190">
        <v>9077</v>
      </c>
      <c r="C7" s="17" t="s">
        <v>518</v>
      </c>
      <c r="D7" s="19">
        <v>10000</v>
      </c>
      <c r="E7" s="19">
        <v>12500</v>
      </c>
      <c r="F7" s="19">
        <v>11101</v>
      </c>
      <c r="G7" s="20">
        <f>F7/E7*100</f>
        <v>88.80799999999999</v>
      </c>
      <c r="H7" s="21"/>
    </row>
    <row r="8" spans="1:8" ht="12.75">
      <c r="A8" s="158">
        <v>21</v>
      </c>
      <c r="B8" s="159" t="s">
        <v>768</v>
      </c>
      <c r="C8" s="42" t="s">
        <v>740</v>
      </c>
      <c r="D8" s="19">
        <v>40000</v>
      </c>
      <c r="E8" s="19">
        <v>40000</v>
      </c>
      <c r="F8" s="19">
        <v>5272</v>
      </c>
      <c r="G8" s="20">
        <f>F8/E8*100</f>
        <v>13.18</v>
      </c>
      <c r="H8" s="21"/>
    </row>
    <row r="9" spans="1:8" ht="12.75">
      <c r="A9" s="1101" t="s">
        <v>2206</v>
      </c>
      <c r="B9" s="1054" t="s">
        <v>2053</v>
      </c>
      <c r="C9" s="895" t="s">
        <v>1102</v>
      </c>
      <c r="D9" s="1055">
        <v>0</v>
      </c>
      <c r="E9" s="1055">
        <v>119</v>
      </c>
      <c r="F9" s="1056">
        <v>119</v>
      </c>
      <c r="G9" s="871">
        <f>F9/E9*100</f>
        <v>100</v>
      </c>
      <c r="H9" s="890"/>
    </row>
    <row r="10" spans="1:8" ht="12.75">
      <c r="A10" s="158">
        <v>21</v>
      </c>
      <c r="B10" s="159" t="s">
        <v>1889</v>
      </c>
      <c r="C10" s="192" t="s">
        <v>1037</v>
      </c>
      <c r="D10" s="19">
        <v>2000</v>
      </c>
      <c r="E10" s="19">
        <v>2000</v>
      </c>
      <c r="F10" s="19">
        <v>0</v>
      </c>
      <c r="G10" s="20">
        <f>F10/E10*100</f>
        <v>0</v>
      </c>
      <c r="H10" s="21"/>
    </row>
    <row r="11" spans="1:8" s="199" customFormat="1" ht="15">
      <c r="A11" s="193"/>
      <c r="B11" s="194"/>
      <c r="C11" s="195" t="s">
        <v>1341</v>
      </c>
      <c r="D11" s="196">
        <f>SUM(D6:D10)</f>
        <v>52000</v>
      </c>
      <c r="E11" s="196">
        <f>SUM(E6:E10)</f>
        <v>56819</v>
      </c>
      <c r="F11" s="196">
        <f>SUM(F6:F10)</f>
        <v>18525</v>
      </c>
      <c r="G11" s="197">
        <f aca="true" t="shared" si="0" ref="G11:G33">F11/E11*100</f>
        <v>32.60353050916066</v>
      </c>
      <c r="H11" s="198"/>
    </row>
    <row r="12" spans="1:8" ht="12.75">
      <c r="A12" s="158">
        <v>21</v>
      </c>
      <c r="B12" s="159" t="s">
        <v>2236</v>
      </c>
      <c r="C12" s="42" t="s">
        <v>2237</v>
      </c>
      <c r="D12" s="19">
        <v>5000</v>
      </c>
      <c r="E12" s="19">
        <v>5000</v>
      </c>
      <c r="F12" s="19">
        <v>0</v>
      </c>
      <c r="G12" s="20">
        <f t="shared" si="0"/>
        <v>0</v>
      </c>
      <c r="H12" s="21"/>
    </row>
    <row r="13" spans="1:8" s="199" customFormat="1" ht="15">
      <c r="A13" s="193"/>
      <c r="B13" s="194"/>
      <c r="C13" s="195" t="s">
        <v>799</v>
      </c>
      <c r="D13" s="200">
        <f>SUM(D12:D12)</f>
        <v>5000</v>
      </c>
      <c r="E13" s="200">
        <f>SUM(E12:E12)</f>
        <v>5000</v>
      </c>
      <c r="F13" s="200">
        <f>SUM(F12:F12)</f>
        <v>0</v>
      </c>
      <c r="G13" s="197">
        <f t="shared" si="0"/>
        <v>0</v>
      </c>
      <c r="H13" s="201"/>
    </row>
    <row r="14" spans="1:8" ht="12.75">
      <c r="A14" s="158">
        <v>21</v>
      </c>
      <c r="B14" s="159" t="s">
        <v>1890</v>
      </c>
      <c r="C14" s="192" t="s">
        <v>1038</v>
      </c>
      <c r="D14" s="19">
        <v>12000</v>
      </c>
      <c r="E14" s="19">
        <v>17000</v>
      </c>
      <c r="F14" s="19">
        <v>16426</v>
      </c>
      <c r="G14" s="20">
        <f t="shared" si="0"/>
        <v>96.62352941176471</v>
      </c>
      <c r="H14" s="21"/>
    </row>
    <row r="15" spans="1:8" s="199" customFormat="1" ht="15">
      <c r="A15" s="193"/>
      <c r="B15" s="194"/>
      <c r="C15" s="195" t="s">
        <v>778</v>
      </c>
      <c r="D15" s="200">
        <f>SUM(D14:D14)</f>
        <v>12000</v>
      </c>
      <c r="E15" s="200">
        <f>SUM(E14:E14)</f>
        <v>17000</v>
      </c>
      <c r="F15" s="200">
        <f>SUM(F14:F14)</f>
        <v>16426</v>
      </c>
      <c r="G15" s="197">
        <f t="shared" si="0"/>
        <v>96.62352941176471</v>
      </c>
      <c r="H15" s="201"/>
    </row>
    <row r="16" spans="1:8" ht="12.75">
      <c r="A16" s="158">
        <v>21</v>
      </c>
      <c r="B16" s="159" t="s">
        <v>1891</v>
      </c>
      <c r="C16" s="192" t="s">
        <v>2532</v>
      </c>
      <c r="D16" s="19">
        <v>20000</v>
      </c>
      <c r="E16" s="19">
        <v>20000</v>
      </c>
      <c r="F16" s="19">
        <v>5495</v>
      </c>
      <c r="G16" s="20">
        <f t="shared" si="0"/>
        <v>27.474999999999998</v>
      </c>
      <c r="H16" s="21"/>
    </row>
    <row r="17" spans="1:8" s="199" customFormat="1" ht="15">
      <c r="A17" s="193"/>
      <c r="B17" s="194"/>
      <c r="C17" s="195" t="s">
        <v>2272</v>
      </c>
      <c r="D17" s="200">
        <f>SUM(D16)</f>
        <v>20000</v>
      </c>
      <c r="E17" s="200">
        <f>SUM(E16)</f>
        <v>20000</v>
      </c>
      <c r="F17" s="200">
        <f>SUM(F16)</f>
        <v>5495</v>
      </c>
      <c r="G17" s="197">
        <f t="shared" si="0"/>
        <v>27.474999999999998</v>
      </c>
      <c r="H17" s="201"/>
    </row>
    <row r="18" spans="1:8" ht="12.75">
      <c r="A18" s="158">
        <v>21</v>
      </c>
      <c r="B18" s="159" t="s">
        <v>769</v>
      </c>
      <c r="C18" s="168" t="s">
        <v>741</v>
      </c>
      <c r="D18" s="19">
        <v>1000</v>
      </c>
      <c r="E18" s="19">
        <v>1000</v>
      </c>
      <c r="F18" s="19">
        <v>51</v>
      </c>
      <c r="G18" s="20">
        <f t="shared" si="0"/>
        <v>5.1</v>
      </c>
      <c r="H18" s="21"/>
    </row>
    <row r="19" spans="1:8" ht="12.75">
      <c r="A19" s="158">
        <v>21</v>
      </c>
      <c r="B19" s="159" t="s">
        <v>770</v>
      </c>
      <c r="C19" s="17" t="s">
        <v>524</v>
      </c>
      <c r="D19" s="19">
        <v>5500</v>
      </c>
      <c r="E19" s="19">
        <v>4669</v>
      </c>
      <c r="F19" s="19">
        <v>0</v>
      </c>
      <c r="G19" s="20">
        <f t="shared" si="0"/>
        <v>0</v>
      </c>
      <c r="H19" s="21"/>
    </row>
    <row r="20" spans="1:8" ht="12.75">
      <c r="A20" s="158">
        <v>21</v>
      </c>
      <c r="B20" s="159" t="s">
        <v>482</v>
      </c>
      <c r="C20" s="17" t="s">
        <v>2238</v>
      </c>
      <c r="D20" s="19">
        <v>500</v>
      </c>
      <c r="E20" s="19">
        <v>300</v>
      </c>
      <c r="F20" s="19">
        <v>0</v>
      </c>
      <c r="G20" s="20">
        <f t="shared" si="0"/>
        <v>0</v>
      </c>
      <c r="H20" s="21"/>
    </row>
    <row r="21" spans="1:8" ht="12.75">
      <c r="A21" s="158">
        <v>21</v>
      </c>
      <c r="B21" s="159" t="s">
        <v>1892</v>
      </c>
      <c r="C21" s="168" t="s">
        <v>2503</v>
      </c>
      <c r="D21" s="771">
        <v>30000</v>
      </c>
      <c r="E21" s="771">
        <v>4850</v>
      </c>
      <c r="F21" s="19">
        <v>0</v>
      </c>
      <c r="G21" s="20">
        <f t="shared" si="0"/>
        <v>0</v>
      </c>
      <c r="H21" s="21"/>
    </row>
    <row r="22" spans="1:8" ht="12.75">
      <c r="A22" s="158">
        <v>21</v>
      </c>
      <c r="B22" s="159" t="s">
        <v>1893</v>
      </c>
      <c r="C22" s="17" t="s">
        <v>1039</v>
      </c>
      <c r="D22" s="23">
        <v>4500</v>
      </c>
      <c r="E22" s="23">
        <v>4500</v>
      </c>
      <c r="F22" s="23">
        <v>4129</v>
      </c>
      <c r="G22" s="20">
        <f t="shared" si="0"/>
        <v>91.75555555555556</v>
      </c>
      <c r="H22" s="22"/>
    </row>
    <row r="23" spans="1:8" ht="12.75">
      <c r="A23" s="158">
        <v>21</v>
      </c>
      <c r="B23" s="159" t="s">
        <v>1894</v>
      </c>
      <c r="C23" s="17" t="s">
        <v>2455</v>
      </c>
      <c r="D23" s="23">
        <v>2500</v>
      </c>
      <c r="E23" s="23">
        <v>2500</v>
      </c>
      <c r="F23" s="23">
        <v>1938</v>
      </c>
      <c r="G23" s="20">
        <f t="shared" si="0"/>
        <v>77.52</v>
      </c>
      <c r="H23" s="22"/>
    </row>
    <row r="24" spans="1:8" ht="12.75">
      <c r="A24" s="158">
        <v>21</v>
      </c>
      <c r="B24" s="159" t="s">
        <v>1895</v>
      </c>
      <c r="C24" s="204" t="s">
        <v>2522</v>
      </c>
      <c r="D24" s="23">
        <v>1500</v>
      </c>
      <c r="E24" s="23">
        <v>1500</v>
      </c>
      <c r="F24" s="23">
        <v>720</v>
      </c>
      <c r="G24" s="20">
        <f t="shared" si="0"/>
        <v>48</v>
      </c>
      <c r="H24" s="22"/>
    </row>
    <row r="25" spans="1:8" ht="12.75">
      <c r="A25" s="158">
        <v>21</v>
      </c>
      <c r="B25" s="159" t="s">
        <v>1896</v>
      </c>
      <c r="C25" s="204" t="s">
        <v>2456</v>
      </c>
      <c r="D25" s="23">
        <v>3000</v>
      </c>
      <c r="E25" s="23">
        <v>6000</v>
      </c>
      <c r="F25" s="23">
        <v>5946</v>
      </c>
      <c r="G25" s="20">
        <f t="shared" si="0"/>
        <v>99.1</v>
      </c>
      <c r="H25" s="22"/>
    </row>
    <row r="26" spans="1:8" ht="12.75">
      <c r="A26" s="202">
        <v>4117921</v>
      </c>
      <c r="B26" s="159" t="s">
        <v>779</v>
      </c>
      <c r="C26" s="168" t="s">
        <v>2511</v>
      </c>
      <c r="D26" s="19">
        <v>20000</v>
      </c>
      <c r="E26" s="19">
        <v>20000</v>
      </c>
      <c r="F26" s="19">
        <v>211</v>
      </c>
      <c r="G26" s="20">
        <f t="shared" si="0"/>
        <v>1.055</v>
      </c>
      <c r="H26" s="21"/>
    </row>
    <row r="27" spans="1:8" ht="13.5">
      <c r="A27" s="202">
        <v>4117921</v>
      </c>
      <c r="B27" s="159" t="s">
        <v>779</v>
      </c>
      <c r="C27" s="203" t="s">
        <v>2521</v>
      </c>
      <c r="D27" s="19">
        <v>0</v>
      </c>
      <c r="E27" s="19">
        <v>13843</v>
      </c>
      <c r="F27" s="19">
        <v>13843</v>
      </c>
      <c r="G27" s="20">
        <f t="shared" si="0"/>
        <v>100</v>
      </c>
      <c r="H27" s="21"/>
    </row>
    <row r="28" spans="1:8" s="199" customFormat="1" ht="15">
      <c r="A28" s="205"/>
      <c r="B28" s="206"/>
      <c r="C28" s="207" t="s">
        <v>2257</v>
      </c>
      <c r="D28" s="196">
        <f>SUM(D18:D27)</f>
        <v>68500</v>
      </c>
      <c r="E28" s="196">
        <f>SUM(E18:E27)</f>
        <v>59162</v>
      </c>
      <c r="F28" s="196">
        <f>SUM(F18:F27)</f>
        <v>26838</v>
      </c>
      <c r="G28" s="197">
        <f t="shared" si="0"/>
        <v>45.363577972347116</v>
      </c>
      <c r="H28" s="198"/>
    </row>
    <row r="29" spans="1:8" ht="12.75">
      <c r="A29" s="158">
        <v>21</v>
      </c>
      <c r="B29" s="159" t="s">
        <v>771</v>
      </c>
      <c r="C29" s="17" t="s">
        <v>525</v>
      </c>
      <c r="D29" s="19">
        <v>6000</v>
      </c>
      <c r="E29" s="19">
        <v>2500</v>
      </c>
      <c r="F29" s="19">
        <v>171</v>
      </c>
      <c r="G29" s="20">
        <f t="shared" si="0"/>
        <v>6.84</v>
      </c>
      <c r="H29" s="21"/>
    </row>
    <row r="30" spans="1:8" ht="12.75">
      <c r="A30" s="158">
        <v>21</v>
      </c>
      <c r="B30" s="159" t="s">
        <v>1897</v>
      </c>
      <c r="C30" s="17" t="s">
        <v>2533</v>
      </c>
      <c r="D30" s="24">
        <v>5000</v>
      </c>
      <c r="E30" s="24">
        <v>5000</v>
      </c>
      <c r="F30" s="24">
        <v>0</v>
      </c>
      <c r="G30" s="20">
        <f t="shared" si="0"/>
        <v>0</v>
      </c>
      <c r="H30" s="25"/>
    </row>
    <row r="31" spans="1:8" ht="12.75">
      <c r="A31" s="158">
        <v>21</v>
      </c>
      <c r="B31" s="159" t="s">
        <v>1898</v>
      </c>
      <c r="C31" s="17" t="s">
        <v>2534</v>
      </c>
      <c r="D31" s="24">
        <v>2000</v>
      </c>
      <c r="E31" s="24">
        <v>2000</v>
      </c>
      <c r="F31" s="24">
        <v>1375</v>
      </c>
      <c r="G31" s="20">
        <f t="shared" si="0"/>
        <v>68.75</v>
      </c>
      <c r="H31" s="25"/>
    </row>
    <row r="32" spans="1:8" ht="12.75">
      <c r="A32" s="158">
        <v>21</v>
      </c>
      <c r="B32" s="159" t="s">
        <v>1899</v>
      </c>
      <c r="C32" s="17" t="s">
        <v>2457</v>
      </c>
      <c r="D32" s="24">
        <v>7000</v>
      </c>
      <c r="E32" s="24">
        <v>7750</v>
      </c>
      <c r="F32" s="24">
        <v>7723</v>
      </c>
      <c r="G32" s="20">
        <f t="shared" si="0"/>
        <v>99.65161290322581</v>
      </c>
      <c r="H32" s="25"/>
    </row>
    <row r="33" spans="1:8" ht="12.75">
      <c r="A33" s="158">
        <v>21</v>
      </c>
      <c r="B33" s="159" t="s">
        <v>1900</v>
      </c>
      <c r="C33" s="17" t="s">
        <v>2458</v>
      </c>
      <c r="D33" s="24">
        <v>2500</v>
      </c>
      <c r="E33" s="24">
        <v>2500</v>
      </c>
      <c r="F33" s="24">
        <v>2043</v>
      </c>
      <c r="G33" s="20">
        <f t="shared" si="0"/>
        <v>81.72</v>
      </c>
      <c r="H33" s="25"/>
    </row>
    <row r="34" spans="1:8" ht="12.75">
      <c r="A34" s="158">
        <v>21</v>
      </c>
      <c r="B34" s="159" t="s">
        <v>2207</v>
      </c>
      <c r="C34" s="17" t="s">
        <v>1040</v>
      </c>
      <c r="D34" s="24">
        <v>0</v>
      </c>
      <c r="E34" s="24">
        <v>2500</v>
      </c>
      <c r="F34" s="24">
        <v>113</v>
      </c>
      <c r="G34" s="20">
        <f>F34/E34*100</f>
        <v>4.52</v>
      </c>
      <c r="H34" s="25"/>
    </row>
    <row r="35" spans="1:8" ht="12.75">
      <c r="A35" s="158">
        <v>21</v>
      </c>
      <c r="B35" s="159" t="s">
        <v>839</v>
      </c>
      <c r="C35" s="204" t="s">
        <v>840</v>
      </c>
      <c r="D35" s="24">
        <v>0</v>
      </c>
      <c r="E35" s="24">
        <v>900</v>
      </c>
      <c r="F35" s="24">
        <v>898</v>
      </c>
      <c r="G35" s="20">
        <f>F35/E35*100</f>
        <v>99.77777777777777</v>
      </c>
      <c r="H35" s="25"/>
    </row>
    <row r="36" spans="1:11" ht="12.75">
      <c r="A36" s="202">
        <v>4113921</v>
      </c>
      <c r="B36" s="159" t="s">
        <v>2239</v>
      </c>
      <c r="C36" s="168" t="s">
        <v>780</v>
      </c>
      <c r="D36" s="19">
        <v>3500</v>
      </c>
      <c r="E36" s="19">
        <v>4700</v>
      </c>
      <c r="F36" s="19">
        <v>4653</v>
      </c>
      <c r="G36" s="20">
        <f aca="true" t="shared" si="1" ref="G36:G46">F36/E36*100</f>
        <v>99</v>
      </c>
      <c r="H36" s="21"/>
      <c r="K36" s="1098"/>
    </row>
    <row r="37" spans="1:11" ht="12.75">
      <c r="A37" s="202">
        <v>4148421</v>
      </c>
      <c r="B37" s="159" t="s">
        <v>1098</v>
      </c>
      <c r="C37" s="168" t="s">
        <v>1041</v>
      </c>
      <c r="D37" s="19">
        <v>0</v>
      </c>
      <c r="E37" s="19">
        <v>1700</v>
      </c>
      <c r="F37" s="19">
        <v>1634</v>
      </c>
      <c r="G37" s="20">
        <f>F37/E37*100</f>
        <v>96.11764705882354</v>
      </c>
      <c r="H37" s="21"/>
      <c r="K37" s="1098"/>
    </row>
    <row r="38" spans="1:11" ht="13.5">
      <c r="A38" s="202">
        <v>4148421</v>
      </c>
      <c r="B38" s="159" t="s">
        <v>1098</v>
      </c>
      <c r="C38" s="203" t="s">
        <v>1099</v>
      </c>
      <c r="D38" s="19">
        <v>0</v>
      </c>
      <c r="E38" s="19">
        <v>800</v>
      </c>
      <c r="F38" s="19">
        <v>800</v>
      </c>
      <c r="G38" s="20">
        <f>F38/E38*100</f>
        <v>100</v>
      </c>
      <c r="H38" s="21"/>
      <c r="K38" s="1098"/>
    </row>
    <row r="39" spans="1:11" ht="15">
      <c r="A39" s="205"/>
      <c r="B39" s="206"/>
      <c r="C39" s="207" t="s">
        <v>2260</v>
      </c>
      <c r="D39" s="196">
        <f>SUM(D29:D38)</f>
        <v>26000</v>
      </c>
      <c r="E39" s="196">
        <f>SUM(E29:E38)</f>
        <v>30350</v>
      </c>
      <c r="F39" s="196">
        <f>SUM(F29:F38)</f>
        <v>19410</v>
      </c>
      <c r="G39" s="197">
        <f t="shared" si="1"/>
        <v>63.95387149917627</v>
      </c>
      <c r="H39" s="198"/>
      <c r="I39" s="199"/>
      <c r="K39" s="1098"/>
    </row>
    <row r="40" spans="1:8" ht="12.75">
      <c r="A40" s="158">
        <v>21</v>
      </c>
      <c r="B40" s="159" t="s">
        <v>1901</v>
      </c>
      <c r="C40" s="208" t="s">
        <v>2459</v>
      </c>
      <c r="D40" s="209">
        <v>15000</v>
      </c>
      <c r="E40" s="209">
        <v>15000</v>
      </c>
      <c r="F40" s="24">
        <v>3746</v>
      </c>
      <c r="G40" s="20">
        <f t="shared" si="1"/>
        <v>24.973333333333333</v>
      </c>
      <c r="H40" s="25"/>
    </row>
    <row r="41" spans="1:11" s="199" customFormat="1" ht="15">
      <c r="A41" s="488"/>
      <c r="B41" s="489"/>
      <c r="C41" s="490" t="s">
        <v>2255</v>
      </c>
      <c r="D41" s="491">
        <f>SUM(D40:D40)</f>
        <v>15000</v>
      </c>
      <c r="E41" s="491">
        <f>SUM(E40:E40)</f>
        <v>15000</v>
      </c>
      <c r="F41" s="491">
        <f>SUM(F40:F40)</f>
        <v>3746</v>
      </c>
      <c r="G41" s="197">
        <f t="shared" si="1"/>
        <v>24.973333333333333</v>
      </c>
      <c r="H41" s="492"/>
      <c r="I41" s="27"/>
      <c r="K41" s="1099"/>
    </row>
    <row r="42" spans="1:8" ht="12.75">
      <c r="A42" s="158">
        <v>21</v>
      </c>
      <c r="B42" s="159" t="s">
        <v>772</v>
      </c>
      <c r="C42" s="17" t="s">
        <v>526</v>
      </c>
      <c r="D42" s="19">
        <v>1000</v>
      </c>
      <c r="E42" s="19">
        <v>1000</v>
      </c>
      <c r="F42" s="19">
        <v>102</v>
      </c>
      <c r="G42" s="20">
        <f t="shared" si="1"/>
        <v>10.2</v>
      </c>
      <c r="H42" s="21"/>
    </row>
    <row r="43" spans="1:11" ht="15">
      <c r="A43" s="202">
        <v>4096820</v>
      </c>
      <c r="B43" s="94">
        <v>5055</v>
      </c>
      <c r="C43" s="63" t="s">
        <v>1429</v>
      </c>
      <c r="D43" s="79">
        <v>2000</v>
      </c>
      <c r="E43" s="79">
        <v>2000</v>
      </c>
      <c r="F43" s="79">
        <v>0</v>
      </c>
      <c r="G43" s="20">
        <f t="shared" si="1"/>
        <v>0</v>
      </c>
      <c r="H43" s="26"/>
      <c r="I43" s="199"/>
      <c r="K43" s="1098"/>
    </row>
    <row r="44" spans="1:8" s="199" customFormat="1" ht="15">
      <c r="A44" s="193"/>
      <c r="B44" s="194"/>
      <c r="C44" s="195" t="s">
        <v>758</v>
      </c>
      <c r="D44" s="200">
        <f>SUM(D42:D43)</f>
        <v>3000</v>
      </c>
      <c r="E44" s="200">
        <f>SUM(E42:E43)</f>
        <v>3000</v>
      </c>
      <c r="F44" s="200">
        <f>SUM(F42:F43)</f>
        <v>102</v>
      </c>
      <c r="G44" s="197">
        <f t="shared" si="1"/>
        <v>3.4000000000000004</v>
      </c>
      <c r="H44" s="201"/>
    </row>
    <row r="45" spans="1:8" ht="12.75">
      <c r="A45" s="158">
        <v>21</v>
      </c>
      <c r="B45" s="159" t="s">
        <v>773</v>
      </c>
      <c r="C45" s="208" t="s">
        <v>742</v>
      </c>
      <c r="D45" s="19">
        <v>5000</v>
      </c>
      <c r="E45" s="19">
        <v>5000</v>
      </c>
      <c r="F45" s="19">
        <v>0</v>
      </c>
      <c r="G45" s="20">
        <f t="shared" si="1"/>
        <v>0</v>
      </c>
      <c r="H45" s="21"/>
    </row>
    <row r="46" spans="1:8" ht="15">
      <c r="A46" s="193"/>
      <c r="B46" s="194"/>
      <c r="C46" s="195" t="s">
        <v>762</v>
      </c>
      <c r="D46" s="200">
        <f>SUM(D45:D45)</f>
        <v>5000</v>
      </c>
      <c r="E46" s="200">
        <f>SUM(E45:E45)</f>
        <v>5000</v>
      </c>
      <c r="F46" s="200">
        <f>SUM(F45:F45)</f>
        <v>0</v>
      </c>
      <c r="G46" s="197">
        <f t="shared" si="1"/>
        <v>0</v>
      </c>
      <c r="H46" s="201"/>
    </row>
    <row r="47" ht="15">
      <c r="I47" s="199"/>
    </row>
    <row r="48" s="199" customFormat="1" ht="15">
      <c r="I48" s="27"/>
    </row>
    <row r="50" s="199" customFormat="1" ht="15">
      <c r="I50" s="27"/>
    </row>
    <row r="51" s="199" customFormat="1" ht="15">
      <c r="I51" s="27"/>
    </row>
    <row r="52" s="199" customFormat="1" ht="15">
      <c r="I52" s="27"/>
    </row>
    <row r="53" s="199" customFormat="1" ht="15">
      <c r="I53" s="27"/>
    </row>
    <row r="54" spans="4:9" s="199" customFormat="1" ht="15">
      <c r="D54" s="73" t="s">
        <v>1759</v>
      </c>
      <c r="I54" s="27"/>
    </row>
    <row r="55" s="199" customFormat="1" ht="15">
      <c r="I55" s="27"/>
    </row>
    <row r="56" spans="1:8" ht="12.75">
      <c r="A56" s="158">
        <v>20</v>
      </c>
      <c r="B56" s="94">
        <v>8063</v>
      </c>
      <c r="C56" s="1053" t="s">
        <v>2269</v>
      </c>
      <c r="D56" s="79">
        <v>250000</v>
      </c>
      <c r="E56" s="79">
        <v>0</v>
      </c>
      <c r="F56" s="79">
        <v>0</v>
      </c>
      <c r="G56" s="20"/>
      <c r="H56" s="26"/>
    </row>
    <row r="57" spans="1:8" ht="12.75">
      <c r="A57" s="158">
        <v>21</v>
      </c>
      <c r="B57" s="159" t="s">
        <v>774</v>
      </c>
      <c r="C57" s="17" t="s">
        <v>527</v>
      </c>
      <c r="D57" s="19">
        <v>2300</v>
      </c>
      <c r="E57" s="19">
        <v>2300</v>
      </c>
      <c r="F57" s="19">
        <v>376</v>
      </c>
      <c r="G57" s="20">
        <f aca="true" t="shared" si="2" ref="G57:G62">F57/E57*100</f>
        <v>16.34782608695652</v>
      </c>
      <c r="H57" s="21"/>
    </row>
    <row r="58" spans="1:8" ht="12.75">
      <c r="A58" s="158">
        <v>21</v>
      </c>
      <c r="B58" s="159" t="s">
        <v>1902</v>
      </c>
      <c r="C58" s="63" t="s">
        <v>2460</v>
      </c>
      <c r="D58" s="247">
        <v>3000</v>
      </c>
      <c r="E58" s="247">
        <v>3000</v>
      </c>
      <c r="F58" s="19">
        <v>0</v>
      </c>
      <c r="G58" s="20">
        <f t="shared" si="2"/>
        <v>0</v>
      </c>
      <c r="H58" s="21"/>
    </row>
    <row r="59" spans="1:8" ht="12.75">
      <c r="A59" s="202">
        <v>4065620</v>
      </c>
      <c r="B59" s="94">
        <v>8037</v>
      </c>
      <c r="C59" s="168" t="s">
        <v>2523</v>
      </c>
      <c r="D59" s="19">
        <v>2500</v>
      </c>
      <c r="E59" s="19">
        <v>2500</v>
      </c>
      <c r="F59" s="19">
        <v>681</v>
      </c>
      <c r="G59" s="20">
        <f t="shared" si="2"/>
        <v>27.24</v>
      </c>
      <c r="H59" s="21"/>
    </row>
    <row r="60" spans="1:8" ht="13.5">
      <c r="A60" s="202">
        <v>4065620</v>
      </c>
      <c r="B60" s="94">
        <v>8037</v>
      </c>
      <c r="C60" s="203" t="s">
        <v>2524</v>
      </c>
      <c r="D60" s="19">
        <v>0</v>
      </c>
      <c r="E60" s="19">
        <v>525</v>
      </c>
      <c r="F60" s="19">
        <v>524</v>
      </c>
      <c r="G60" s="20">
        <f t="shared" si="2"/>
        <v>99.80952380952381</v>
      </c>
      <c r="H60" s="21"/>
    </row>
    <row r="61" spans="1:8" ht="12.75">
      <c r="A61" s="202">
        <v>4106521</v>
      </c>
      <c r="B61" s="159" t="s">
        <v>2241</v>
      </c>
      <c r="C61" s="168" t="s">
        <v>2512</v>
      </c>
      <c r="D61" s="19">
        <v>25000</v>
      </c>
      <c r="E61" s="19">
        <v>12500</v>
      </c>
      <c r="F61" s="19">
        <v>77</v>
      </c>
      <c r="G61" s="20">
        <f t="shared" si="2"/>
        <v>0.616</v>
      </c>
      <c r="H61" s="21"/>
    </row>
    <row r="62" spans="1:8" ht="13.5">
      <c r="A62" s="202">
        <v>4106521</v>
      </c>
      <c r="B62" s="159" t="s">
        <v>2241</v>
      </c>
      <c r="C62" s="203" t="s">
        <v>2525</v>
      </c>
      <c r="D62" s="19">
        <v>0</v>
      </c>
      <c r="E62" s="19">
        <v>22569</v>
      </c>
      <c r="F62" s="19">
        <v>22569</v>
      </c>
      <c r="G62" s="20">
        <f t="shared" si="2"/>
        <v>100</v>
      </c>
      <c r="H62" s="21"/>
    </row>
    <row r="63" spans="1:8" ht="12.75">
      <c r="A63" s="202">
        <v>4152220</v>
      </c>
      <c r="B63" s="94">
        <v>8063</v>
      </c>
      <c r="C63" s="168" t="s">
        <v>2269</v>
      </c>
      <c r="D63" s="19">
        <v>0</v>
      </c>
      <c r="E63" s="19">
        <v>256900</v>
      </c>
      <c r="F63" s="19">
        <v>231408</v>
      </c>
      <c r="G63" s="20">
        <f>F63/E63*100</f>
        <v>90.07707279096925</v>
      </c>
      <c r="H63" s="21"/>
    </row>
    <row r="64" spans="1:8" ht="13.5">
      <c r="A64" s="202">
        <v>4152220</v>
      </c>
      <c r="B64" s="94">
        <v>8063</v>
      </c>
      <c r="C64" s="203" t="s">
        <v>1042</v>
      </c>
      <c r="D64" s="19">
        <v>0</v>
      </c>
      <c r="E64" s="19">
        <v>20000</v>
      </c>
      <c r="F64" s="19">
        <v>20000</v>
      </c>
      <c r="G64" s="20">
        <f>F64/E64*100</f>
        <v>100</v>
      </c>
      <c r="H64" s="21"/>
    </row>
    <row r="65" spans="1:8" ht="15">
      <c r="A65" s="193"/>
      <c r="B65" s="194"/>
      <c r="C65" s="195" t="s">
        <v>1452</v>
      </c>
      <c r="D65" s="196">
        <f>SUM(D56:D64)</f>
        <v>282800</v>
      </c>
      <c r="E65" s="196">
        <f>SUM(E56:E64)</f>
        <v>320294</v>
      </c>
      <c r="F65" s="196">
        <f>SUM(F56:F64)</f>
        <v>275635</v>
      </c>
      <c r="G65" s="197">
        <f>F65/E65*100</f>
        <v>86.05687274816263</v>
      </c>
      <c r="H65" s="198"/>
    </row>
    <row r="66" spans="1:8" ht="12.75">
      <c r="A66" s="158">
        <v>20</v>
      </c>
      <c r="B66" s="94">
        <v>5030</v>
      </c>
      <c r="C66" s="63" t="s">
        <v>1453</v>
      </c>
      <c r="D66" s="79">
        <v>15000</v>
      </c>
      <c r="E66" s="79">
        <v>15000</v>
      </c>
      <c r="F66" s="79">
        <v>0</v>
      </c>
      <c r="G66" s="20">
        <f aca="true" t="shared" si="3" ref="G66:G71">F66/E66*100</f>
        <v>0</v>
      </c>
      <c r="H66" s="26"/>
    </row>
    <row r="67" spans="1:9" s="199" customFormat="1" ht="15.75">
      <c r="A67" s="193"/>
      <c r="B67" s="194"/>
      <c r="C67" s="195" t="s">
        <v>1419</v>
      </c>
      <c r="D67" s="200">
        <f>SUM(D66)</f>
        <v>15000</v>
      </c>
      <c r="E67" s="200">
        <f>SUM(E66)</f>
        <v>15000</v>
      </c>
      <c r="F67" s="200">
        <f>SUM(F66)</f>
        <v>0</v>
      </c>
      <c r="G67" s="197">
        <f t="shared" si="3"/>
        <v>0</v>
      </c>
      <c r="H67" s="201"/>
      <c r="I67" s="1062"/>
    </row>
    <row r="68" spans="1:8" ht="12.75">
      <c r="A68" s="158">
        <v>20</v>
      </c>
      <c r="B68" s="190">
        <v>9035</v>
      </c>
      <c r="C68" s="17" t="s">
        <v>469</v>
      </c>
      <c r="D68" s="91">
        <v>15000</v>
      </c>
      <c r="E68" s="91">
        <v>15000</v>
      </c>
      <c r="F68" s="19">
        <v>874</v>
      </c>
      <c r="G68" s="20">
        <f>F68/E68*100</f>
        <v>5.826666666666667</v>
      </c>
      <c r="H68" s="21"/>
    </row>
    <row r="69" spans="1:8" ht="12.75">
      <c r="A69" s="202">
        <v>889220</v>
      </c>
      <c r="B69" s="190">
        <v>5031</v>
      </c>
      <c r="C69" s="42" t="s">
        <v>377</v>
      </c>
      <c r="D69" s="91">
        <v>20000</v>
      </c>
      <c r="E69" s="91">
        <v>46000</v>
      </c>
      <c r="F69" s="91">
        <v>44249</v>
      </c>
      <c r="G69" s="20">
        <f t="shared" si="3"/>
        <v>96.19347826086957</v>
      </c>
      <c r="H69" s="92"/>
    </row>
    <row r="70" spans="1:8" ht="15.75" thickBot="1">
      <c r="A70" s="193"/>
      <c r="B70" s="194"/>
      <c r="C70" s="195" t="s">
        <v>1347</v>
      </c>
      <c r="D70" s="200">
        <f>SUM(D68:D69)</f>
        <v>35000</v>
      </c>
      <c r="E70" s="200">
        <f>SUM(E68:E69)</f>
        <v>61000</v>
      </c>
      <c r="F70" s="200">
        <f>SUM(F68:F69)</f>
        <v>45123</v>
      </c>
      <c r="G70" s="197">
        <f t="shared" si="3"/>
        <v>73.97213114754099</v>
      </c>
      <c r="H70" s="201"/>
    </row>
    <row r="71" spans="1:8" ht="16.5" thickBot="1">
      <c r="A71" s="211"/>
      <c r="B71" s="212"/>
      <c r="C71" s="213" t="s">
        <v>2366</v>
      </c>
      <c r="D71" s="214">
        <f>SUM(D70,D67,D65,D46,D44,D41,D39,D28,D17,D15,D13,D11)</f>
        <v>539300</v>
      </c>
      <c r="E71" s="214">
        <f>SUM(E70,E67,E65,E46,E44,E41,E39,E28,E17,E15,E13,E11)</f>
        <v>607625</v>
      </c>
      <c r="F71" s="214">
        <f>SUM(F70,F67,F65,F46,F44,F41,F39,F28,F17,F15,F13,F11)</f>
        <v>411300</v>
      </c>
      <c r="G71" s="215">
        <f t="shared" si="3"/>
        <v>67.68977576630323</v>
      </c>
      <c r="H71" s="216">
        <v>287857</v>
      </c>
    </row>
    <row r="101" spans="4:5" ht="12.75">
      <c r="D101" s="73"/>
      <c r="E101" s="73"/>
    </row>
    <row r="109" ht="12.75">
      <c r="D109" s="73" t="s">
        <v>1760</v>
      </c>
    </row>
    <row r="121" ht="12.75">
      <c r="D121" s="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zoomScalePageLayoutView="0" workbookViewId="0" topLeftCell="A1">
      <selection activeCell="R23" sqref="R23"/>
    </sheetView>
  </sheetViews>
  <sheetFormatPr defaultColWidth="5.125" defaultRowHeight="12.75"/>
  <cols>
    <col min="1" max="1" width="17.25390625" style="73" customWidth="1"/>
    <col min="2" max="2" width="12.25390625" style="277" bestFit="1" customWidth="1"/>
    <col min="3" max="3" width="17.25390625" style="277" customWidth="1"/>
    <col min="4" max="4" width="12.375" style="277" bestFit="1" customWidth="1"/>
    <col min="5" max="5" width="8.625" style="277" customWidth="1"/>
    <col min="6" max="6" width="12.375" style="277" bestFit="1" customWidth="1"/>
    <col min="7" max="7" width="8.75390625" style="277" bestFit="1" customWidth="1"/>
    <col min="8" max="8" width="12.25390625" style="277" bestFit="1" customWidth="1"/>
    <col min="9" max="16384" width="5.125" style="277" customWidth="1"/>
  </cols>
  <sheetData>
    <row r="1" spans="1:11" ht="12.75">
      <c r="A1" s="892"/>
      <c r="B1" s="798"/>
      <c r="C1" s="798"/>
      <c r="D1" s="896"/>
      <c r="E1" s="896"/>
      <c r="F1" s="798"/>
      <c r="G1" s="798"/>
      <c r="H1" s="798"/>
      <c r="I1" s="773"/>
      <c r="J1" s="798"/>
      <c r="K1" s="798"/>
    </row>
    <row r="2" spans="1:11" ht="18.75">
      <c r="A2" s="815" t="s">
        <v>728</v>
      </c>
      <c r="B2" s="798"/>
      <c r="C2" s="798"/>
      <c r="D2" s="815"/>
      <c r="E2" s="798"/>
      <c r="F2" s="798"/>
      <c r="G2" s="798"/>
      <c r="H2" s="798"/>
      <c r="I2" s="798"/>
      <c r="J2" s="798"/>
      <c r="K2" s="798"/>
    </row>
    <row r="3" spans="1:11" ht="13.5" thickBot="1">
      <c r="A3" s="892"/>
      <c r="B3" s="798"/>
      <c r="C3" s="798"/>
      <c r="D3" s="896"/>
      <c r="E3" s="896"/>
      <c r="F3" s="798"/>
      <c r="G3" s="798"/>
      <c r="H3" s="891" t="s">
        <v>1933</v>
      </c>
      <c r="I3" s="798"/>
      <c r="J3" s="798"/>
      <c r="K3" s="798"/>
    </row>
    <row r="4" spans="1:10" ht="13.5">
      <c r="A4" s="897" t="s">
        <v>893</v>
      </c>
      <c r="B4" s="898" t="s">
        <v>1438</v>
      </c>
      <c r="C4" s="898" t="s">
        <v>781</v>
      </c>
      <c r="D4" s="898" t="s">
        <v>894</v>
      </c>
      <c r="E4" s="898" t="s">
        <v>381</v>
      </c>
      <c r="F4" s="898" t="s">
        <v>894</v>
      </c>
      <c r="G4" s="898" t="s">
        <v>381</v>
      </c>
      <c r="H4" s="899" t="s">
        <v>895</v>
      </c>
      <c r="I4" s="798"/>
      <c r="J4" s="798"/>
    </row>
    <row r="5" spans="1:10" ht="14.25" thickBot="1">
      <c r="A5" s="900" t="s">
        <v>896</v>
      </c>
      <c r="B5" s="901">
        <v>2011</v>
      </c>
      <c r="C5" s="901" t="s">
        <v>897</v>
      </c>
      <c r="D5" s="901" t="s">
        <v>898</v>
      </c>
      <c r="E5" s="901"/>
      <c r="F5" s="901" t="s">
        <v>899</v>
      </c>
      <c r="G5" s="901"/>
      <c r="H5" s="902" t="s">
        <v>900</v>
      </c>
      <c r="I5" s="798"/>
      <c r="J5" s="798"/>
    </row>
    <row r="6" spans="1:10" ht="12.75">
      <c r="A6" s="903">
        <v>1341</v>
      </c>
      <c r="B6" s="904"/>
      <c r="C6" s="904"/>
      <c r="D6" s="905"/>
      <c r="E6" s="906"/>
      <c r="F6" s="907"/>
      <c r="G6" s="908"/>
      <c r="H6" s="909"/>
      <c r="I6" s="773"/>
      <c r="J6" s="798"/>
    </row>
    <row r="7" spans="1:10" ht="12.75">
      <c r="A7" s="910" t="s">
        <v>901</v>
      </c>
      <c r="B7" s="911">
        <v>3000000</v>
      </c>
      <c r="C7" s="911">
        <v>3000000</v>
      </c>
      <c r="D7" s="912">
        <v>3034594.78</v>
      </c>
      <c r="E7" s="913">
        <f>D7/C7*100</f>
        <v>101.15315933333333</v>
      </c>
      <c r="F7" s="914">
        <v>4024020.7</v>
      </c>
      <c r="G7" s="915">
        <f>F7/C7*100</f>
        <v>134.13402333333332</v>
      </c>
      <c r="H7" s="916">
        <f>SUM(F7-D7)</f>
        <v>989425.9200000004</v>
      </c>
      <c r="I7" s="773"/>
      <c r="J7" s="798"/>
    </row>
    <row r="8" spans="1:10" ht="12.75">
      <c r="A8" s="903">
        <v>1342</v>
      </c>
      <c r="B8" s="904"/>
      <c r="C8" s="904"/>
      <c r="D8" s="905"/>
      <c r="E8" s="906"/>
      <c r="F8" s="907"/>
      <c r="G8" s="908"/>
      <c r="H8" s="909"/>
      <c r="I8" s="773"/>
      <c r="J8" s="798"/>
    </row>
    <row r="9" spans="1:10" ht="12.75">
      <c r="A9" s="910" t="s">
        <v>902</v>
      </c>
      <c r="B9" s="911">
        <v>240000</v>
      </c>
      <c r="C9" s="911">
        <v>240000</v>
      </c>
      <c r="D9" s="914">
        <v>258477.5</v>
      </c>
      <c r="E9" s="913">
        <f>D9/C9*100</f>
        <v>107.69895833333334</v>
      </c>
      <c r="F9" s="914">
        <v>489130</v>
      </c>
      <c r="G9" s="915">
        <f>F9/C9*100</f>
        <v>203.80416666666665</v>
      </c>
      <c r="H9" s="916">
        <f>SUM(F9,-D9)</f>
        <v>230652.5</v>
      </c>
      <c r="I9" s="773"/>
      <c r="J9" s="798"/>
    </row>
    <row r="10" spans="1:10" ht="12.75">
      <c r="A10" s="903">
        <v>1343</v>
      </c>
      <c r="B10" s="904"/>
      <c r="C10" s="904"/>
      <c r="D10" s="905"/>
      <c r="E10" s="906"/>
      <c r="F10" s="907"/>
      <c r="G10" s="908"/>
      <c r="H10" s="909"/>
      <c r="I10" s="773"/>
      <c r="J10" s="798"/>
    </row>
    <row r="11" spans="1:10" ht="12.75">
      <c r="A11" s="910" t="s">
        <v>903</v>
      </c>
      <c r="B11" s="911">
        <v>10000000</v>
      </c>
      <c r="C11" s="911">
        <v>10000000</v>
      </c>
      <c r="D11" s="914">
        <v>13932862.75</v>
      </c>
      <c r="E11" s="913">
        <v>139.33</v>
      </c>
      <c r="F11" s="914">
        <v>13932862.75</v>
      </c>
      <c r="G11" s="915">
        <v>139.33</v>
      </c>
      <c r="H11" s="916">
        <v>0</v>
      </c>
      <c r="I11" s="773"/>
      <c r="J11" s="798"/>
    </row>
    <row r="12" spans="1:10" ht="12.75">
      <c r="A12" s="903">
        <v>1344</v>
      </c>
      <c r="B12" s="904"/>
      <c r="C12" s="904"/>
      <c r="D12" s="905"/>
      <c r="E12" s="906"/>
      <c r="F12" s="907"/>
      <c r="G12" s="908"/>
      <c r="H12" s="909"/>
      <c r="I12" s="773"/>
      <c r="J12" s="798"/>
    </row>
    <row r="13" spans="1:10" ht="12.75">
      <c r="A13" s="910" t="s">
        <v>904</v>
      </c>
      <c r="B13" s="911">
        <v>2800000</v>
      </c>
      <c r="C13" s="911">
        <v>2800000</v>
      </c>
      <c r="D13" s="914">
        <v>4541782.2</v>
      </c>
      <c r="E13" s="913">
        <f>D13/C13*100</f>
        <v>162.20650714285716</v>
      </c>
      <c r="F13" s="914">
        <v>4541782.2</v>
      </c>
      <c r="G13" s="915">
        <f>F13/C13*100</f>
        <v>162.20650714285716</v>
      </c>
      <c r="H13" s="916">
        <v>0</v>
      </c>
      <c r="I13" s="773"/>
      <c r="J13" s="798"/>
    </row>
    <row r="14" spans="1:10" ht="12.75">
      <c r="A14" s="903">
        <v>1345</v>
      </c>
      <c r="B14" s="904"/>
      <c r="C14" s="904"/>
      <c r="D14" s="905"/>
      <c r="E14" s="906"/>
      <c r="F14" s="907"/>
      <c r="G14" s="908"/>
      <c r="H14" s="909"/>
      <c r="I14" s="773"/>
      <c r="J14" s="798"/>
    </row>
    <row r="15" spans="1:10" ht="12.75">
      <c r="A15" s="910" t="s">
        <v>905</v>
      </c>
      <c r="B15" s="911">
        <v>1100000</v>
      </c>
      <c r="C15" s="911">
        <v>1100000</v>
      </c>
      <c r="D15" s="914">
        <v>1056026</v>
      </c>
      <c r="E15" s="913">
        <f>D15/C15*100</f>
        <v>96.00236363636364</v>
      </c>
      <c r="F15" s="914">
        <v>1056026</v>
      </c>
      <c r="G15" s="915">
        <f>F15/C15*100</f>
        <v>96.00236363636364</v>
      </c>
      <c r="H15" s="916">
        <f>SUM(F15,-D15)</f>
        <v>0</v>
      </c>
      <c r="I15" s="773"/>
      <c r="J15" s="798"/>
    </row>
    <row r="16" spans="1:10" ht="12.75">
      <c r="A16" s="903">
        <v>1347</v>
      </c>
      <c r="B16" s="904"/>
      <c r="C16" s="904"/>
      <c r="D16" s="905"/>
      <c r="E16" s="906"/>
      <c r="F16" s="907"/>
      <c r="G16" s="908"/>
      <c r="H16" s="909"/>
      <c r="I16" s="773"/>
      <c r="J16" s="798"/>
    </row>
    <row r="17" spans="1:10" ht="13.5" thickBot="1">
      <c r="A17" s="910" t="s">
        <v>906</v>
      </c>
      <c r="B17" s="911">
        <v>19000000</v>
      </c>
      <c r="C17" s="911">
        <v>19000000</v>
      </c>
      <c r="D17" s="917">
        <v>14371097</v>
      </c>
      <c r="E17" s="918">
        <f>D17/C17*100</f>
        <v>75.63735263157895</v>
      </c>
      <c r="F17" s="917">
        <v>14371097</v>
      </c>
      <c r="G17" s="919">
        <f>F17/C17*100</f>
        <v>75.63735263157895</v>
      </c>
      <c r="H17" s="920">
        <f>SUM(F17,-D17)</f>
        <v>0</v>
      </c>
      <c r="I17" s="773"/>
      <c r="J17" s="798"/>
    </row>
    <row r="18" spans="1:10" ht="13.5" thickBot="1">
      <c r="A18" s="921" t="s">
        <v>2369</v>
      </c>
      <c r="B18" s="922">
        <f>SUM(B7:B17)</f>
        <v>36140000</v>
      </c>
      <c r="C18" s="922">
        <f>SUM(C7:C17)</f>
        <v>36140000</v>
      </c>
      <c r="D18" s="922">
        <f>SUM(D7:D17)</f>
        <v>37194840.230000004</v>
      </c>
      <c r="E18" s="923">
        <f>D18/C18*100</f>
        <v>102.9187610127283</v>
      </c>
      <c r="F18" s="922">
        <f>SUM(F7:F17)</f>
        <v>38414918.65</v>
      </c>
      <c r="G18" s="923">
        <f>F18/C18*100</f>
        <v>106.29473893193138</v>
      </c>
      <c r="H18" s="924">
        <f>SUM(H7:H17)</f>
        <v>1220078.4200000004</v>
      </c>
      <c r="I18" s="773"/>
      <c r="J18" s="798"/>
    </row>
    <row r="19" spans="1:10" ht="12.75">
      <c r="A19" s="892"/>
      <c r="B19" s="798"/>
      <c r="C19" s="798"/>
      <c r="D19" s="798"/>
      <c r="E19" s="798"/>
      <c r="F19" s="798"/>
      <c r="G19" s="798"/>
      <c r="H19" s="798"/>
      <c r="I19" s="925"/>
      <c r="J19" s="798"/>
    </row>
    <row r="20" spans="1:10" ht="12.75">
      <c r="A20" s="892" t="s">
        <v>907</v>
      </c>
      <c r="B20" s="798"/>
      <c r="C20" s="798"/>
      <c r="D20" s="896"/>
      <c r="E20" s="896"/>
      <c r="F20" s="798"/>
      <c r="G20" s="798"/>
      <c r="H20" s="798"/>
      <c r="I20" s="925"/>
      <c r="J20" s="798"/>
    </row>
    <row r="21" spans="1:10" ht="12.75">
      <c r="A21" s="892"/>
      <c r="B21" s="798"/>
      <c r="C21" s="798"/>
      <c r="D21" s="896"/>
      <c r="E21" s="896"/>
      <c r="F21" s="798"/>
      <c r="G21" s="798"/>
      <c r="H21" s="798"/>
      <c r="I21" s="925"/>
      <c r="J21" s="798"/>
    </row>
    <row r="22" spans="1:10" ht="12.75">
      <c r="A22" s="892"/>
      <c r="B22" s="798"/>
      <c r="C22" s="798"/>
      <c r="D22" s="896"/>
      <c r="E22" s="896"/>
      <c r="F22" s="798"/>
      <c r="G22" s="798"/>
      <c r="H22" s="798"/>
      <c r="I22" s="925"/>
      <c r="J22" s="798"/>
    </row>
    <row r="23" spans="1:10" ht="13.5" thickBot="1">
      <c r="A23" s="892"/>
      <c r="B23" s="798"/>
      <c r="C23" s="798"/>
      <c r="D23" s="896"/>
      <c r="E23" s="896"/>
      <c r="F23" s="798"/>
      <c r="G23" s="798"/>
      <c r="H23" s="798"/>
      <c r="I23" s="773"/>
      <c r="J23" s="798"/>
    </row>
    <row r="24" spans="1:10" ht="13.5">
      <c r="A24" s="897" t="s">
        <v>378</v>
      </c>
      <c r="B24" s="898" t="s">
        <v>1438</v>
      </c>
      <c r="C24" s="898" t="s">
        <v>781</v>
      </c>
      <c r="D24" s="898" t="s">
        <v>894</v>
      </c>
      <c r="E24" s="898" t="s">
        <v>381</v>
      </c>
      <c r="F24" s="898" t="s">
        <v>894</v>
      </c>
      <c r="G24" s="898" t="s">
        <v>381</v>
      </c>
      <c r="H24" s="899" t="s">
        <v>895</v>
      </c>
      <c r="I24" s="798"/>
      <c r="J24" s="798"/>
    </row>
    <row r="25" spans="1:10" ht="14.25" thickBot="1">
      <c r="A25" s="900"/>
      <c r="B25" s="901">
        <v>2011</v>
      </c>
      <c r="C25" s="901" t="s">
        <v>897</v>
      </c>
      <c r="D25" s="901" t="s">
        <v>898</v>
      </c>
      <c r="E25" s="901"/>
      <c r="F25" s="901" t="s">
        <v>899</v>
      </c>
      <c r="G25" s="901"/>
      <c r="H25" s="902" t="s">
        <v>900</v>
      </c>
      <c r="I25" s="798"/>
      <c r="J25" s="798"/>
    </row>
    <row r="26" spans="1:10" ht="12.75">
      <c r="A26" s="903">
        <v>1351</v>
      </c>
      <c r="B26" s="904"/>
      <c r="C26" s="904"/>
      <c r="D26" s="905"/>
      <c r="E26" s="906"/>
      <c r="F26" s="907"/>
      <c r="G26" s="908"/>
      <c r="H26" s="909"/>
      <c r="I26" s="773"/>
      <c r="J26" s="798"/>
    </row>
    <row r="27" spans="1:10" ht="13.5" thickBot="1">
      <c r="A27" s="910" t="s">
        <v>908</v>
      </c>
      <c r="B27" s="911">
        <v>5700000</v>
      </c>
      <c r="C27" s="911">
        <v>5700000</v>
      </c>
      <c r="D27" s="917">
        <v>5175455</v>
      </c>
      <c r="E27" s="918">
        <f>D27/C27*100</f>
        <v>90.79745614035087</v>
      </c>
      <c r="F27" s="917">
        <v>5175455</v>
      </c>
      <c r="G27" s="915">
        <f>F27/C27*100</f>
        <v>90.79745614035087</v>
      </c>
      <c r="H27" s="920">
        <f>SUM(F27,-D27)</f>
        <v>0</v>
      </c>
      <c r="I27" s="773"/>
      <c r="J27" s="798"/>
    </row>
    <row r="28" spans="1:10" ht="12.75">
      <c r="A28" s="926">
        <v>1361</v>
      </c>
      <c r="B28" s="927"/>
      <c r="C28" s="927"/>
      <c r="D28" s="928"/>
      <c r="E28" s="929"/>
      <c r="F28" s="930"/>
      <c r="G28" s="931"/>
      <c r="H28" s="932"/>
      <c r="I28" s="773"/>
      <c r="J28" s="798"/>
    </row>
    <row r="29" spans="1:10" ht="13.5" thickBot="1">
      <c r="A29" s="933" t="s">
        <v>2286</v>
      </c>
      <c r="B29" s="934">
        <v>11000000</v>
      </c>
      <c r="C29" s="934">
        <v>11000000</v>
      </c>
      <c r="D29" s="917">
        <v>16987760</v>
      </c>
      <c r="E29" s="918">
        <f>D29/C29*100</f>
        <v>154.43418181818183</v>
      </c>
      <c r="F29" s="917">
        <v>23729760</v>
      </c>
      <c r="G29" s="919">
        <f>F29/C29*100</f>
        <v>215.7250909090909</v>
      </c>
      <c r="H29" s="920">
        <f>F29-D29</f>
        <v>6742000</v>
      </c>
      <c r="I29" s="773"/>
      <c r="J29" s="798"/>
    </row>
    <row r="30" spans="1:10" ht="12.75">
      <c r="A30" s="926">
        <v>2212</v>
      </c>
      <c r="B30" s="1165"/>
      <c r="C30" s="1165"/>
      <c r="D30" s="928"/>
      <c r="E30" s="1166"/>
      <c r="F30" s="930"/>
      <c r="G30" s="1167"/>
      <c r="H30" s="932"/>
      <c r="I30" s="773"/>
      <c r="J30" s="798"/>
    </row>
    <row r="31" spans="1:10" ht="13.5" thickBot="1">
      <c r="A31" s="933" t="s">
        <v>909</v>
      </c>
      <c r="B31" s="934">
        <v>3000000</v>
      </c>
      <c r="C31" s="934">
        <v>3000000</v>
      </c>
      <c r="D31" s="917">
        <v>2866780.74</v>
      </c>
      <c r="E31" s="1168">
        <v>95.56</v>
      </c>
      <c r="F31" s="917">
        <v>2866780.74</v>
      </c>
      <c r="G31" s="1169">
        <v>95.56</v>
      </c>
      <c r="H31" s="920">
        <v>0</v>
      </c>
      <c r="I31" s="773"/>
      <c r="J31" s="798"/>
    </row>
    <row r="32" spans="1:10" ht="12.75">
      <c r="A32" s="903" t="s">
        <v>729</v>
      </c>
      <c r="B32" s="904"/>
      <c r="C32" s="904"/>
      <c r="D32" s="907">
        <v>51458</v>
      </c>
      <c r="E32" s="906"/>
      <c r="F32" s="907">
        <v>51458</v>
      </c>
      <c r="G32" s="908"/>
      <c r="H32" s="909"/>
      <c r="I32" s="773"/>
      <c r="J32" s="798"/>
    </row>
    <row r="33" spans="1:10" ht="13.5" thickBot="1">
      <c r="A33" s="933" t="s">
        <v>730</v>
      </c>
      <c r="B33" s="934"/>
      <c r="C33" s="934"/>
      <c r="D33" s="917">
        <f>SUM(D31:D32)</f>
        <v>2918238.74</v>
      </c>
      <c r="E33" s="918">
        <v>97.2</v>
      </c>
      <c r="F33" s="917">
        <f>SUM(F31:F32)</f>
        <v>2918238.74</v>
      </c>
      <c r="G33" s="919">
        <v>97.2</v>
      </c>
      <c r="H33" s="920">
        <v>0</v>
      </c>
      <c r="I33" s="773"/>
      <c r="J33" s="798"/>
    </row>
    <row r="34" spans="1:10" ht="12.75">
      <c r="A34" s="1170"/>
      <c r="B34" s="906"/>
      <c r="C34" s="906"/>
      <c r="D34" s="1171"/>
      <c r="E34" s="1172"/>
      <c r="F34" s="1171"/>
      <c r="G34" s="1172"/>
      <c r="H34" s="1171"/>
      <c r="I34" s="773"/>
      <c r="J34" s="798"/>
    </row>
    <row r="35" spans="1:10" ht="12.75">
      <c r="A35" s="892" t="s">
        <v>731</v>
      </c>
      <c r="B35" s="892"/>
      <c r="C35" s="892"/>
      <c r="D35" s="892"/>
      <c r="E35" s="892"/>
      <c r="F35" s="892"/>
      <c r="G35" s="892"/>
      <c r="H35" s="773"/>
      <c r="I35" s="773"/>
      <c r="J35" s="798"/>
    </row>
    <row r="36" spans="1:10" ht="12.75">
      <c r="A36" s="892"/>
      <c r="B36" s="773"/>
      <c r="C36" s="773"/>
      <c r="D36" s="773"/>
      <c r="E36" s="773"/>
      <c r="F36" s="773"/>
      <c r="G36" s="773"/>
      <c r="H36" s="773"/>
      <c r="I36" s="773"/>
      <c r="J36" s="798"/>
    </row>
    <row r="37" spans="1:10" ht="12.75">
      <c r="A37" s="935"/>
      <c r="B37" s="798"/>
      <c r="C37" s="798"/>
      <c r="D37" s="798"/>
      <c r="E37" s="798"/>
      <c r="F37" s="798"/>
      <c r="G37" s="798"/>
      <c r="H37" s="798"/>
      <c r="I37" s="798"/>
      <c r="J37" s="798"/>
    </row>
    <row r="38" spans="1:10" ht="12.75">
      <c r="A38" s="773"/>
      <c r="B38" s="773"/>
      <c r="C38" s="773"/>
      <c r="D38" s="773"/>
      <c r="E38" s="773"/>
      <c r="F38" s="773"/>
      <c r="G38" s="773"/>
      <c r="H38" s="773"/>
      <c r="I38" s="773"/>
      <c r="J38" s="798"/>
    </row>
    <row r="39" spans="1:10" ht="12.75">
      <c r="A39" s="773"/>
      <c r="B39" s="773"/>
      <c r="C39" s="773"/>
      <c r="D39" s="773"/>
      <c r="E39" s="773"/>
      <c r="F39" s="773"/>
      <c r="G39" s="773"/>
      <c r="H39" s="773"/>
      <c r="I39" s="773"/>
      <c r="J39" s="798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&amp;RPříloha III/2</oddHeader>
    <oddFooter>&amp;C- 5 -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6.75390625" style="27" customWidth="1"/>
    <col min="2" max="2" width="5.25390625" style="473" customWidth="1"/>
    <col min="3" max="3" width="28.625" style="27" bestFit="1" customWidth="1"/>
    <col min="4" max="5" width="8.375" style="27" customWidth="1"/>
    <col min="6" max="6" width="10.125" style="27" bestFit="1" customWidth="1"/>
    <col min="7" max="7" width="8.625" style="27" customWidth="1"/>
    <col min="8" max="8" width="10.125" style="27" bestFit="1" customWidth="1"/>
    <col min="9" max="9" width="7.625" style="33" customWidth="1"/>
    <col min="10" max="16384" width="9.125" style="27" customWidth="1"/>
  </cols>
  <sheetData>
    <row r="2" spans="1:9" ht="18.75">
      <c r="A2" s="172" t="s">
        <v>787</v>
      </c>
      <c r="I2" s="27"/>
    </row>
    <row r="3" spans="1:9" ht="12.75">
      <c r="A3" s="30"/>
      <c r="I3" s="27"/>
    </row>
    <row r="4" spans="1:8" ht="15" thickBot="1">
      <c r="A4" s="369" t="s">
        <v>2368</v>
      </c>
      <c r="B4" s="173"/>
      <c r="F4" s="33"/>
      <c r="G4" s="34"/>
      <c r="H4" s="32" t="s">
        <v>19</v>
      </c>
    </row>
    <row r="5" spans="1:9" ht="13.5">
      <c r="A5" s="372" t="s">
        <v>965</v>
      </c>
      <c r="B5" s="46"/>
      <c r="C5" s="175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  <c r="I5" s="27"/>
    </row>
    <row r="6" spans="1:9" ht="14.25" thickBot="1">
      <c r="A6" s="89">
        <v>3111</v>
      </c>
      <c r="B6" s="42" t="s">
        <v>2389</v>
      </c>
      <c r="C6" s="63"/>
      <c r="D6" s="374">
        <v>2011</v>
      </c>
      <c r="E6" s="374">
        <v>2011</v>
      </c>
      <c r="F6" s="374" t="s">
        <v>837</v>
      </c>
      <c r="G6" s="43" t="s">
        <v>382</v>
      </c>
      <c r="H6" s="44" t="s">
        <v>838</v>
      </c>
      <c r="I6" s="27"/>
    </row>
    <row r="7" spans="1:9" ht="13.5">
      <c r="A7" s="411"/>
      <c r="B7" s="380" t="s">
        <v>966</v>
      </c>
      <c r="C7" s="175"/>
      <c r="D7" s="116"/>
      <c r="E7" s="116"/>
      <c r="F7" s="116"/>
      <c r="G7" s="116"/>
      <c r="H7" s="119"/>
      <c r="I7" s="27"/>
    </row>
    <row r="8" spans="1:9" ht="12.75">
      <c r="A8" s="58">
        <v>3111</v>
      </c>
      <c r="B8" s="60">
        <v>5021</v>
      </c>
      <c r="C8" s="63" t="s">
        <v>1353</v>
      </c>
      <c r="D8" s="79">
        <v>0</v>
      </c>
      <c r="E8" s="79">
        <v>0</v>
      </c>
      <c r="F8" s="79">
        <v>0</v>
      </c>
      <c r="G8" s="20"/>
      <c r="H8" s="1003">
        <v>98</v>
      </c>
      <c r="I8" s="27"/>
    </row>
    <row r="9" spans="1:9" ht="12.75">
      <c r="A9" s="93"/>
      <c r="B9" s="474">
        <v>5031</v>
      </c>
      <c r="C9" s="42" t="s">
        <v>1355</v>
      </c>
      <c r="D9" s="79">
        <v>0</v>
      </c>
      <c r="E9" s="79">
        <v>0</v>
      </c>
      <c r="F9" s="79">
        <v>0</v>
      </c>
      <c r="G9" s="20"/>
      <c r="H9" s="1003">
        <v>25</v>
      </c>
      <c r="I9" s="27"/>
    </row>
    <row r="10" spans="1:9" ht="12.75">
      <c r="A10" s="93"/>
      <c r="B10" s="474">
        <v>5032</v>
      </c>
      <c r="C10" s="42" t="s">
        <v>0</v>
      </c>
      <c r="D10" s="79">
        <v>0</v>
      </c>
      <c r="E10" s="79">
        <v>0</v>
      </c>
      <c r="F10" s="79">
        <v>0</v>
      </c>
      <c r="G10" s="20"/>
      <c r="H10" s="1003">
        <v>9</v>
      </c>
      <c r="I10" s="27"/>
    </row>
    <row r="11" spans="1:9" ht="12.75">
      <c r="A11" s="93"/>
      <c r="B11" s="60">
        <v>5139</v>
      </c>
      <c r="C11" s="160" t="s">
        <v>2393</v>
      </c>
      <c r="D11" s="79">
        <v>0</v>
      </c>
      <c r="E11" s="79">
        <v>0</v>
      </c>
      <c r="F11" s="79">
        <v>0</v>
      </c>
      <c r="G11" s="20"/>
      <c r="H11" s="1006">
        <v>0</v>
      </c>
      <c r="I11" s="27"/>
    </row>
    <row r="12" spans="1:9" ht="12.75">
      <c r="A12" s="383"/>
      <c r="B12" s="60">
        <v>5166</v>
      </c>
      <c r="C12" s="42" t="s">
        <v>2454</v>
      </c>
      <c r="D12" s="79">
        <v>0</v>
      </c>
      <c r="E12" s="79">
        <v>0</v>
      </c>
      <c r="F12" s="79">
        <v>0</v>
      </c>
      <c r="G12" s="20"/>
      <c r="H12" s="1003">
        <v>271</v>
      </c>
      <c r="I12" s="27"/>
    </row>
    <row r="13" spans="1:9" ht="13.5" thickBot="1">
      <c r="A13" s="109"/>
      <c r="B13" s="475">
        <v>5169</v>
      </c>
      <c r="C13" s="99" t="s">
        <v>2444</v>
      </c>
      <c r="D13" s="238">
        <v>0</v>
      </c>
      <c r="E13" s="238">
        <v>0</v>
      </c>
      <c r="F13" s="238">
        <v>0</v>
      </c>
      <c r="G13" s="239"/>
      <c r="H13" s="1005">
        <v>89</v>
      </c>
      <c r="I13" s="27"/>
    </row>
    <row r="14" spans="1:9" ht="16.5" thickBot="1">
      <c r="A14" s="180" t="s">
        <v>2377</v>
      </c>
      <c r="B14" s="476"/>
      <c r="C14" s="414"/>
      <c r="D14" s="415">
        <f>SUM(D8:D13)</f>
        <v>0</v>
      </c>
      <c r="E14" s="415">
        <f>SUM(E8:E13)</f>
        <v>0</v>
      </c>
      <c r="F14" s="415">
        <f>SUM(F8:F13)</f>
        <v>0</v>
      </c>
      <c r="G14" s="126"/>
      <c r="H14" s="416">
        <f>SUM(H8:H13)</f>
        <v>492</v>
      </c>
      <c r="I14" s="27"/>
    </row>
    <row r="15" spans="1:9" ht="15.75">
      <c r="A15" s="392"/>
      <c r="B15" s="477"/>
      <c r="C15" s="478"/>
      <c r="D15" s="422"/>
      <c r="E15" s="422"/>
      <c r="F15" s="422"/>
      <c r="G15" s="450"/>
      <c r="H15" s="422"/>
      <c r="I15" s="27"/>
    </row>
    <row r="16" spans="2:9" ht="12.75">
      <c r="B16" s="217"/>
      <c r="I16" s="27"/>
    </row>
    <row r="17" spans="2:9" ht="13.5" thickBot="1">
      <c r="B17" s="217"/>
      <c r="I17" s="27"/>
    </row>
    <row r="18" spans="1:9" ht="15">
      <c r="A18" s="134" t="s">
        <v>2365</v>
      </c>
      <c r="B18" s="479"/>
      <c r="C18" s="136"/>
      <c r="D18" s="38" t="s">
        <v>1438</v>
      </c>
      <c r="E18" s="38" t="s">
        <v>781</v>
      </c>
      <c r="F18" s="38" t="s">
        <v>380</v>
      </c>
      <c r="G18" s="38" t="s">
        <v>381</v>
      </c>
      <c r="H18" s="39" t="s">
        <v>380</v>
      </c>
      <c r="I18" s="27"/>
    </row>
    <row r="19" spans="1:9" ht="14.25" thickBot="1">
      <c r="A19" s="137"/>
      <c r="B19" s="480"/>
      <c r="C19" s="139"/>
      <c r="D19" s="43">
        <v>2011</v>
      </c>
      <c r="E19" s="43">
        <v>2011</v>
      </c>
      <c r="F19" s="43" t="s">
        <v>837</v>
      </c>
      <c r="G19" s="43" t="s">
        <v>382</v>
      </c>
      <c r="H19" s="44" t="s">
        <v>838</v>
      </c>
      <c r="I19" s="27"/>
    </row>
    <row r="20" spans="1:9" ht="13.5" thickBot="1">
      <c r="A20" s="481">
        <v>3111</v>
      </c>
      <c r="B20" s="482">
        <v>6121</v>
      </c>
      <c r="C20" s="42" t="s">
        <v>2388</v>
      </c>
      <c r="D20" s="91">
        <v>0</v>
      </c>
      <c r="E20" s="91">
        <v>0</v>
      </c>
      <c r="F20" s="91">
        <v>0</v>
      </c>
      <c r="G20" s="142"/>
      <c r="H20" s="26">
        <v>11845</v>
      </c>
      <c r="I20" s="27"/>
    </row>
    <row r="21" spans="1:9" ht="16.5" thickBot="1">
      <c r="A21" s="144" t="s">
        <v>2380</v>
      </c>
      <c r="B21" s="145"/>
      <c r="C21" s="146"/>
      <c r="D21" s="125">
        <f>SUM(D20)</f>
        <v>0</v>
      </c>
      <c r="E21" s="125">
        <f>SUM(E20)</f>
        <v>0</v>
      </c>
      <c r="F21" s="125">
        <f>SUM(F20)</f>
        <v>0</v>
      </c>
      <c r="G21" s="148"/>
      <c r="H21" s="127">
        <f>SUM(H20)</f>
        <v>11845</v>
      </c>
      <c r="I21" s="27"/>
    </row>
    <row r="22" spans="1:9" ht="12.75">
      <c r="A22" s="129"/>
      <c r="B22" s="130"/>
      <c r="C22" s="131"/>
      <c r="D22" s="132"/>
      <c r="E22" s="132"/>
      <c r="F22" s="132"/>
      <c r="G22" s="133"/>
      <c r="H22" s="132"/>
      <c r="I22" s="27"/>
    </row>
    <row r="23" spans="1:9" ht="12.75">
      <c r="A23" s="129"/>
      <c r="B23" s="130"/>
      <c r="C23" s="131"/>
      <c r="D23" s="132"/>
      <c r="E23" s="132"/>
      <c r="F23" s="132"/>
      <c r="G23" s="133"/>
      <c r="H23" s="132"/>
      <c r="I23" s="27"/>
    </row>
    <row r="24" spans="1:9" ht="12.75">
      <c r="A24" s="129"/>
      <c r="B24" s="130"/>
      <c r="C24" s="131"/>
      <c r="D24" s="132"/>
      <c r="E24" s="132"/>
      <c r="F24" s="132"/>
      <c r="G24" s="133"/>
      <c r="H24" s="132"/>
      <c r="I24" s="27"/>
    </row>
    <row r="25" spans="1:9" ht="16.5" thickBot="1">
      <c r="A25" s="149" t="s">
        <v>2381</v>
      </c>
      <c r="B25" s="150"/>
      <c r="C25" s="78"/>
      <c r="D25" s="32"/>
      <c r="E25" s="32"/>
      <c r="F25" s="151"/>
      <c r="G25" s="78"/>
      <c r="H25" s="151"/>
      <c r="I25" s="27"/>
    </row>
    <row r="26" spans="1:9" ht="13.5">
      <c r="A26" s="152" t="s">
        <v>2382</v>
      </c>
      <c r="B26" s="153"/>
      <c r="C26" s="154" t="s">
        <v>2383</v>
      </c>
      <c r="D26" s="38" t="s">
        <v>1438</v>
      </c>
      <c r="E26" s="38" t="s">
        <v>781</v>
      </c>
      <c r="F26" s="38" t="s">
        <v>380</v>
      </c>
      <c r="G26" s="38" t="s">
        <v>381</v>
      </c>
      <c r="H26" s="39" t="s">
        <v>380</v>
      </c>
      <c r="I26" s="27"/>
    </row>
    <row r="27" spans="1:9" ht="14.25" thickBot="1">
      <c r="A27" s="155"/>
      <c r="B27" s="156" t="s">
        <v>2384</v>
      </c>
      <c r="C27" s="157"/>
      <c r="D27" s="43">
        <v>2011</v>
      </c>
      <c r="E27" s="43">
        <v>2011</v>
      </c>
      <c r="F27" s="43" t="s">
        <v>837</v>
      </c>
      <c r="G27" s="43" t="s">
        <v>382</v>
      </c>
      <c r="H27" s="44" t="s">
        <v>838</v>
      </c>
      <c r="I27" s="27"/>
    </row>
    <row r="28" spans="1:9" ht="12.75">
      <c r="A28" s="363">
        <v>31</v>
      </c>
      <c r="B28" s="161" t="s">
        <v>804</v>
      </c>
      <c r="C28" s="17" t="s">
        <v>510</v>
      </c>
      <c r="D28" s="1123">
        <v>0</v>
      </c>
      <c r="E28" s="1124">
        <v>0</v>
      </c>
      <c r="F28" s="1124">
        <v>0</v>
      </c>
      <c r="G28" s="142"/>
      <c r="H28" s="22"/>
      <c r="I28" s="27"/>
    </row>
    <row r="29" spans="1:9" ht="15.75" thickBot="1">
      <c r="A29" s="483"/>
      <c r="B29" s="163"/>
      <c r="C29" s="164" t="s">
        <v>2257</v>
      </c>
      <c r="D29" s="656">
        <f aca="true" t="shared" si="0" ref="D29:F30">SUM(D28)</f>
        <v>0</v>
      </c>
      <c r="E29" s="656">
        <f t="shared" si="0"/>
        <v>0</v>
      </c>
      <c r="F29" s="656">
        <f t="shared" si="0"/>
        <v>0</v>
      </c>
      <c r="G29" s="391"/>
      <c r="H29" s="167"/>
      <c r="I29" s="27"/>
    </row>
    <row r="30" spans="1:9" ht="16.5" thickBot="1">
      <c r="A30" s="421"/>
      <c r="B30" s="406"/>
      <c r="C30" s="410" t="s">
        <v>2366</v>
      </c>
      <c r="D30" s="169">
        <f t="shared" si="0"/>
        <v>0</v>
      </c>
      <c r="E30" s="169">
        <f t="shared" si="0"/>
        <v>0</v>
      </c>
      <c r="F30" s="169">
        <f t="shared" si="0"/>
        <v>0</v>
      </c>
      <c r="G30" s="148"/>
      <c r="H30" s="170">
        <v>11845</v>
      </c>
      <c r="I30" s="27"/>
    </row>
    <row r="31" spans="1:9" ht="15.75">
      <c r="A31" s="484"/>
      <c r="B31" s="485"/>
      <c r="C31" s="478"/>
      <c r="D31" s="486"/>
      <c r="E31" s="486"/>
      <c r="F31" s="486"/>
      <c r="G31" s="487"/>
      <c r="H31" s="486"/>
      <c r="I31" s="27"/>
    </row>
    <row r="32" spans="1:9" ht="15.75">
      <c r="A32" s="484"/>
      <c r="B32" s="485"/>
      <c r="C32" s="478"/>
      <c r="D32" s="486"/>
      <c r="E32" s="486"/>
      <c r="F32" s="486"/>
      <c r="G32" s="487"/>
      <c r="H32" s="486"/>
      <c r="I32" s="27"/>
    </row>
    <row r="33" spans="1:9" ht="15.75">
      <c r="A33" s="484"/>
      <c r="B33" s="485"/>
      <c r="C33" s="478"/>
      <c r="D33" s="486"/>
      <c r="E33" s="486"/>
      <c r="F33" s="486"/>
      <c r="G33" s="487"/>
      <c r="H33" s="486"/>
      <c r="I33" s="27"/>
    </row>
    <row r="34" spans="1:9" ht="12.75">
      <c r="A34" s="129"/>
      <c r="B34" s="130"/>
      <c r="C34" s="171"/>
      <c r="D34" s="132"/>
      <c r="E34" s="132"/>
      <c r="F34" s="132"/>
      <c r="G34" s="133"/>
      <c r="H34" s="132"/>
      <c r="I34" s="27"/>
    </row>
    <row r="35" spans="1:9" ht="19.5" thickBot="1">
      <c r="A35" s="172" t="s">
        <v>803</v>
      </c>
      <c r="B35" s="173"/>
      <c r="D35" s="33"/>
      <c r="E35" s="33"/>
      <c r="F35" s="33"/>
      <c r="G35" s="34"/>
      <c r="H35" s="33"/>
      <c r="I35" s="27"/>
    </row>
    <row r="36" spans="1:9" ht="13.5">
      <c r="A36" s="174"/>
      <c r="B36" s="36"/>
      <c r="C36" s="175"/>
      <c r="D36" s="38" t="s">
        <v>1438</v>
      </c>
      <c r="E36" s="38" t="s">
        <v>781</v>
      </c>
      <c r="F36" s="38" t="s">
        <v>380</v>
      </c>
      <c r="G36" s="38" t="s">
        <v>381</v>
      </c>
      <c r="H36" s="39" t="s">
        <v>380</v>
      </c>
      <c r="I36" s="27"/>
    </row>
    <row r="37" spans="1:9" ht="14.25" thickBot="1">
      <c r="A37" s="57"/>
      <c r="B37" s="130"/>
      <c r="C37" s="171"/>
      <c r="D37" s="374">
        <v>2011</v>
      </c>
      <c r="E37" s="374">
        <v>2011</v>
      </c>
      <c r="F37" s="374" t="s">
        <v>837</v>
      </c>
      <c r="G37" s="43" t="s">
        <v>382</v>
      </c>
      <c r="H37" s="44" t="s">
        <v>838</v>
      </c>
      <c r="I37" s="27"/>
    </row>
    <row r="38" spans="1:9" ht="12.75">
      <c r="A38" s="176" t="s">
        <v>2364</v>
      </c>
      <c r="B38" s="177"/>
      <c r="C38" s="178"/>
      <c r="D38" s="5">
        <f>'83 54'!D14</f>
        <v>0</v>
      </c>
      <c r="E38" s="5">
        <f>'83 54'!E14</f>
        <v>0</v>
      </c>
      <c r="F38" s="5">
        <f>'83 54'!F14</f>
        <v>0</v>
      </c>
      <c r="G38" s="408"/>
      <c r="H38" s="7">
        <f>'83 54'!H14</f>
        <v>492</v>
      </c>
      <c r="I38" s="27"/>
    </row>
    <row r="39" spans="1:9" ht="13.5" thickBot="1">
      <c r="A39" s="112" t="s">
        <v>2360</v>
      </c>
      <c r="B39" s="88"/>
      <c r="C39" s="17"/>
      <c r="D39" s="6">
        <f>'83 54'!D30</f>
        <v>0</v>
      </c>
      <c r="E39" s="6">
        <f>'83 54'!E30</f>
        <v>0</v>
      </c>
      <c r="F39" s="6">
        <f>'83 54'!F30</f>
        <v>0</v>
      </c>
      <c r="G39" s="120"/>
      <c r="H39" s="8">
        <f>'83 54'!H30</f>
        <v>11845</v>
      </c>
      <c r="I39" s="27"/>
    </row>
    <row r="40" spans="1:9" ht="16.5" thickBot="1">
      <c r="A40" s="180" t="s">
        <v>2437</v>
      </c>
      <c r="B40" s="181"/>
      <c r="C40" s="182"/>
      <c r="D40" s="169">
        <f>SUM(D38:D39)</f>
        <v>0</v>
      </c>
      <c r="E40" s="169">
        <f>SUM(E38:E39)</f>
        <v>0</v>
      </c>
      <c r="F40" s="169">
        <f>SUM(F38:F39)</f>
        <v>0</v>
      </c>
      <c r="G40" s="183"/>
      <c r="H40" s="170">
        <f>SUM(H38:H39)</f>
        <v>12337</v>
      </c>
      <c r="I40" s="27"/>
    </row>
    <row r="41" spans="2:9" ht="12.75">
      <c r="B41" s="27"/>
      <c r="I41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&amp;RPříloha III/20</oddHeader>
    <oddFooter>&amp;C- 54 -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4">
      <selection activeCell="A4" sqref="A4"/>
    </sheetView>
  </sheetViews>
  <sheetFormatPr defaultColWidth="9.00390625" defaultRowHeight="12.75"/>
  <cols>
    <col min="1" max="1" width="6.75390625" style="27" customWidth="1"/>
    <col min="2" max="2" width="5.25390625" style="473" customWidth="1"/>
    <col min="3" max="3" width="28.625" style="27" bestFit="1" customWidth="1"/>
    <col min="4" max="5" width="8.375" style="27" customWidth="1"/>
    <col min="6" max="6" width="10.125" style="27" bestFit="1" customWidth="1"/>
    <col min="7" max="7" width="8.625" style="27" customWidth="1"/>
    <col min="8" max="8" width="10.125" style="27" bestFit="1" customWidth="1"/>
    <col min="9" max="9" width="7.625" style="33" customWidth="1"/>
    <col min="10" max="16384" width="9.125" style="27" customWidth="1"/>
  </cols>
  <sheetData>
    <row r="2" spans="1:9" ht="18.75">
      <c r="A2" s="172" t="s">
        <v>788</v>
      </c>
      <c r="I2" s="27"/>
    </row>
    <row r="3" spans="1:9" ht="12.75">
      <c r="A3" s="30"/>
      <c r="I3" s="27"/>
    </row>
    <row r="4" spans="1:8" ht="15" thickBot="1">
      <c r="A4" s="369" t="s">
        <v>2368</v>
      </c>
      <c r="B4" s="173"/>
      <c r="F4" s="33"/>
      <c r="G4" s="34"/>
      <c r="H4" s="32" t="s">
        <v>19</v>
      </c>
    </row>
    <row r="5" spans="1:9" ht="13.5">
      <c r="A5" s="372" t="s">
        <v>965</v>
      </c>
      <c r="B5" s="46"/>
      <c r="C5" s="175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  <c r="I5" s="27"/>
    </row>
    <row r="6" spans="1:9" ht="14.25" thickBot="1">
      <c r="A6" s="89">
        <v>3111</v>
      </c>
      <c r="B6" s="42" t="s">
        <v>2389</v>
      </c>
      <c r="C6" s="63"/>
      <c r="D6" s="374">
        <v>2011</v>
      </c>
      <c r="E6" s="374">
        <v>2011</v>
      </c>
      <c r="F6" s="374" t="s">
        <v>837</v>
      </c>
      <c r="G6" s="43" t="s">
        <v>382</v>
      </c>
      <c r="H6" s="44" t="s">
        <v>838</v>
      </c>
      <c r="I6" s="27"/>
    </row>
    <row r="7" spans="1:9" ht="13.5">
      <c r="A7" s="411"/>
      <c r="B7" s="380" t="s">
        <v>966</v>
      </c>
      <c r="C7" s="175"/>
      <c r="D7" s="116"/>
      <c r="E7" s="116"/>
      <c r="F7" s="116"/>
      <c r="G7" s="116"/>
      <c r="H7" s="119"/>
      <c r="I7" s="27"/>
    </row>
    <row r="8" spans="1:9" ht="12.75">
      <c r="A8" s="58">
        <v>3111</v>
      </c>
      <c r="B8" s="60">
        <v>5021</v>
      </c>
      <c r="C8" s="63" t="s">
        <v>1353</v>
      </c>
      <c r="D8" s="79">
        <v>63</v>
      </c>
      <c r="E8" s="79">
        <v>49</v>
      </c>
      <c r="F8" s="79">
        <v>49</v>
      </c>
      <c r="G8" s="20">
        <f aca="true" t="shared" si="0" ref="G8:G14">F8/E8*100</f>
        <v>100</v>
      </c>
      <c r="H8" s="1003">
        <v>190</v>
      </c>
      <c r="I8" s="27"/>
    </row>
    <row r="9" spans="1:9" ht="12.75">
      <c r="A9" s="93"/>
      <c r="B9" s="474">
        <v>5031</v>
      </c>
      <c r="C9" s="42" t="s">
        <v>1355</v>
      </c>
      <c r="D9" s="79">
        <v>16</v>
      </c>
      <c r="E9" s="79">
        <v>12</v>
      </c>
      <c r="F9" s="79">
        <v>12</v>
      </c>
      <c r="G9" s="20">
        <f t="shared" si="0"/>
        <v>100</v>
      </c>
      <c r="H9" s="1003">
        <v>47</v>
      </c>
      <c r="I9" s="27"/>
    </row>
    <row r="10" spans="1:9" ht="12.75">
      <c r="A10" s="93"/>
      <c r="B10" s="474">
        <v>5032</v>
      </c>
      <c r="C10" s="42" t="s">
        <v>0</v>
      </c>
      <c r="D10" s="79">
        <v>5</v>
      </c>
      <c r="E10" s="79">
        <v>4</v>
      </c>
      <c r="F10" s="79">
        <v>4</v>
      </c>
      <c r="G10" s="20">
        <f t="shared" si="0"/>
        <v>100</v>
      </c>
      <c r="H10" s="1003">
        <v>17</v>
      </c>
      <c r="I10" s="27"/>
    </row>
    <row r="11" spans="1:9" ht="12.75">
      <c r="A11" s="93"/>
      <c r="B11" s="60">
        <v>5139</v>
      </c>
      <c r="C11" s="160" t="s">
        <v>2393</v>
      </c>
      <c r="D11" s="79">
        <v>0</v>
      </c>
      <c r="E11" s="79">
        <v>0</v>
      </c>
      <c r="F11" s="91">
        <v>0</v>
      </c>
      <c r="G11" s="20"/>
      <c r="H11" s="1006">
        <v>0</v>
      </c>
      <c r="I11" s="27"/>
    </row>
    <row r="12" spans="1:9" ht="12.75">
      <c r="A12" s="383"/>
      <c r="B12" s="60">
        <v>5166</v>
      </c>
      <c r="C12" s="42" t="s">
        <v>2454</v>
      </c>
      <c r="D12" s="79">
        <v>38</v>
      </c>
      <c r="E12" s="79">
        <v>71</v>
      </c>
      <c r="F12" s="79">
        <v>71</v>
      </c>
      <c r="G12" s="20">
        <f t="shared" si="0"/>
        <v>100</v>
      </c>
      <c r="H12" s="1003">
        <v>439</v>
      </c>
      <c r="I12" s="27"/>
    </row>
    <row r="13" spans="1:9" ht="13.5" thickBot="1">
      <c r="A13" s="109"/>
      <c r="B13" s="475">
        <v>5169</v>
      </c>
      <c r="C13" s="99" t="s">
        <v>2444</v>
      </c>
      <c r="D13" s="238">
        <v>5</v>
      </c>
      <c r="E13" s="238">
        <v>0</v>
      </c>
      <c r="F13" s="238">
        <v>0</v>
      </c>
      <c r="G13" s="239"/>
      <c r="H13" s="1005">
        <v>160</v>
      </c>
      <c r="I13" s="27"/>
    </row>
    <row r="14" spans="1:9" ht="16.5" thickBot="1">
      <c r="A14" s="180" t="s">
        <v>2377</v>
      </c>
      <c r="B14" s="476"/>
      <c r="C14" s="414"/>
      <c r="D14" s="415">
        <f>SUM(D8:D13)</f>
        <v>127</v>
      </c>
      <c r="E14" s="415">
        <f>SUM(E8:E13)</f>
        <v>136</v>
      </c>
      <c r="F14" s="415">
        <f>SUM(F8:F13)</f>
        <v>136</v>
      </c>
      <c r="G14" s="126">
        <f t="shared" si="0"/>
        <v>100</v>
      </c>
      <c r="H14" s="416">
        <f>SUM(H8:H13)</f>
        <v>853</v>
      </c>
      <c r="I14" s="27"/>
    </row>
    <row r="15" spans="1:9" ht="15.75">
      <c r="A15" s="392"/>
      <c r="B15" s="477"/>
      <c r="C15" s="478"/>
      <c r="D15" s="422"/>
      <c r="E15" s="422"/>
      <c r="F15" s="422"/>
      <c r="G15" s="450"/>
      <c r="H15" s="422"/>
      <c r="I15" s="27"/>
    </row>
    <row r="16" spans="2:9" ht="12.75">
      <c r="B16" s="217"/>
      <c r="I16" s="27"/>
    </row>
    <row r="17" spans="2:9" ht="13.5" thickBot="1">
      <c r="B17" s="217"/>
      <c r="I17" s="27"/>
    </row>
    <row r="18" spans="1:9" ht="15">
      <c r="A18" s="134" t="s">
        <v>2365</v>
      </c>
      <c r="B18" s="479"/>
      <c r="C18" s="136"/>
      <c r="D18" s="38" t="s">
        <v>1438</v>
      </c>
      <c r="E18" s="38" t="s">
        <v>781</v>
      </c>
      <c r="F18" s="38" t="s">
        <v>380</v>
      </c>
      <c r="G18" s="38" t="s">
        <v>381</v>
      </c>
      <c r="H18" s="39" t="s">
        <v>380</v>
      </c>
      <c r="I18" s="27"/>
    </row>
    <row r="19" spans="1:9" ht="14.25" thickBot="1">
      <c r="A19" s="137"/>
      <c r="B19" s="480"/>
      <c r="C19" s="139"/>
      <c r="D19" s="43">
        <v>2011</v>
      </c>
      <c r="E19" s="43">
        <v>2011</v>
      </c>
      <c r="F19" s="43" t="s">
        <v>837</v>
      </c>
      <c r="G19" s="43" t="s">
        <v>382</v>
      </c>
      <c r="H19" s="44" t="s">
        <v>838</v>
      </c>
      <c r="I19" s="27"/>
    </row>
    <row r="20" spans="1:9" ht="13.5" thickBot="1">
      <c r="A20" s="481">
        <v>3111</v>
      </c>
      <c r="B20" s="482">
        <v>6121</v>
      </c>
      <c r="C20" s="42" t="s">
        <v>2388</v>
      </c>
      <c r="D20" s="91">
        <v>10108</v>
      </c>
      <c r="E20" s="91">
        <v>0</v>
      </c>
      <c r="F20" s="91">
        <v>0</v>
      </c>
      <c r="G20" s="142"/>
      <c r="H20" s="26">
        <v>20277</v>
      </c>
      <c r="I20" s="27"/>
    </row>
    <row r="21" spans="1:9" ht="16.5" thickBot="1">
      <c r="A21" s="144" t="s">
        <v>2380</v>
      </c>
      <c r="B21" s="145"/>
      <c r="C21" s="146"/>
      <c r="D21" s="125">
        <f>SUM(D20)</f>
        <v>10108</v>
      </c>
      <c r="E21" s="125">
        <f>SUM(E20)</f>
        <v>0</v>
      </c>
      <c r="F21" s="125">
        <f>SUM(F20)</f>
        <v>0</v>
      </c>
      <c r="G21" s="148"/>
      <c r="H21" s="127">
        <f>SUM(H20)</f>
        <v>20277</v>
      </c>
      <c r="I21" s="27"/>
    </row>
    <row r="22" spans="1:9" ht="12.75">
      <c r="A22" s="129"/>
      <c r="B22" s="130"/>
      <c r="C22" s="131"/>
      <c r="D22" s="132"/>
      <c r="E22" s="132"/>
      <c r="F22" s="132"/>
      <c r="G22" s="133"/>
      <c r="H22" s="132"/>
      <c r="I22" s="27"/>
    </row>
    <row r="23" spans="1:9" ht="12.75">
      <c r="A23" s="129"/>
      <c r="B23" s="130"/>
      <c r="C23" s="131"/>
      <c r="D23" s="132"/>
      <c r="E23" s="132"/>
      <c r="F23" s="132"/>
      <c r="G23" s="133"/>
      <c r="H23" s="132"/>
      <c r="I23" s="27"/>
    </row>
    <row r="24" spans="1:9" ht="12.75">
      <c r="A24" s="129"/>
      <c r="B24" s="130"/>
      <c r="C24" s="131"/>
      <c r="D24" s="132"/>
      <c r="E24" s="132"/>
      <c r="F24" s="132" t="s">
        <v>21</v>
      </c>
      <c r="G24" s="133"/>
      <c r="H24" s="132"/>
      <c r="I24" s="27"/>
    </row>
    <row r="25" spans="1:9" ht="16.5" thickBot="1">
      <c r="A25" s="149" t="s">
        <v>2381</v>
      </c>
      <c r="B25" s="150"/>
      <c r="C25" s="78"/>
      <c r="D25" s="32"/>
      <c r="E25" s="32"/>
      <c r="F25" s="151"/>
      <c r="G25" s="78"/>
      <c r="H25" s="151"/>
      <c r="I25" s="27"/>
    </row>
    <row r="26" spans="1:9" ht="13.5">
      <c r="A26" s="152" t="s">
        <v>2382</v>
      </c>
      <c r="B26" s="153"/>
      <c r="C26" s="154" t="s">
        <v>2383</v>
      </c>
      <c r="D26" s="38" t="s">
        <v>1438</v>
      </c>
      <c r="E26" s="38" t="s">
        <v>781</v>
      </c>
      <c r="F26" s="38" t="s">
        <v>380</v>
      </c>
      <c r="G26" s="38" t="s">
        <v>381</v>
      </c>
      <c r="H26" s="39" t="s">
        <v>380</v>
      </c>
      <c r="I26" s="27"/>
    </row>
    <row r="27" spans="1:9" ht="14.25" thickBot="1">
      <c r="A27" s="155"/>
      <c r="B27" s="156" t="s">
        <v>2384</v>
      </c>
      <c r="C27" s="157"/>
      <c r="D27" s="43">
        <v>2011</v>
      </c>
      <c r="E27" s="43">
        <v>2011</v>
      </c>
      <c r="F27" s="43" t="s">
        <v>837</v>
      </c>
      <c r="G27" s="43" t="s">
        <v>382</v>
      </c>
      <c r="H27" s="44" t="s">
        <v>838</v>
      </c>
      <c r="I27" s="27"/>
    </row>
    <row r="28" spans="1:9" ht="12.75">
      <c r="A28" s="363">
        <v>31</v>
      </c>
      <c r="B28" s="161" t="s">
        <v>806</v>
      </c>
      <c r="C28" s="17" t="s">
        <v>510</v>
      </c>
      <c r="D28" s="23">
        <v>10108</v>
      </c>
      <c r="E28" s="23">
        <v>0</v>
      </c>
      <c r="F28" s="23">
        <v>0</v>
      </c>
      <c r="G28" s="142"/>
      <c r="H28" s="22"/>
      <c r="I28" s="27"/>
    </row>
    <row r="29" spans="1:9" ht="15.75" thickBot="1">
      <c r="A29" s="483"/>
      <c r="B29" s="163"/>
      <c r="C29" s="164" t="s">
        <v>2257</v>
      </c>
      <c r="D29" s="165">
        <f aca="true" t="shared" si="1" ref="D29:F30">SUM(D28)</f>
        <v>10108</v>
      </c>
      <c r="E29" s="165">
        <f t="shared" si="1"/>
        <v>0</v>
      </c>
      <c r="F29" s="165">
        <f t="shared" si="1"/>
        <v>0</v>
      </c>
      <c r="G29" s="391"/>
      <c r="H29" s="167"/>
      <c r="I29" s="27"/>
    </row>
    <row r="30" spans="1:9" ht="16.5" thickBot="1">
      <c r="A30" s="421"/>
      <c r="B30" s="406"/>
      <c r="C30" s="410" t="s">
        <v>2366</v>
      </c>
      <c r="D30" s="169">
        <f t="shared" si="1"/>
        <v>10108</v>
      </c>
      <c r="E30" s="169">
        <f t="shared" si="1"/>
        <v>0</v>
      </c>
      <c r="F30" s="169">
        <f t="shared" si="1"/>
        <v>0</v>
      </c>
      <c r="G30" s="148"/>
      <c r="H30" s="170">
        <v>20277</v>
      </c>
      <c r="I30" s="27"/>
    </row>
    <row r="31" spans="1:9" ht="15.75">
      <c r="A31" s="484"/>
      <c r="B31" s="485"/>
      <c r="C31" s="478"/>
      <c r="D31" s="486"/>
      <c r="E31" s="486"/>
      <c r="F31" s="486"/>
      <c r="G31" s="487"/>
      <c r="H31" s="486"/>
      <c r="I31" s="27"/>
    </row>
    <row r="32" spans="1:9" ht="15.75">
      <c r="A32" s="484"/>
      <c r="B32" s="485"/>
      <c r="C32" s="478"/>
      <c r="D32" s="486"/>
      <c r="E32" s="486"/>
      <c r="F32" s="486"/>
      <c r="G32" s="487"/>
      <c r="H32" s="486"/>
      <c r="I32" s="27"/>
    </row>
    <row r="33" spans="1:9" ht="15.75">
      <c r="A33" s="484"/>
      <c r="B33" s="485"/>
      <c r="C33" s="478"/>
      <c r="D33" s="486"/>
      <c r="E33" s="486"/>
      <c r="F33" s="486"/>
      <c r="G33" s="487"/>
      <c r="H33" s="486"/>
      <c r="I33" s="27"/>
    </row>
    <row r="34" spans="1:9" ht="12.75">
      <c r="A34" s="129"/>
      <c r="B34" s="130"/>
      <c r="C34" s="171"/>
      <c r="D34" s="132"/>
      <c r="E34" s="132"/>
      <c r="F34" s="132"/>
      <c r="G34" s="133"/>
      <c r="H34" s="132"/>
      <c r="I34" s="27"/>
    </row>
    <row r="35" spans="1:9" ht="19.5" thickBot="1">
      <c r="A35" s="172" t="s">
        <v>805</v>
      </c>
      <c r="B35" s="173"/>
      <c r="D35" s="33"/>
      <c r="E35" s="33"/>
      <c r="F35" s="33"/>
      <c r="G35" s="34"/>
      <c r="H35" s="33"/>
      <c r="I35" s="27"/>
    </row>
    <row r="36" spans="1:9" ht="13.5">
      <c r="A36" s="174"/>
      <c r="B36" s="36"/>
      <c r="C36" s="175"/>
      <c r="D36" s="38" t="s">
        <v>1438</v>
      </c>
      <c r="E36" s="38" t="s">
        <v>781</v>
      </c>
      <c r="F36" s="38" t="s">
        <v>380</v>
      </c>
      <c r="G36" s="38" t="s">
        <v>381</v>
      </c>
      <c r="H36" s="39" t="s">
        <v>380</v>
      </c>
      <c r="I36" s="27"/>
    </row>
    <row r="37" spans="1:9" ht="14.25" thickBot="1">
      <c r="A37" s="57"/>
      <c r="B37" s="130"/>
      <c r="C37" s="171"/>
      <c r="D37" s="374">
        <v>2011</v>
      </c>
      <c r="E37" s="374">
        <v>2011</v>
      </c>
      <c r="F37" s="374" t="s">
        <v>837</v>
      </c>
      <c r="G37" s="43" t="s">
        <v>382</v>
      </c>
      <c r="H37" s="44" t="s">
        <v>838</v>
      </c>
      <c r="I37" s="27"/>
    </row>
    <row r="38" spans="1:9" ht="12.75">
      <c r="A38" s="176" t="s">
        <v>2364</v>
      </c>
      <c r="B38" s="177"/>
      <c r="C38" s="178"/>
      <c r="D38" s="5">
        <f>'84 55'!D14</f>
        <v>127</v>
      </c>
      <c r="E38" s="5">
        <f>'84 55'!E14</f>
        <v>136</v>
      </c>
      <c r="F38" s="5">
        <f>'84 55'!F14</f>
        <v>136</v>
      </c>
      <c r="G38" s="408">
        <f>F38/E38*100</f>
        <v>100</v>
      </c>
      <c r="H38" s="7">
        <f>'84 55'!H14</f>
        <v>853</v>
      </c>
      <c r="I38" s="27"/>
    </row>
    <row r="39" spans="1:9" ht="13.5" thickBot="1">
      <c r="A39" s="112" t="s">
        <v>2360</v>
      </c>
      <c r="B39" s="88"/>
      <c r="C39" s="17"/>
      <c r="D39" s="6">
        <f>'84 55'!D30</f>
        <v>10108</v>
      </c>
      <c r="E39" s="6">
        <f>'84 55'!E30</f>
        <v>0</v>
      </c>
      <c r="F39" s="6">
        <f>'84 55'!F30</f>
        <v>0</v>
      </c>
      <c r="G39" s="120"/>
      <c r="H39" s="8">
        <f>'84 55'!H30</f>
        <v>20277</v>
      </c>
      <c r="I39" s="27"/>
    </row>
    <row r="40" spans="1:9" ht="16.5" thickBot="1">
      <c r="A40" s="180" t="s">
        <v>2437</v>
      </c>
      <c r="B40" s="181"/>
      <c r="C40" s="182"/>
      <c r="D40" s="169">
        <f>SUM(D38:D39)</f>
        <v>10235</v>
      </c>
      <c r="E40" s="169">
        <f>SUM(E38:E39)</f>
        <v>136</v>
      </c>
      <c r="F40" s="169">
        <f>SUM(F38:F39)</f>
        <v>136</v>
      </c>
      <c r="G40" s="183">
        <f>F40/E40*100</f>
        <v>100</v>
      </c>
      <c r="H40" s="170">
        <f>SUM(H38:H39)</f>
        <v>21130</v>
      </c>
      <c r="I40" s="27"/>
    </row>
    <row r="41" spans="2:9" ht="12.75">
      <c r="B41" s="27"/>
      <c r="I41" s="27"/>
    </row>
    <row r="42" ht="12.75">
      <c r="I42" s="27"/>
    </row>
    <row r="43" ht="12.75">
      <c r="I43" s="27"/>
    </row>
    <row r="44" ht="12.75">
      <c r="I44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&amp;RPříloha III/21</oddHeader>
    <oddFooter>&amp;C- 55 -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E55" sqref="E55"/>
    </sheetView>
  </sheetViews>
  <sheetFormatPr defaultColWidth="9.00390625" defaultRowHeight="12.75"/>
  <cols>
    <col min="1" max="1" width="4.875" style="27" customWidth="1"/>
    <col min="2" max="2" width="6.00390625" style="27" customWidth="1"/>
    <col min="3" max="3" width="30.125" style="27" customWidth="1"/>
    <col min="4" max="4" width="8.75390625" style="27" bestFit="1" customWidth="1"/>
    <col min="5" max="5" width="8.37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8.375" style="33" customWidth="1"/>
    <col min="10" max="16384" width="9.125" style="27" customWidth="1"/>
  </cols>
  <sheetData>
    <row r="1" ht="12.75">
      <c r="H1" s="32" t="s">
        <v>1761</v>
      </c>
    </row>
    <row r="2" spans="1:2" ht="18.75">
      <c r="A2" s="172" t="s">
        <v>1782</v>
      </c>
      <c r="B2" s="173"/>
    </row>
    <row r="3" spans="1:8" ht="15" thickBot="1">
      <c r="A3" s="369" t="s">
        <v>2368</v>
      </c>
      <c r="B3" s="173"/>
      <c r="F3" s="370"/>
      <c r="G3" s="371"/>
      <c r="H3" s="462" t="s">
        <v>19</v>
      </c>
    </row>
    <row r="4" spans="1:8" ht="13.5">
      <c r="A4" s="372" t="s">
        <v>965</v>
      </c>
      <c r="B4" s="373"/>
      <c r="C4" s="47"/>
      <c r="D4" s="38" t="s">
        <v>1438</v>
      </c>
      <c r="E4" s="38" t="s">
        <v>781</v>
      </c>
      <c r="F4" s="38" t="s">
        <v>380</v>
      </c>
      <c r="G4" s="38" t="s">
        <v>381</v>
      </c>
      <c r="H4" s="39" t="s">
        <v>380</v>
      </c>
    </row>
    <row r="5" spans="1:9" ht="13.5">
      <c r="A5" s="89">
        <v>6112</v>
      </c>
      <c r="B5" s="41" t="s">
        <v>1352</v>
      </c>
      <c r="C5" s="42"/>
      <c r="D5" s="374">
        <v>2011</v>
      </c>
      <c r="E5" s="374">
        <v>2011</v>
      </c>
      <c r="F5" s="374" t="s">
        <v>837</v>
      </c>
      <c r="G5" s="374" t="s">
        <v>382</v>
      </c>
      <c r="H5" s="375" t="s">
        <v>838</v>
      </c>
      <c r="I5" s="27"/>
    </row>
    <row r="6" spans="1:9" ht="13.5">
      <c r="A6" s="89">
        <v>6149</v>
      </c>
      <c r="B6" s="41" t="s">
        <v>1100</v>
      </c>
      <c r="C6" s="42"/>
      <c r="D6" s="374"/>
      <c r="E6" s="374"/>
      <c r="F6" s="374"/>
      <c r="G6" s="374"/>
      <c r="H6" s="375"/>
      <c r="I6" s="27"/>
    </row>
    <row r="7" spans="1:9" ht="12.75">
      <c r="A7" s="89">
        <v>6171</v>
      </c>
      <c r="B7" s="41" t="s">
        <v>2453</v>
      </c>
      <c r="C7" s="42"/>
      <c r="D7" s="378"/>
      <c r="E7" s="378"/>
      <c r="F7" s="378"/>
      <c r="G7" s="378"/>
      <c r="H7" s="379"/>
      <c r="I7" s="27"/>
    </row>
    <row r="8" spans="1:9" ht="12.75">
      <c r="A8" s="58">
        <v>6310</v>
      </c>
      <c r="B8" s="262" t="s">
        <v>1802</v>
      </c>
      <c r="C8" s="171"/>
      <c r="D8" s="378"/>
      <c r="E8" s="378"/>
      <c r="F8" s="378"/>
      <c r="G8" s="378"/>
      <c r="H8" s="379"/>
      <c r="I8" s="27"/>
    </row>
    <row r="9" spans="1:9" ht="13.5" thickBot="1">
      <c r="A9" s="112">
        <v>6320</v>
      </c>
      <c r="B9" s="423" t="s">
        <v>460</v>
      </c>
      <c r="C9" s="111"/>
      <c r="D9" s="463"/>
      <c r="E9" s="463"/>
      <c r="F9" s="463"/>
      <c r="G9" s="463"/>
      <c r="H9" s="464"/>
      <c r="I9" s="27"/>
    </row>
    <row r="10" spans="1:9" ht="13.5">
      <c r="A10" s="383"/>
      <c r="B10" s="46" t="s">
        <v>966</v>
      </c>
      <c r="C10" s="42"/>
      <c r="D10" s="224"/>
      <c r="E10" s="224"/>
      <c r="F10" s="224"/>
      <c r="G10" s="224"/>
      <c r="H10" s="465"/>
      <c r="I10" s="27"/>
    </row>
    <row r="11" spans="1:9" ht="12.75">
      <c r="A11" s="58">
        <v>6112</v>
      </c>
      <c r="B11" s="121">
        <v>5019</v>
      </c>
      <c r="C11" s="42" t="s">
        <v>2372</v>
      </c>
      <c r="D11" s="91">
        <v>0</v>
      </c>
      <c r="E11" s="91">
        <v>30</v>
      </c>
      <c r="F11" s="91">
        <v>8</v>
      </c>
      <c r="G11" s="191">
        <f aca="true" t="shared" si="0" ref="G11:G16">F11/E11*100</f>
        <v>26.666666666666668</v>
      </c>
      <c r="H11" s="1003">
        <v>0</v>
      </c>
      <c r="I11" s="27"/>
    </row>
    <row r="12" spans="1:9" ht="12.75">
      <c r="A12" s="93"/>
      <c r="B12" s="121">
        <v>5023</v>
      </c>
      <c r="C12" s="42" t="s">
        <v>1354</v>
      </c>
      <c r="D12" s="91">
        <v>8000</v>
      </c>
      <c r="E12" s="91">
        <v>7700</v>
      </c>
      <c r="F12" s="91">
        <v>7343</v>
      </c>
      <c r="G12" s="191">
        <f t="shared" si="0"/>
        <v>95.36363636363636</v>
      </c>
      <c r="H12" s="1003">
        <v>5928</v>
      </c>
      <c r="I12" s="27"/>
    </row>
    <row r="13" spans="1:9" ht="12.75">
      <c r="A13" s="93"/>
      <c r="B13" s="121">
        <v>5029</v>
      </c>
      <c r="C13" s="42" t="s">
        <v>1</v>
      </c>
      <c r="D13" s="91">
        <v>60</v>
      </c>
      <c r="E13" s="91">
        <v>60</v>
      </c>
      <c r="F13" s="91">
        <v>85</v>
      </c>
      <c r="G13" s="191">
        <f t="shared" si="0"/>
        <v>141.66666666666669</v>
      </c>
      <c r="H13" s="1006">
        <v>76</v>
      </c>
      <c r="I13" s="27"/>
    </row>
    <row r="14" spans="1:9" ht="12.75">
      <c r="A14" s="93"/>
      <c r="B14" s="121">
        <v>5031</v>
      </c>
      <c r="C14" s="42" t="s">
        <v>1355</v>
      </c>
      <c r="D14" s="91">
        <v>2000</v>
      </c>
      <c r="E14" s="91">
        <v>2000</v>
      </c>
      <c r="F14" s="91">
        <v>1508</v>
      </c>
      <c r="G14" s="191">
        <f t="shared" si="0"/>
        <v>75.4</v>
      </c>
      <c r="H14" s="1006">
        <v>1150</v>
      </c>
      <c r="I14" s="27"/>
    </row>
    <row r="15" spans="1:9" ht="12.75">
      <c r="A15" s="93"/>
      <c r="B15" s="121">
        <v>5032</v>
      </c>
      <c r="C15" s="42" t="s">
        <v>0</v>
      </c>
      <c r="D15" s="91">
        <v>720</v>
      </c>
      <c r="E15" s="91">
        <v>720</v>
      </c>
      <c r="F15" s="91">
        <v>670</v>
      </c>
      <c r="G15" s="191">
        <f t="shared" si="0"/>
        <v>93.05555555555556</v>
      </c>
      <c r="H15" s="1006">
        <v>520</v>
      </c>
      <c r="I15" s="27"/>
    </row>
    <row r="16" spans="1:9" ht="15" thickBot="1">
      <c r="A16" s="109"/>
      <c r="B16" s="425" t="s">
        <v>2366</v>
      </c>
      <c r="C16" s="99"/>
      <c r="D16" s="67">
        <f>SUM(D11:D15)</f>
        <v>10780</v>
      </c>
      <c r="E16" s="67">
        <f>SUM(E11:E15)</f>
        <v>10510</v>
      </c>
      <c r="F16" s="67">
        <f>SUM(F11:F15)</f>
        <v>9614</v>
      </c>
      <c r="G16" s="69">
        <f t="shared" si="0"/>
        <v>91.47478591817317</v>
      </c>
      <c r="H16" s="70">
        <f>SUM(H11:H15)</f>
        <v>7674</v>
      </c>
      <c r="I16" s="27"/>
    </row>
    <row r="17" spans="1:9" ht="13.5">
      <c r="A17" s="252"/>
      <c r="B17" s="46" t="s">
        <v>2242</v>
      </c>
      <c r="C17" s="47"/>
      <c r="D17" s="49"/>
      <c r="E17" s="49"/>
      <c r="F17" s="49"/>
      <c r="G17" s="104"/>
      <c r="H17" s="83"/>
      <c r="I17" s="27"/>
    </row>
    <row r="18" spans="1:9" ht="12.75">
      <c r="A18" s="89">
        <v>6114</v>
      </c>
      <c r="B18" s="121">
        <v>5019</v>
      </c>
      <c r="C18" s="42" t="s">
        <v>2372</v>
      </c>
      <c r="D18" s="79">
        <v>0</v>
      </c>
      <c r="E18" s="79">
        <v>0</v>
      </c>
      <c r="F18" s="79">
        <v>0</v>
      </c>
      <c r="G18" s="191"/>
      <c r="H18" s="1003">
        <v>13</v>
      </c>
      <c r="I18" s="27"/>
    </row>
    <row r="19" spans="1:9" ht="12.75">
      <c r="A19" s="93"/>
      <c r="B19" s="121">
        <v>5021</v>
      </c>
      <c r="C19" s="42" t="s">
        <v>1353</v>
      </c>
      <c r="D19" s="91">
        <v>0</v>
      </c>
      <c r="E19" s="91">
        <v>0</v>
      </c>
      <c r="F19" s="91">
        <v>0</v>
      </c>
      <c r="G19" s="191"/>
      <c r="H19" s="1006">
        <v>1538</v>
      </c>
      <c r="I19" s="27"/>
    </row>
    <row r="20" spans="1:9" ht="12.75">
      <c r="A20" s="93"/>
      <c r="B20" s="121">
        <v>5029</v>
      </c>
      <c r="C20" s="42" t="s">
        <v>1</v>
      </c>
      <c r="D20" s="91">
        <v>0</v>
      </c>
      <c r="E20" s="91">
        <v>0</v>
      </c>
      <c r="F20" s="91">
        <v>0</v>
      </c>
      <c r="G20" s="191"/>
      <c r="H20" s="1006">
        <v>679</v>
      </c>
      <c r="I20" s="27"/>
    </row>
    <row r="21" spans="1:9" ht="12.75">
      <c r="A21" s="93"/>
      <c r="B21" s="121">
        <v>5031</v>
      </c>
      <c r="C21" s="42" t="s">
        <v>1355</v>
      </c>
      <c r="D21" s="91">
        <v>0</v>
      </c>
      <c r="E21" s="91">
        <v>0</v>
      </c>
      <c r="F21" s="91">
        <v>0</v>
      </c>
      <c r="G21" s="191"/>
      <c r="H21" s="1006">
        <v>0</v>
      </c>
      <c r="I21" s="27"/>
    </row>
    <row r="22" spans="1:9" ht="12.75">
      <c r="A22" s="93"/>
      <c r="B22" s="121">
        <v>5032</v>
      </c>
      <c r="C22" s="42" t="s">
        <v>0</v>
      </c>
      <c r="D22" s="91">
        <v>0</v>
      </c>
      <c r="E22" s="91">
        <v>0</v>
      </c>
      <c r="F22" s="91">
        <v>0</v>
      </c>
      <c r="G22" s="191"/>
      <c r="H22" s="1006">
        <v>107</v>
      </c>
      <c r="I22" s="27"/>
    </row>
    <row r="23" spans="1:9" ht="12.75">
      <c r="A23" s="383"/>
      <c r="B23" s="121">
        <v>5139</v>
      </c>
      <c r="C23" s="42" t="s">
        <v>2393</v>
      </c>
      <c r="D23" s="91">
        <v>0</v>
      </c>
      <c r="E23" s="91">
        <v>0</v>
      </c>
      <c r="F23" s="91">
        <v>0</v>
      </c>
      <c r="G23" s="191"/>
      <c r="H23" s="1006">
        <v>213</v>
      </c>
      <c r="I23" s="27"/>
    </row>
    <row r="24" spans="1:9" ht="12.75">
      <c r="A24" s="383"/>
      <c r="B24" s="90">
        <v>5151</v>
      </c>
      <c r="C24" s="63" t="s">
        <v>2</v>
      </c>
      <c r="D24" s="91">
        <v>0</v>
      </c>
      <c r="E24" s="91">
        <v>0</v>
      </c>
      <c r="F24" s="91">
        <v>0</v>
      </c>
      <c r="G24" s="191"/>
      <c r="H24" s="1006">
        <v>4</v>
      </c>
      <c r="I24" s="27"/>
    </row>
    <row r="25" spans="1:9" ht="12.75">
      <c r="A25" s="383"/>
      <c r="B25" s="90">
        <v>5152</v>
      </c>
      <c r="C25" s="63" t="s">
        <v>2394</v>
      </c>
      <c r="D25" s="91">
        <v>0</v>
      </c>
      <c r="E25" s="91">
        <v>0</v>
      </c>
      <c r="F25" s="91">
        <v>0</v>
      </c>
      <c r="G25" s="191"/>
      <c r="H25" s="1006">
        <v>1</v>
      </c>
      <c r="I25" s="27"/>
    </row>
    <row r="26" spans="1:9" ht="12.75">
      <c r="A26" s="383"/>
      <c r="B26" s="90">
        <v>5153</v>
      </c>
      <c r="C26" s="63" t="s">
        <v>519</v>
      </c>
      <c r="D26" s="91">
        <v>0</v>
      </c>
      <c r="E26" s="91">
        <v>0</v>
      </c>
      <c r="F26" s="91">
        <v>0</v>
      </c>
      <c r="G26" s="191"/>
      <c r="H26" s="1006">
        <v>2</v>
      </c>
      <c r="I26" s="27"/>
    </row>
    <row r="27" spans="1:9" ht="12.75">
      <c r="A27" s="383"/>
      <c r="B27" s="121">
        <v>5154</v>
      </c>
      <c r="C27" s="42" t="s">
        <v>2395</v>
      </c>
      <c r="D27" s="91">
        <v>0</v>
      </c>
      <c r="E27" s="91">
        <v>0</v>
      </c>
      <c r="F27" s="91">
        <v>0</v>
      </c>
      <c r="G27" s="191"/>
      <c r="H27" s="1006">
        <v>10</v>
      </c>
      <c r="I27" s="27"/>
    </row>
    <row r="28" spans="1:9" ht="12.75">
      <c r="A28" s="383"/>
      <c r="B28" s="121">
        <v>5163</v>
      </c>
      <c r="C28" s="42" t="s">
        <v>2449</v>
      </c>
      <c r="D28" s="91">
        <v>0</v>
      </c>
      <c r="E28" s="91">
        <v>0</v>
      </c>
      <c r="F28" s="91">
        <v>0</v>
      </c>
      <c r="G28" s="191"/>
      <c r="H28" s="1006">
        <v>0</v>
      </c>
      <c r="I28" s="27"/>
    </row>
    <row r="29" spans="1:9" ht="12.75">
      <c r="A29" s="383"/>
      <c r="B29" s="121">
        <v>5164</v>
      </c>
      <c r="C29" s="42" t="s">
        <v>2373</v>
      </c>
      <c r="D29" s="91">
        <v>0</v>
      </c>
      <c r="E29" s="91">
        <v>0</v>
      </c>
      <c r="F29" s="91">
        <v>0</v>
      </c>
      <c r="G29" s="191"/>
      <c r="H29" s="1006">
        <v>1007</v>
      </c>
      <c r="I29" s="27"/>
    </row>
    <row r="30" spans="1:9" ht="12.75">
      <c r="A30" s="383"/>
      <c r="B30" s="121">
        <v>5169</v>
      </c>
      <c r="C30" s="42" t="s">
        <v>2444</v>
      </c>
      <c r="D30" s="91">
        <v>0</v>
      </c>
      <c r="E30" s="91">
        <v>0</v>
      </c>
      <c r="F30" s="91">
        <v>0</v>
      </c>
      <c r="G30" s="191"/>
      <c r="H30" s="1006">
        <v>167</v>
      </c>
      <c r="I30" s="27"/>
    </row>
    <row r="31" spans="1:9" ht="15" thickBot="1">
      <c r="A31" s="109"/>
      <c r="B31" s="425" t="s">
        <v>2366</v>
      </c>
      <c r="C31" s="99"/>
      <c r="D31" s="387">
        <f>SUM(D18:D30)</f>
        <v>0</v>
      </c>
      <c r="E31" s="387">
        <f>SUM(E18:E30)</f>
        <v>0</v>
      </c>
      <c r="F31" s="387">
        <f>SUM(F18:F30)</f>
        <v>0</v>
      </c>
      <c r="G31" s="69"/>
      <c r="H31" s="388">
        <f>SUM(H18:H30)</f>
        <v>3741</v>
      </c>
      <c r="I31" s="27"/>
    </row>
    <row r="32" spans="1:9" ht="13.5">
      <c r="A32" s="1147"/>
      <c r="B32" s="1148" t="s">
        <v>1612</v>
      </c>
      <c r="C32" s="1032"/>
      <c r="D32" s="1012"/>
      <c r="E32" s="1012"/>
      <c r="F32" s="1149"/>
      <c r="G32" s="867"/>
      <c r="H32" s="1006"/>
      <c r="I32" s="27"/>
    </row>
    <row r="33" spans="1:9" ht="12.75">
      <c r="A33" s="1014">
        <v>6115</v>
      </c>
      <c r="B33" s="1031">
        <v>5019</v>
      </c>
      <c r="C33" s="1032" t="s">
        <v>2372</v>
      </c>
      <c r="D33" s="1038">
        <v>0</v>
      </c>
      <c r="E33" s="1038">
        <v>0</v>
      </c>
      <c r="F33" s="1038">
        <v>0</v>
      </c>
      <c r="G33" s="867"/>
      <c r="H33" s="1003">
        <v>26</v>
      </c>
      <c r="I33" s="27"/>
    </row>
    <row r="34" spans="1:9" ht="12.75">
      <c r="A34" s="1018"/>
      <c r="B34" s="1031">
        <v>5021</v>
      </c>
      <c r="C34" s="1032" t="s">
        <v>1353</v>
      </c>
      <c r="D34" s="1012">
        <v>0</v>
      </c>
      <c r="E34" s="1012">
        <v>0</v>
      </c>
      <c r="F34" s="1012">
        <v>0</v>
      </c>
      <c r="G34" s="867"/>
      <c r="H34" s="1006">
        <v>2061</v>
      </c>
      <c r="I34" s="27"/>
    </row>
    <row r="35" spans="1:9" ht="12.75">
      <c r="A35" s="1018"/>
      <c r="B35" s="1031">
        <v>5029</v>
      </c>
      <c r="C35" s="1032" t="s">
        <v>1</v>
      </c>
      <c r="D35" s="1012">
        <v>0</v>
      </c>
      <c r="E35" s="1012">
        <v>0</v>
      </c>
      <c r="F35" s="1012">
        <v>0</v>
      </c>
      <c r="G35" s="867"/>
      <c r="H35" s="1006">
        <v>820</v>
      </c>
      <c r="I35" s="27"/>
    </row>
    <row r="36" spans="1:9" ht="12.75">
      <c r="A36" s="1018"/>
      <c r="B36" s="1031">
        <v>5031</v>
      </c>
      <c r="C36" s="1032" t="s">
        <v>1355</v>
      </c>
      <c r="D36" s="1012">
        <v>0</v>
      </c>
      <c r="E36" s="1012">
        <v>0</v>
      </c>
      <c r="F36" s="1012">
        <v>0</v>
      </c>
      <c r="G36" s="867"/>
      <c r="H36" s="1006">
        <v>0</v>
      </c>
      <c r="I36" s="27"/>
    </row>
    <row r="37" spans="1:9" ht="12.75">
      <c r="A37" s="1018"/>
      <c r="B37" s="1031">
        <v>5032</v>
      </c>
      <c r="C37" s="1032" t="s">
        <v>0</v>
      </c>
      <c r="D37" s="1012">
        <v>0</v>
      </c>
      <c r="E37" s="1012">
        <v>0</v>
      </c>
      <c r="F37" s="1012">
        <v>0</v>
      </c>
      <c r="G37" s="867"/>
      <c r="H37" s="1006">
        <v>111</v>
      </c>
      <c r="I37" s="27"/>
    </row>
    <row r="38" spans="1:9" ht="12.75">
      <c r="A38" s="1150"/>
      <c r="B38" s="1031">
        <v>5139</v>
      </c>
      <c r="C38" s="1032" t="s">
        <v>2393</v>
      </c>
      <c r="D38" s="1012">
        <v>0</v>
      </c>
      <c r="E38" s="1012">
        <v>0</v>
      </c>
      <c r="F38" s="1012">
        <v>0</v>
      </c>
      <c r="G38" s="867"/>
      <c r="H38" s="1006">
        <v>226</v>
      </c>
      <c r="I38" s="27"/>
    </row>
    <row r="39" spans="1:9" ht="12.75">
      <c r="A39" s="1150"/>
      <c r="B39" s="1015">
        <v>5151</v>
      </c>
      <c r="C39" s="1016" t="s">
        <v>2</v>
      </c>
      <c r="D39" s="1012">
        <v>0</v>
      </c>
      <c r="E39" s="1012">
        <v>0</v>
      </c>
      <c r="F39" s="1012">
        <v>0</v>
      </c>
      <c r="G39" s="867"/>
      <c r="H39" s="1006">
        <v>8</v>
      </c>
      <c r="I39" s="27"/>
    </row>
    <row r="40" spans="1:9" ht="12.75">
      <c r="A40" s="1150"/>
      <c r="B40" s="1015">
        <v>5152</v>
      </c>
      <c r="C40" s="1016" t="s">
        <v>2394</v>
      </c>
      <c r="D40" s="1012">
        <v>0</v>
      </c>
      <c r="E40" s="1012">
        <v>0</v>
      </c>
      <c r="F40" s="1012">
        <v>0</v>
      </c>
      <c r="G40" s="867"/>
      <c r="H40" s="1006">
        <v>23</v>
      </c>
      <c r="I40" s="27"/>
    </row>
    <row r="41" spans="1:9" ht="12.75">
      <c r="A41" s="1150"/>
      <c r="B41" s="1015">
        <v>5153</v>
      </c>
      <c r="C41" s="1016" t="s">
        <v>519</v>
      </c>
      <c r="D41" s="1012">
        <v>0</v>
      </c>
      <c r="E41" s="1012">
        <v>0</v>
      </c>
      <c r="F41" s="1012">
        <v>0</v>
      </c>
      <c r="G41" s="867"/>
      <c r="H41" s="1006">
        <v>27</v>
      </c>
      <c r="I41" s="27"/>
    </row>
    <row r="42" spans="1:9" ht="12.75">
      <c r="A42" s="1150"/>
      <c r="B42" s="1031">
        <v>5154</v>
      </c>
      <c r="C42" s="1032" t="s">
        <v>2395</v>
      </c>
      <c r="D42" s="1012">
        <v>0</v>
      </c>
      <c r="E42" s="1012">
        <v>0</v>
      </c>
      <c r="F42" s="1012">
        <v>0</v>
      </c>
      <c r="G42" s="867"/>
      <c r="H42" s="1006">
        <v>27</v>
      </c>
      <c r="I42" s="27"/>
    </row>
    <row r="43" spans="1:9" ht="12.75">
      <c r="A43" s="1150"/>
      <c r="B43" s="1031">
        <v>5164</v>
      </c>
      <c r="C43" s="1032" t="s">
        <v>2373</v>
      </c>
      <c r="D43" s="1012">
        <v>0</v>
      </c>
      <c r="E43" s="1012">
        <v>0</v>
      </c>
      <c r="F43" s="1012">
        <v>0</v>
      </c>
      <c r="G43" s="867"/>
      <c r="H43" s="1006">
        <v>1007</v>
      </c>
      <c r="I43" s="27"/>
    </row>
    <row r="44" spans="1:9" ht="12.75">
      <c r="A44" s="1150"/>
      <c r="B44" s="1031">
        <v>5169</v>
      </c>
      <c r="C44" s="1032" t="s">
        <v>2444</v>
      </c>
      <c r="D44" s="1012">
        <v>0</v>
      </c>
      <c r="E44" s="1012">
        <v>0</v>
      </c>
      <c r="F44" s="1012">
        <v>0</v>
      </c>
      <c r="G44" s="867"/>
      <c r="H44" s="1006">
        <v>332</v>
      </c>
      <c r="I44" s="27"/>
    </row>
    <row r="45" spans="1:9" ht="15" thickBot="1">
      <c r="A45" s="1039"/>
      <c r="B45" s="1151" t="s">
        <v>2366</v>
      </c>
      <c r="C45" s="1025"/>
      <c r="D45" s="1152">
        <f>SUM(D33:D44)</f>
        <v>0</v>
      </c>
      <c r="E45" s="1152">
        <f>SUM(E33:E44)</f>
        <v>0</v>
      </c>
      <c r="F45" s="1152">
        <f>SUM(F33:F44)</f>
        <v>0</v>
      </c>
      <c r="G45" s="1153"/>
      <c r="H45" s="1154">
        <f>SUM(H33:H44)</f>
        <v>4668</v>
      </c>
      <c r="I45" s="27"/>
    </row>
    <row r="46" spans="1:9" ht="13.5">
      <c r="A46" s="252"/>
      <c r="B46" s="46" t="s">
        <v>1101</v>
      </c>
      <c r="C46" s="47"/>
      <c r="D46" s="49"/>
      <c r="E46" s="49"/>
      <c r="F46" s="49"/>
      <c r="G46" s="104"/>
      <c r="H46" s="83"/>
      <c r="I46" s="27"/>
    </row>
    <row r="47" spans="1:9" ht="12.75">
      <c r="A47" s="89">
        <v>6149</v>
      </c>
      <c r="B47" s="121">
        <v>5019</v>
      </c>
      <c r="C47" s="42" t="s">
        <v>2372</v>
      </c>
      <c r="D47" s="79">
        <v>0</v>
      </c>
      <c r="E47" s="79">
        <v>60</v>
      </c>
      <c r="F47" s="79">
        <v>0</v>
      </c>
      <c r="G47" s="20">
        <f>F47/E47*100</f>
        <v>0</v>
      </c>
      <c r="H47" s="1003">
        <v>0</v>
      </c>
      <c r="I47" s="27"/>
    </row>
    <row r="48" spans="1:9" ht="12.75">
      <c r="A48" s="93"/>
      <c r="B48" s="121">
        <v>5031</v>
      </c>
      <c r="C48" s="42" t="s">
        <v>1355</v>
      </c>
      <c r="D48" s="91">
        <v>0</v>
      </c>
      <c r="E48" s="91">
        <v>15</v>
      </c>
      <c r="F48" s="91">
        <v>0</v>
      </c>
      <c r="G48" s="20">
        <f aca="true" t="shared" si="1" ref="G48:G53">F48/E48*100</f>
        <v>0</v>
      </c>
      <c r="H48" s="1006">
        <v>0</v>
      </c>
      <c r="I48" s="27"/>
    </row>
    <row r="49" spans="1:9" ht="12.75">
      <c r="A49" s="93"/>
      <c r="B49" s="121">
        <v>5032</v>
      </c>
      <c r="C49" s="42" t="s">
        <v>0</v>
      </c>
      <c r="D49" s="91">
        <v>0</v>
      </c>
      <c r="E49" s="91">
        <v>6</v>
      </c>
      <c r="F49" s="91">
        <v>0</v>
      </c>
      <c r="G49" s="20">
        <f t="shared" si="1"/>
        <v>0</v>
      </c>
      <c r="H49" s="1003">
        <v>0</v>
      </c>
      <c r="I49" s="27"/>
    </row>
    <row r="50" spans="1:9" ht="12.75">
      <c r="A50" s="383"/>
      <c r="B50" s="121">
        <v>5139</v>
      </c>
      <c r="C50" s="42" t="s">
        <v>2393</v>
      </c>
      <c r="D50" s="91">
        <v>0</v>
      </c>
      <c r="E50" s="91">
        <v>406</v>
      </c>
      <c r="F50" s="91">
        <v>0</v>
      </c>
      <c r="G50" s="20">
        <f t="shared" si="1"/>
        <v>0</v>
      </c>
      <c r="H50" s="1006">
        <v>92</v>
      </c>
      <c r="I50" s="27"/>
    </row>
    <row r="51" spans="1:9" ht="12.75">
      <c r="A51" s="383"/>
      <c r="B51" s="90">
        <v>5151</v>
      </c>
      <c r="C51" s="63" t="s">
        <v>2</v>
      </c>
      <c r="D51" s="91">
        <v>0</v>
      </c>
      <c r="E51" s="91">
        <v>30</v>
      </c>
      <c r="F51" s="91">
        <v>0</v>
      </c>
      <c r="G51" s="20">
        <f t="shared" si="1"/>
        <v>0</v>
      </c>
      <c r="H51" s="1003">
        <v>0</v>
      </c>
      <c r="I51" s="27"/>
    </row>
    <row r="52" spans="1:9" ht="12.75">
      <c r="A52" s="383"/>
      <c r="B52" s="90">
        <v>5152</v>
      </c>
      <c r="C52" s="63" t="s">
        <v>2394</v>
      </c>
      <c r="D52" s="91">
        <v>0</v>
      </c>
      <c r="E52" s="91">
        <v>30</v>
      </c>
      <c r="F52" s="91">
        <v>0</v>
      </c>
      <c r="G52" s="20">
        <f t="shared" si="1"/>
        <v>0</v>
      </c>
      <c r="H52" s="1006">
        <v>0</v>
      </c>
      <c r="I52" s="27"/>
    </row>
    <row r="53" spans="1:9" ht="12.75">
      <c r="A53" s="383"/>
      <c r="B53" s="121">
        <v>5154</v>
      </c>
      <c r="C53" s="42" t="s">
        <v>2395</v>
      </c>
      <c r="D53" s="91">
        <v>0</v>
      </c>
      <c r="E53" s="91">
        <v>50</v>
      </c>
      <c r="F53" s="91">
        <v>0</v>
      </c>
      <c r="G53" s="20">
        <f t="shared" si="1"/>
        <v>0</v>
      </c>
      <c r="H53" s="1006">
        <v>0</v>
      </c>
      <c r="I53" s="27"/>
    </row>
    <row r="54" spans="1:9" ht="15" thickBot="1">
      <c r="A54" s="109"/>
      <c r="B54" s="425" t="s">
        <v>2366</v>
      </c>
      <c r="C54" s="99"/>
      <c r="D54" s="387">
        <f>SUM(D47:D53)</f>
        <v>0</v>
      </c>
      <c r="E54" s="387">
        <f>SUM(E47:E53)</f>
        <v>597</v>
      </c>
      <c r="F54" s="387">
        <f>SUM(F47:F53)</f>
        <v>0</v>
      </c>
      <c r="G54" s="101">
        <f>F54/E54*100</f>
        <v>0</v>
      </c>
      <c r="H54" s="388">
        <f>SUM(H47:H53)</f>
        <v>92</v>
      </c>
      <c r="I54" s="27"/>
    </row>
    <row r="55" ht="13.5" thickBot="1">
      <c r="E55" s="468" t="s">
        <v>1762</v>
      </c>
    </row>
    <row r="56" spans="1:9" ht="13.5">
      <c r="A56" s="252"/>
      <c r="B56" s="466" t="s">
        <v>3</v>
      </c>
      <c r="C56" s="47"/>
      <c r="D56" s="49"/>
      <c r="E56" s="49"/>
      <c r="F56" s="49"/>
      <c r="G56" s="104"/>
      <c r="H56" s="83"/>
      <c r="I56" s="27"/>
    </row>
    <row r="57" spans="1:9" ht="12.75">
      <c r="A57" s="89">
        <v>6171</v>
      </c>
      <c r="B57" s="121">
        <v>5139</v>
      </c>
      <c r="C57" s="42" t="s">
        <v>2393</v>
      </c>
      <c r="D57" s="79">
        <v>180</v>
      </c>
      <c r="E57" s="79">
        <v>180</v>
      </c>
      <c r="F57" s="79">
        <v>137</v>
      </c>
      <c r="G57" s="20">
        <f>F57/E57*100</f>
        <v>76.11111111111111</v>
      </c>
      <c r="H57" s="1003">
        <v>116</v>
      </c>
      <c r="I57" s="27"/>
    </row>
    <row r="58" spans="1:9" ht="12.75">
      <c r="A58" s="93"/>
      <c r="B58" s="121">
        <v>5169</v>
      </c>
      <c r="C58" s="42" t="s">
        <v>2444</v>
      </c>
      <c r="D58" s="91">
        <v>1126</v>
      </c>
      <c r="E58" s="91">
        <v>1576</v>
      </c>
      <c r="F58" s="91">
        <v>1471</v>
      </c>
      <c r="G58" s="20">
        <f>F58/E58*100</f>
        <v>93.33756345177665</v>
      </c>
      <c r="H58" s="1006">
        <v>1359</v>
      </c>
      <c r="I58" s="27"/>
    </row>
    <row r="59" spans="1:9" ht="12.75">
      <c r="A59" s="383"/>
      <c r="B59" s="121">
        <v>5499</v>
      </c>
      <c r="C59" s="42" t="s">
        <v>4</v>
      </c>
      <c r="D59" s="91">
        <v>5485</v>
      </c>
      <c r="E59" s="91">
        <v>5035</v>
      </c>
      <c r="F59" s="91">
        <v>4957</v>
      </c>
      <c r="G59" s="20">
        <f aca="true" t="shared" si="2" ref="G59:G65">F59/E59*100</f>
        <v>98.45084409136048</v>
      </c>
      <c r="H59" s="1006">
        <v>4714</v>
      </c>
      <c r="I59" s="27"/>
    </row>
    <row r="60" spans="1:9" ht="12.75">
      <c r="A60" s="93"/>
      <c r="B60" s="121">
        <v>5901</v>
      </c>
      <c r="C60" s="42" t="s">
        <v>470</v>
      </c>
      <c r="D60" s="91">
        <v>129</v>
      </c>
      <c r="E60" s="91">
        <v>129</v>
      </c>
      <c r="F60" s="91">
        <v>0</v>
      </c>
      <c r="G60" s="20">
        <f t="shared" si="2"/>
        <v>0</v>
      </c>
      <c r="H60" s="1006">
        <v>0</v>
      </c>
      <c r="I60" s="27"/>
    </row>
    <row r="61" spans="1:9" ht="13.5" thickBot="1">
      <c r="A61" s="109"/>
      <c r="B61" s="428" t="s">
        <v>2366</v>
      </c>
      <c r="C61" s="99"/>
      <c r="D61" s="6">
        <f>SUM(D57:D60)</f>
        <v>6920</v>
      </c>
      <c r="E61" s="6">
        <f>SUM(E57:E60)</f>
        <v>6920</v>
      </c>
      <c r="F61" s="100">
        <f>SUM(F57:F60)</f>
        <v>6565</v>
      </c>
      <c r="G61" s="101">
        <f t="shared" si="2"/>
        <v>94.86994219653178</v>
      </c>
      <c r="H61" s="102">
        <f>SUM(H57:H60)</f>
        <v>6189</v>
      </c>
      <c r="I61" s="27"/>
    </row>
    <row r="62" spans="1:9" ht="12.75">
      <c r="A62" s="80">
        <v>6310</v>
      </c>
      <c r="B62" s="105">
        <v>5163</v>
      </c>
      <c r="C62" s="47" t="s">
        <v>2449</v>
      </c>
      <c r="D62" s="49">
        <v>300</v>
      </c>
      <c r="E62" s="49">
        <v>300</v>
      </c>
      <c r="F62" s="49">
        <v>209</v>
      </c>
      <c r="G62" s="20">
        <f t="shared" si="2"/>
        <v>69.66666666666667</v>
      </c>
      <c r="H62" s="83">
        <v>247</v>
      </c>
      <c r="I62" s="27"/>
    </row>
    <row r="63" spans="1:9" ht="15" thickBot="1">
      <c r="A63" s="233"/>
      <c r="B63" s="467" t="s">
        <v>2366</v>
      </c>
      <c r="C63" s="111"/>
      <c r="D63" s="67">
        <f>SUM(D62)</f>
        <v>300</v>
      </c>
      <c r="E63" s="67">
        <f>SUM(E62)</f>
        <v>300</v>
      </c>
      <c r="F63" s="67">
        <f>SUM(F62)</f>
        <v>209</v>
      </c>
      <c r="G63" s="69">
        <f t="shared" si="2"/>
        <v>69.66666666666667</v>
      </c>
      <c r="H63" s="70">
        <f>SUM(H62)</f>
        <v>247</v>
      </c>
      <c r="I63" s="27"/>
    </row>
    <row r="64" spans="1:9" ht="12.75">
      <c r="A64" s="80">
        <v>6320</v>
      </c>
      <c r="B64" s="105">
        <v>5163</v>
      </c>
      <c r="C64" s="47" t="s">
        <v>2449</v>
      </c>
      <c r="D64" s="49">
        <v>95</v>
      </c>
      <c r="E64" s="49">
        <v>95</v>
      </c>
      <c r="F64" s="49">
        <v>73</v>
      </c>
      <c r="G64" s="20">
        <f t="shared" si="2"/>
        <v>76.84210526315789</v>
      </c>
      <c r="H64" s="83">
        <v>78</v>
      </c>
      <c r="I64" s="27"/>
    </row>
    <row r="65" spans="1:9" ht="15" thickBot="1">
      <c r="A65" s="233"/>
      <c r="B65" s="467" t="s">
        <v>2366</v>
      </c>
      <c r="C65" s="111"/>
      <c r="D65" s="67">
        <f>SUM(D64)</f>
        <v>95</v>
      </c>
      <c r="E65" s="67">
        <f>SUM(E64)</f>
        <v>95</v>
      </c>
      <c r="F65" s="67">
        <f>SUM(F64)</f>
        <v>73</v>
      </c>
      <c r="G65" s="69">
        <f t="shared" si="2"/>
        <v>76.84210526315789</v>
      </c>
      <c r="H65" s="70">
        <f>SUM(H64)</f>
        <v>78</v>
      </c>
      <c r="I65" s="27"/>
    </row>
    <row r="66" spans="1:9" ht="12.75">
      <c r="A66" s="469">
        <v>6171</v>
      </c>
      <c r="B66" s="105">
        <v>5011</v>
      </c>
      <c r="C66" s="47" t="s">
        <v>5</v>
      </c>
      <c r="D66" s="49">
        <v>70000</v>
      </c>
      <c r="E66" s="49">
        <v>76300</v>
      </c>
      <c r="F66" s="49">
        <v>76430</v>
      </c>
      <c r="G66" s="118">
        <f aca="true" t="shared" si="3" ref="G66:G96">F66/E66*100</f>
        <v>100.17038007863697</v>
      </c>
      <c r="H66" s="1017">
        <v>78549</v>
      </c>
      <c r="I66" s="27"/>
    </row>
    <row r="67" spans="1:9" ht="12.75">
      <c r="A67" s="93"/>
      <c r="B67" s="121">
        <v>5021</v>
      </c>
      <c r="C67" s="42" t="s">
        <v>1353</v>
      </c>
      <c r="D67" s="91">
        <v>5200</v>
      </c>
      <c r="E67" s="91">
        <v>5740</v>
      </c>
      <c r="F67" s="91">
        <v>5678</v>
      </c>
      <c r="G67" s="20">
        <f t="shared" si="3"/>
        <v>98.9198606271777</v>
      </c>
      <c r="H67" s="1006">
        <v>6633</v>
      </c>
      <c r="I67" s="27"/>
    </row>
    <row r="68" spans="1:9" ht="12.75">
      <c r="A68" s="93"/>
      <c r="B68" s="121">
        <v>5024</v>
      </c>
      <c r="C68" s="42" t="s">
        <v>333</v>
      </c>
      <c r="D68" s="91">
        <v>100</v>
      </c>
      <c r="E68" s="91">
        <v>100</v>
      </c>
      <c r="F68" s="91">
        <v>1498</v>
      </c>
      <c r="G68" s="20">
        <f t="shared" si="3"/>
        <v>1498</v>
      </c>
      <c r="H68" s="1006">
        <v>269</v>
      </c>
      <c r="I68" s="27"/>
    </row>
    <row r="69" spans="1:9" ht="12.75">
      <c r="A69" s="93"/>
      <c r="B69" s="121">
        <v>5029</v>
      </c>
      <c r="C69" s="42" t="s">
        <v>1</v>
      </c>
      <c r="D69" s="91">
        <v>40</v>
      </c>
      <c r="E69" s="91">
        <v>40</v>
      </c>
      <c r="F69" s="91">
        <v>46</v>
      </c>
      <c r="G69" s="20">
        <f t="shared" si="3"/>
        <v>114.99999999999999</v>
      </c>
      <c r="H69" s="1006">
        <v>40</v>
      </c>
      <c r="I69" s="27"/>
    </row>
    <row r="70" spans="1:9" ht="12.75">
      <c r="A70" s="93"/>
      <c r="B70" s="121">
        <v>5031</v>
      </c>
      <c r="C70" s="42" t="s">
        <v>1355</v>
      </c>
      <c r="D70" s="91">
        <v>20570</v>
      </c>
      <c r="E70" s="91">
        <v>21980</v>
      </c>
      <c r="F70" s="91">
        <v>20706</v>
      </c>
      <c r="G70" s="20">
        <f t="shared" si="3"/>
        <v>94.20382165605096</v>
      </c>
      <c r="H70" s="1006">
        <v>21292</v>
      </c>
      <c r="I70" s="27"/>
    </row>
    <row r="71" spans="1:9" ht="12.75">
      <c r="A71" s="93"/>
      <c r="B71" s="121">
        <v>5032</v>
      </c>
      <c r="C71" s="42" t="s">
        <v>0</v>
      </c>
      <c r="D71" s="91">
        <v>7440</v>
      </c>
      <c r="E71" s="91">
        <v>7960</v>
      </c>
      <c r="F71" s="91">
        <v>7454</v>
      </c>
      <c r="G71" s="20">
        <f t="shared" si="3"/>
        <v>93.64321608040201</v>
      </c>
      <c r="H71" s="1006">
        <v>7883</v>
      </c>
      <c r="I71" s="27"/>
    </row>
    <row r="72" spans="1:9" ht="12.75">
      <c r="A72" s="93"/>
      <c r="B72" s="121">
        <v>5038</v>
      </c>
      <c r="C72" s="42" t="s">
        <v>1418</v>
      </c>
      <c r="D72" s="79">
        <v>590</v>
      </c>
      <c r="E72" s="79">
        <v>610</v>
      </c>
      <c r="F72" s="79">
        <v>534</v>
      </c>
      <c r="G72" s="20">
        <f t="shared" si="3"/>
        <v>87.54098360655738</v>
      </c>
      <c r="H72" s="1003">
        <v>544</v>
      </c>
      <c r="I72" s="27"/>
    </row>
    <row r="73" spans="1:9" ht="12.75">
      <c r="A73" s="93"/>
      <c r="B73" s="190">
        <v>5132</v>
      </c>
      <c r="C73" s="471" t="s">
        <v>471</v>
      </c>
      <c r="D73" s="247">
        <v>20</v>
      </c>
      <c r="E73" s="247">
        <v>20</v>
      </c>
      <c r="F73" s="247">
        <v>7</v>
      </c>
      <c r="G73" s="142">
        <v>0</v>
      </c>
      <c r="H73" s="1008">
        <v>1</v>
      </c>
      <c r="I73" s="27"/>
    </row>
    <row r="74" spans="1:9" ht="12.75">
      <c r="A74" s="93"/>
      <c r="B74" s="190">
        <v>5133</v>
      </c>
      <c r="C74" s="471" t="s">
        <v>986</v>
      </c>
      <c r="D74" s="247">
        <v>20</v>
      </c>
      <c r="E74" s="247">
        <v>20</v>
      </c>
      <c r="F74" s="91">
        <v>11</v>
      </c>
      <c r="G74" s="20">
        <f t="shared" si="3"/>
        <v>55.00000000000001</v>
      </c>
      <c r="H74" s="1006">
        <v>7</v>
      </c>
      <c r="I74" s="27"/>
    </row>
    <row r="75" spans="1:9" ht="12.75">
      <c r="A75" s="93"/>
      <c r="B75" s="190">
        <v>5134</v>
      </c>
      <c r="C75" s="471" t="s">
        <v>6</v>
      </c>
      <c r="D75" s="91">
        <v>20</v>
      </c>
      <c r="E75" s="91">
        <v>20</v>
      </c>
      <c r="F75" s="91">
        <v>4</v>
      </c>
      <c r="G75" s="20">
        <f>F75/E75*100</f>
        <v>20</v>
      </c>
      <c r="H75" s="1006">
        <v>0</v>
      </c>
      <c r="I75" s="27"/>
    </row>
    <row r="76" spans="1:9" ht="12.75">
      <c r="A76" s="383"/>
      <c r="B76" s="121">
        <v>5136</v>
      </c>
      <c r="C76" s="42" t="s">
        <v>7</v>
      </c>
      <c r="D76" s="91">
        <v>400</v>
      </c>
      <c r="E76" s="91">
        <v>400</v>
      </c>
      <c r="F76" s="91">
        <v>350</v>
      </c>
      <c r="G76" s="20">
        <f t="shared" si="3"/>
        <v>87.5</v>
      </c>
      <c r="H76" s="1006">
        <v>306</v>
      </c>
      <c r="I76" s="27"/>
    </row>
    <row r="77" spans="1:9" ht="12.75">
      <c r="A77" s="54"/>
      <c r="B77" s="389">
        <v>5137</v>
      </c>
      <c r="C77" s="42" t="s">
        <v>8</v>
      </c>
      <c r="D77" s="91">
        <v>700</v>
      </c>
      <c r="E77" s="91">
        <v>1291</v>
      </c>
      <c r="F77" s="91">
        <v>1291</v>
      </c>
      <c r="G77" s="20">
        <f t="shared" si="3"/>
        <v>100</v>
      </c>
      <c r="H77" s="1006">
        <v>2898</v>
      </c>
      <c r="I77" s="27"/>
    </row>
    <row r="78" spans="1:9" ht="12.75">
      <c r="A78" s="383" t="s">
        <v>2384</v>
      </c>
      <c r="B78" s="121">
        <v>310</v>
      </c>
      <c r="C78" s="42" t="s">
        <v>2538</v>
      </c>
      <c r="D78" s="91">
        <v>100</v>
      </c>
      <c r="E78" s="91">
        <v>46</v>
      </c>
      <c r="F78" s="91">
        <v>46</v>
      </c>
      <c r="G78" s="20">
        <f t="shared" si="3"/>
        <v>100</v>
      </c>
      <c r="H78" s="92">
        <v>0</v>
      </c>
      <c r="I78" s="27"/>
    </row>
    <row r="79" spans="1:9" ht="12.75">
      <c r="A79" s="383"/>
      <c r="B79" s="121">
        <v>5139</v>
      </c>
      <c r="C79" s="42" t="s">
        <v>2393</v>
      </c>
      <c r="D79" s="91">
        <v>3170</v>
      </c>
      <c r="E79" s="91">
        <v>4961</v>
      </c>
      <c r="F79" s="91">
        <v>3323</v>
      </c>
      <c r="G79" s="20">
        <f t="shared" si="3"/>
        <v>66.98246321306188</v>
      </c>
      <c r="H79" s="92">
        <v>3370</v>
      </c>
      <c r="I79" s="27"/>
    </row>
    <row r="80" spans="1:9" ht="12.75">
      <c r="A80" s="383" t="s">
        <v>2384</v>
      </c>
      <c r="B80" s="121">
        <v>310</v>
      </c>
      <c r="C80" s="42" t="s">
        <v>2538</v>
      </c>
      <c r="D80" s="91">
        <v>930</v>
      </c>
      <c r="E80" s="91">
        <v>1050</v>
      </c>
      <c r="F80" s="91">
        <v>1050</v>
      </c>
      <c r="G80" s="20">
        <f t="shared" si="3"/>
        <v>100</v>
      </c>
      <c r="H80" s="92">
        <v>0</v>
      </c>
      <c r="I80" s="27"/>
    </row>
    <row r="81" spans="1:9" ht="12.75">
      <c r="A81" s="383"/>
      <c r="B81" s="90">
        <v>5151</v>
      </c>
      <c r="C81" s="63" t="s">
        <v>2</v>
      </c>
      <c r="D81" s="79">
        <v>300</v>
      </c>
      <c r="E81" s="79">
        <v>207</v>
      </c>
      <c r="F81" s="79">
        <v>149</v>
      </c>
      <c r="G81" s="20">
        <f t="shared" si="3"/>
        <v>71.98067632850241</v>
      </c>
      <c r="H81" s="26">
        <v>162</v>
      </c>
      <c r="I81" s="27"/>
    </row>
    <row r="82" spans="1:9" ht="12.75">
      <c r="A82" s="383"/>
      <c r="B82" s="90">
        <v>5152</v>
      </c>
      <c r="C82" s="63" t="s">
        <v>2394</v>
      </c>
      <c r="D82" s="79">
        <v>2300</v>
      </c>
      <c r="E82" s="79">
        <v>940</v>
      </c>
      <c r="F82" s="79">
        <v>797</v>
      </c>
      <c r="G82" s="20">
        <f t="shared" si="3"/>
        <v>84.7872340425532</v>
      </c>
      <c r="H82" s="26">
        <v>1242</v>
      </c>
      <c r="I82" s="27"/>
    </row>
    <row r="83" spans="1:9" ht="12.75">
      <c r="A83" s="383"/>
      <c r="B83" s="121">
        <v>5154</v>
      </c>
      <c r="C83" s="42" t="s">
        <v>2395</v>
      </c>
      <c r="D83" s="91">
        <v>3500</v>
      </c>
      <c r="E83" s="91">
        <v>1090</v>
      </c>
      <c r="F83" s="91">
        <v>1011</v>
      </c>
      <c r="G83" s="20">
        <f t="shared" si="3"/>
        <v>92.75229357798165</v>
      </c>
      <c r="H83" s="92">
        <v>1422</v>
      </c>
      <c r="I83" s="27"/>
    </row>
    <row r="84" spans="1:9" ht="12.75">
      <c r="A84" s="383"/>
      <c r="B84" s="121">
        <v>5156</v>
      </c>
      <c r="C84" s="42" t="s">
        <v>9</v>
      </c>
      <c r="D84" s="91">
        <v>460</v>
      </c>
      <c r="E84" s="91">
        <v>630</v>
      </c>
      <c r="F84" s="91">
        <v>492</v>
      </c>
      <c r="G84" s="20">
        <f t="shared" si="3"/>
        <v>78.0952380952381</v>
      </c>
      <c r="H84" s="92">
        <v>389</v>
      </c>
      <c r="I84" s="27"/>
    </row>
    <row r="85" spans="1:9" ht="12.75">
      <c r="A85" s="383"/>
      <c r="B85" s="121">
        <v>5161</v>
      </c>
      <c r="C85" s="42" t="s">
        <v>10</v>
      </c>
      <c r="D85" s="91">
        <v>2800</v>
      </c>
      <c r="E85" s="91">
        <v>2800</v>
      </c>
      <c r="F85" s="91">
        <v>2384</v>
      </c>
      <c r="G85" s="20">
        <f t="shared" si="3"/>
        <v>85.14285714285714</v>
      </c>
      <c r="H85" s="92">
        <v>2312</v>
      </c>
      <c r="I85" s="27"/>
    </row>
    <row r="86" spans="1:9" ht="12.75">
      <c r="A86" s="383"/>
      <c r="B86" s="121">
        <v>5162</v>
      </c>
      <c r="C86" s="42" t="s">
        <v>987</v>
      </c>
      <c r="D86" s="91">
        <v>2900</v>
      </c>
      <c r="E86" s="91">
        <v>3070</v>
      </c>
      <c r="F86" s="91">
        <v>2932</v>
      </c>
      <c r="G86" s="20">
        <f t="shared" si="3"/>
        <v>95.50488599348535</v>
      </c>
      <c r="H86" s="92">
        <v>1930</v>
      </c>
      <c r="I86" s="27"/>
    </row>
    <row r="87" spans="1:9" ht="12.75">
      <c r="A87" s="383"/>
      <c r="B87" s="90">
        <v>5163</v>
      </c>
      <c r="C87" s="63" t="s">
        <v>2449</v>
      </c>
      <c r="D87" s="79">
        <v>1100</v>
      </c>
      <c r="E87" s="79">
        <v>870</v>
      </c>
      <c r="F87" s="79">
        <v>703</v>
      </c>
      <c r="G87" s="20">
        <f t="shared" si="3"/>
        <v>80.80459770114943</v>
      </c>
      <c r="H87" s="26">
        <v>553</v>
      </c>
      <c r="I87" s="27"/>
    </row>
    <row r="88" spans="1:9" ht="12.75">
      <c r="A88" s="383"/>
      <c r="B88" s="90">
        <v>5164</v>
      </c>
      <c r="C88" s="63" t="s">
        <v>2373</v>
      </c>
      <c r="D88" s="91">
        <v>200</v>
      </c>
      <c r="E88" s="91">
        <v>100</v>
      </c>
      <c r="F88" s="79">
        <v>98</v>
      </c>
      <c r="G88" s="20">
        <f t="shared" si="3"/>
        <v>98</v>
      </c>
      <c r="H88" s="26">
        <v>116</v>
      </c>
      <c r="I88" s="27"/>
    </row>
    <row r="89" spans="1:9" ht="12.75">
      <c r="A89" s="383"/>
      <c r="B89" s="121">
        <v>5166</v>
      </c>
      <c r="C89" s="42" t="s">
        <v>2454</v>
      </c>
      <c r="D89" s="91">
        <v>1500</v>
      </c>
      <c r="E89" s="91">
        <v>2000</v>
      </c>
      <c r="F89" s="91">
        <v>1994</v>
      </c>
      <c r="G89" s="20">
        <f t="shared" si="3"/>
        <v>99.7</v>
      </c>
      <c r="H89" s="92">
        <v>1942</v>
      </c>
      <c r="I89" s="27"/>
    </row>
    <row r="90" spans="1:9" ht="12.75">
      <c r="A90" s="383"/>
      <c r="B90" s="121">
        <v>5167</v>
      </c>
      <c r="C90" s="42" t="s">
        <v>2441</v>
      </c>
      <c r="D90" s="91">
        <v>1500</v>
      </c>
      <c r="E90" s="91">
        <v>1900</v>
      </c>
      <c r="F90" s="91">
        <v>1856</v>
      </c>
      <c r="G90" s="20">
        <f t="shared" si="3"/>
        <v>97.68421052631578</v>
      </c>
      <c r="H90" s="92">
        <v>1725</v>
      </c>
      <c r="I90" s="27"/>
    </row>
    <row r="91" spans="1:9" ht="12.75">
      <c r="A91" s="383" t="s">
        <v>2384</v>
      </c>
      <c r="B91" s="121">
        <v>310</v>
      </c>
      <c r="C91" s="42" t="s">
        <v>2538</v>
      </c>
      <c r="D91" s="91">
        <v>100</v>
      </c>
      <c r="E91" s="91">
        <v>100</v>
      </c>
      <c r="F91" s="91">
        <v>100</v>
      </c>
      <c r="G91" s="20">
        <f t="shared" si="3"/>
        <v>100</v>
      </c>
      <c r="H91" s="92">
        <v>0</v>
      </c>
      <c r="I91" s="27"/>
    </row>
    <row r="92" spans="1:9" ht="12.75">
      <c r="A92" s="383"/>
      <c r="B92" s="121">
        <v>5169</v>
      </c>
      <c r="C92" s="42" t="s">
        <v>2444</v>
      </c>
      <c r="D92" s="91">
        <v>27730</v>
      </c>
      <c r="E92" s="91">
        <v>24630</v>
      </c>
      <c r="F92" s="91">
        <v>20491</v>
      </c>
      <c r="G92" s="20">
        <f t="shared" si="3"/>
        <v>83.19529029638653</v>
      </c>
      <c r="H92" s="92">
        <v>21885</v>
      </c>
      <c r="I92" s="27"/>
    </row>
    <row r="93" spans="1:9" ht="12.75">
      <c r="A93" s="383" t="s">
        <v>2384</v>
      </c>
      <c r="B93" s="121">
        <v>310</v>
      </c>
      <c r="C93" s="42" t="s">
        <v>2538</v>
      </c>
      <c r="D93" s="91">
        <v>3270</v>
      </c>
      <c r="E93" s="91">
        <v>4470</v>
      </c>
      <c r="F93" s="91">
        <v>4332</v>
      </c>
      <c r="G93" s="20">
        <f t="shared" si="3"/>
        <v>96.91275167785236</v>
      </c>
      <c r="H93" s="92">
        <v>0</v>
      </c>
      <c r="I93" s="27"/>
    </row>
    <row r="94" spans="1:9" ht="12.75">
      <c r="A94" s="383"/>
      <c r="B94" s="121">
        <v>5171</v>
      </c>
      <c r="C94" s="42" t="s">
        <v>2397</v>
      </c>
      <c r="D94" s="91">
        <v>1300</v>
      </c>
      <c r="E94" s="91">
        <v>2050</v>
      </c>
      <c r="F94" s="91">
        <v>1587</v>
      </c>
      <c r="G94" s="20">
        <f t="shared" si="3"/>
        <v>77.41463414634147</v>
      </c>
      <c r="H94" s="92">
        <v>2143</v>
      </c>
      <c r="I94" s="27"/>
    </row>
    <row r="95" spans="1:9" ht="12.75">
      <c r="A95" s="383"/>
      <c r="B95" s="121">
        <v>5172</v>
      </c>
      <c r="C95" s="42" t="s">
        <v>1319</v>
      </c>
      <c r="D95" s="91">
        <v>0</v>
      </c>
      <c r="E95" s="91">
        <v>0</v>
      </c>
      <c r="F95" s="91">
        <v>0</v>
      </c>
      <c r="G95" s="20"/>
      <c r="H95" s="92">
        <v>0</v>
      </c>
      <c r="I95" s="27"/>
    </row>
    <row r="96" spans="1:9" ht="12.75">
      <c r="A96" s="383" t="s">
        <v>2384</v>
      </c>
      <c r="B96" s="121">
        <v>310</v>
      </c>
      <c r="C96" s="42" t="s">
        <v>2538</v>
      </c>
      <c r="D96" s="91">
        <v>100</v>
      </c>
      <c r="E96" s="91">
        <v>970</v>
      </c>
      <c r="F96" s="91">
        <v>855</v>
      </c>
      <c r="G96" s="20">
        <f t="shared" si="3"/>
        <v>88.14432989690721</v>
      </c>
      <c r="H96" s="92">
        <v>0</v>
      </c>
      <c r="I96" s="27"/>
    </row>
    <row r="97" spans="1:9" ht="12.75">
      <c r="A97" s="383"/>
      <c r="B97" s="121">
        <v>5173</v>
      </c>
      <c r="C97" s="42" t="s">
        <v>1320</v>
      </c>
      <c r="D97" s="91">
        <v>300</v>
      </c>
      <c r="E97" s="91">
        <v>375</v>
      </c>
      <c r="F97" s="91">
        <v>294</v>
      </c>
      <c r="G97" s="20">
        <f>F97/E97*100</f>
        <v>78.4</v>
      </c>
      <c r="H97" s="92">
        <v>241</v>
      </c>
      <c r="I97" s="27"/>
    </row>
    <row r="98" spans="1:9" ht="12.75">
      <c r="A98" s="383"/>
      <c r="B98" s="121">
        <v>5175</v>
      </c>
      <c r="C98" s="42" t="s">
        <v>2445</v>
      </c>
      <c r="D98" s="91">
        <v>600</v>
      </c>
      <c r="E98" s="91">
        <v>600</v>
      </c>
      <c r="F98" s="91">
        <v>534</v>
      </c>
      <c r="G98" s="20">
        <f>F98/E98*100</f>
        <v>89</v>
      </c>
      <c r="H98" s="92">
        <v>428</v>
      </c>
      <c r="I98" s="27"/>
    </row>
    <row r="99" spans="1:9" ht="12.75">
      <c r="A99" s="383"/>
      <c r="B99" s="121">
        <v>5179</v>
      </c>
      <c r="C99" s="42" t="s">
        <v>11</v>
      </c>
      <c r="D99" s="91">
        <v>80</v>
      </c>
      <c r="E99" s="91">
        <v>80</v>
      </c>
      <c r="F99" s="91">
        <v>56</v>
      </c>
      <c r="G99" s="20">
        <f>F99/E99*100</f>
        <v>70</v>
      </c>
      <c r="H99" s="92">
        <v>60</v>
      </c>
      <c r="I99" s="27"/>
    </row>
    <row r="100" spans="1:9" ht="12.75">
      <c r="A100" s="383"/>
      <c r="B100" s="389">
        <v>5195</v>
      </c>
      <c r="C100" s="224" t="s">
        <v>13</v>
      </c>
      <c r="D100" s="91">
        <v>0</v>
      </c>
      <c r="E100" s="91">
        <v>0</v>
      </c>
      <c r="F100" s="91">
        <v>0</v>
      </c>
      <c r="G100" s="20"/>
      <c r="H100" s="92">
        <v>140</v>
      </c>
      <c r="I100" s="27"/>
    </row>
    <row r="101" spans="1:9" ht="12.75">
      <c r="A101" s="383"/>
      <c r="B101" s="389">
        <v>5362</v>
      </c>
      <c r="C101" s="42" t="s">
        <v>988</v>
      </c>
      <c r="D101" s="91">
        <v>10</v>
      </c>
      <c r="E101" s="91">
        <v>10</v>
      </c>
      <c r="F101" s="91">
        <v>12</v>
      </c>
      <c r="G101" s="20">
        <f>F101/E101*100</f>
        <v>120</v>
      </c>
      <c r="H101" s="92">
        <v>9</v>
      </c>
      <c r="I101" s="27"/>
    </row>
    <row r="102" spans="1:9" ht="12.75">
      <c r="A102" s="383"/>
      <c r="B102" s="121">
        <v>5363</v>
      </c>
      <c r="C102" s="224" t="s">
        <v>2374</v>
      </c>
      <c r="D102" s="91">
        <v>0</v>
      </c>
      <c r="E102" s="91">
        <v>0</v>
      </c>
      <c r="F102" s="91">
        <v>0</v>
      </c>
      <c r="G102" s="20"/>
      <c r="H102" s="92">
        <v>0</v>
      </c>
      <c r="I102" s="27"/>
    </row>
    <row r="103" spans="1:9" ht="12.75">
      <c r="A103" s="383"/>
      <c r="B103" s="389">
        <v>5421</v>
      </c>
      <c r="C103" s="224" t="s">
        <v>1428</v>
      </c>
      <c r="D103" s="91">
        <v>0</v>
      </c>
      <c r="E103" s="91">
        <v>0</v>
      </c>
      <c r="F103" s="91">
        <v>0</v>
      </c>
      <c r="G103" s="20"/>
      <c r="H103" s="92">
        <v>2</v>
      </c>
      <c r="I103" s="27"/>
    </row>
    <row r="104" spans="1:9" ht="12.75">
      <c r="A104" s="383"/>
      <c r="B104" s="389">
        <v>5424</v>
      </c>
      <c r="C104" s="224" t="s">
        <v>478</v>
      </c>
      <c r="D104" s="91">
        <v>500</v>
      </c>
      <c r="E104" s="91">
        <v>500</v>
      </c>
      <c r="F104" s="91">
        <v>536</v>
      </c>
      <c r="G104" s="20">
        <f>F104/E104*100</f>
        <v>107.2</v>
      </c>
      <c r="H104" s="92">
        <v>517</v>
      </c>
      <c r="I104" s="27"/>
    </row>
    <row r="105" spans="1:8" ht="12.75">
      <c r="A105" s="383"/>
      <c r="B105" s="121">
        <v>5499</v>
      </c>
      <c r="C105" s="42" t="s">
        <v>4</v>
      </c>
      <c r="D105" s="91">
        <v>0</v>
      </c>
      <c r="E105" s="91">
        <v>0</v>
      </c>
      <c r="F105" s="91">
        <v>0</v>
      </c>
      <c r="G105" s="20"/>
      <c r="H105" s="92">
        <v>0</v>
      </c>
    </row>
    <row r="106" spans="1:8" ht="12.75">
      <c r="A106" s="383"/>
      <c r="B106" s="121">
        <v>5901</v>
      </c>
      <c r="C106" s="42" t="s">
        <v>1851</v>
      </c>
      <c r="D106" s="91">
        <v>3000</v>
      </c>
      <c r="E106" s="91">
        <v>0</v>
      </c>
      <c r="F106" s="91">
        <v>0</v>
      </c>
      <c r="G106" s="20"/>
      <c r="H106" s="92">
        <v>0</v>
      </c>
    </row>
    <row r="107" spans="1:9" s="71" customFormat="1" ht="15.75" thickBot="1">
      <c r="A107" s="64"/>
      <c r="B107" s="425" t="s">
        <v>2366</v>
      </c>
      <c r="C107" s="386"/>
      <c r="D107" s="67">
        <f>SUM(D66:D106)</f>
        <v>162850</v>
      </c>
      <c r="E107" s="67">
        <f>SUM(E66:E106)</f>
        <v>167930</v>
      </c>
      <c r="F107" s="67">
        <f>SUM(F66:F106)</f>
        <v>159641</v>
      </c>
      <c r="G107" s="69">
        <f>F107/E107*100</f>
        <v>95.06401476805813</v>
      </c>
      <c r="H107" s="70">
        <f>SUM(H66:H106)</f>
        <v>159010</v>
      </c>
      <c r="I107" s="472"/>
    </row>
    <row r="108" spans="1:9" s="78" customFormat="1" ht="16.5" thickBot="1">
      <c r="A108" s="180" t="s">
        <v>2377</v>
      </c>
      <c r="B108" s="144"/>
      <c r="C108" s="410"/>
      <c r="D108" s="125">
        <f>SUM(D107,D65,D63,D61,D54,D45,D31,D16)</f>
        <v>180945</v>
      </c>
      <c r="E108" s="125">
        <f>SUM(E107,E65,E63,E61,E54,E45,E31,E16)</f>
        <v>186352</v>
      </c>
      <c r="F108" s="125">
        <f>SUM(F107,F65,F63,F61,F54,F45,F31,F16)</f>
        <v>176102</v>
      </c>
      <c r="G108" s="426">
        <f>F108/E108*100</f>
        <v>94.49965656392204</v>
      </c>
      <c r="H108" s="127">
        <f>SUM(H107,H65,H63,H61,H54,H45,H31,H16)</f>
        <v>181699</v>
      </c>
      <c r="I108" s="151"/>
    </row>
    <row r="110" ht="12.75">
      <c r="E110" s="468" t="s">
        <v>1763</v>
      </c>
    </row>
    <row r="121" spans="4:5" ht="12.75">
      <c r="D121" s="468"/>
      <c r="E121" s="46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M28" sqref="M28"/>
    </sheetView>
  </sheetViews>
  <sheetFormatPr defaultColWidth="9.00390625" defaultRowHeight="12.75"/>
  <cols>
    <col min="1" max="1" width="5.875" style="27" customWidth="1"/>
    <col min="2" max="2" width="5.625" style="443" customWidth="1"/>
    <col min="3" max="3" width="27.375" style="27" customWidth="1"/>
    <col min="4" max="5" width="8.37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8.375" style="27" customWidth="1"/>
    <col min="10" max="16384" width="9.125" style="27" customWidth="1"/>
  </cols>
  <sheetData>
    <row r="1" ht="14.25">
      <c r="A1" s="369"/>
    </row>
    <row r="2" spans="1:8" ht="13.5" thickBot="1">
      <c r="A2" s="173"/>
      <c r="F2" s="33"/>
      <c r="G2" s="34"/>
      <c r="H2" s="32" t="s">
        <v>19</v>
      </c>
    </row>
    <row r="3" spans="1:8" ht="15">
      <c r="A3" s="134" t="s">
        <v>2365</v>
      </c>
      <c r="B3" s="444"/>
      <c r="C3" s="136"/>
      <c r="D3" s="38" t="s">
        <v>1438</v>
      </c>
      <c r="E3" s="38" t="s">
        <v>781</v>
      </c>
      <c r="F3" s="38" t="s">
        <v>380</v>
      </c>
      <c r="G3" s="38" t="s">
        <v>381</v>
      </c>
      <c r="H3" s="39" t="s">
        <v>380</v>
      </c>
    </row>
    <row r="4" spans="1:8" ht="14.25" thickBot="1">
      <c r="A4" s="137"/>
      <c r="B4" s="445"/>
      <c r="C4" s="139"/>
      <c r="D4" s="43">
        <v>2011</v>
      </c>
      <c r="E4" s="43">
        <v>2011</v>
      </c>
      <c r="F4" s="43" t="s">
        <v>837</v>
      </c>
      <c r="G4" s="43" t="s">
        <v>382</v>
      </c>
      <c r="H4" s="44" t="s">
        <v>838</v>
      </c>
    </row>
    <row r="5" spans="1:8" ht="12.75">
      <c r="A5" s="1014">
        <v>6171</v>
      </c>
      <c r="B5" s="1155">
        <v>6121</v>
      </c>
      <c r="C5" s="1032" t="s">
        <v>2435</v>
      </c>
      <c r="D5" s="1029">
        <v>0</v>
      </c>
      <c r="E5" s="1029">
        <v>0</v>
      </c>
      <c r="F5" s="1029">
        <v>0</v>
      </c>
      <c r="G5" s="871"/>
      <c r="H5" s="1017">
        <v>153</v>
      </c>
    </row>
    <row r="6" spans="1:8" ht="12.75">
      <c r="A6" s="529"/>
      <c r="B6" s="190">
        <v>6122</v>
      </c>
      <c r="C6" s="42" t="s">
        <v>2436</v>
      </c>
      <c r="D6" s="91">
        <v>800</v>
      </c>
      <c r="E6" s="91">
        <v>5210</v>
      </c>
      <c r="F6" s="91">
        <v>5205</v>
      </c>
      <c r="G6" s="20">
        <f>F6/E6*100</f>
        <v>99.90403071017275</v>
      </c>
      <c r="H6" s="92">
        <v>0</v>
      </c>
    </row>
    <row r="7" spans="1:8" ht="12.75">
      <c r="A7" s="93"/>
      <c r="B7" s="190">
        <v>6123</v>
      </c>
      <c r="C7" s="42" t="s">
        <v>14</v>
      </c>
      <c r="D7" s="91">
        <v>1000</v>
      </c>
      <c r="E7" s="91">
        <v>850</v>
      </c>
      <c r="F7" s="91">
        <v>841</v>
      </c>
      <c r="G7" s="20">
        <f>F7/E7*100</f>
        <v>98.94117647058823</v>
      </c>
      <c r="H7" s="92">
        <v>1024</v>
      </c>
    </row>
    <row r="8" spans="1:8" ht="12.75">
      <c r="A8" s="93"/>
      <c r="B8" s="121">
        <v>6125</v>
      </c>
      <c r="C8" s="42" t="s">
        <v>1322</v>
      </c>
      <c r="D8" s="91">
        <v>600</v>
      </c>
      <c r="E8" s="91">
        <v>800</v>
      </c>
      <c r="F8" s="91">
        <v>798</v>
      </c>
      <c r="G8" s="20">
        <f>F8/E8*100</f>
        <v>99.75</v>
      </c>
      <c r="H8" s="92">
        <v>0</v>
      </c>
    </row>
    <row r="9" spans="1:8" ht="12.75">
      <c r="A9" s="93"/>
      <c r="B9" s="1155">
        <v>6127</v>
      </c>
      <c r="C9" s="1032" t="s">
        <v>1613</v>
      </c>
      <c r="D9" s="1012">
        <v>0</v>
      </c>
      <c r="E9" s="1012">
        <v>0</v>
      </c>
      <c r="F9" s="1012">
        <v>0</v>
      </c>
      <c r="G9" s="871"/>
      <c r="H9" s="1006">
        <v>78</v>
      </c>
    </row>
    <row r="10" spans="1:9" ht="15" thickBot="1">
      <c r="A10" s="384"/>
      <c r="B10" s="446" t="s">
        <v>2366</v>
      </c>
      <c r="C10" s="447"/>
      <c r="D10" s="387">
        <f>SUM(D5:D9)</f>
        <v>2400</v>
      </c>
      <c r="E10" s="387">
        <f>SUM(E5:E9)</f>
        <v>6860</v>
      </c>
      <c r="F10" s="387">
        <f>SUM(F5:F9)</f>
        <v>6844</v>
      </c>
      <c r="G10" s="69">
        <f>F10/E10*100</f>
        <v>99.7667638483965</v>
      </c>
      <c r="H10" s="70">
        <f>SUM(H5:H9)</f>
        <v>1255</v>
      </c>
      <c r="I10" s="399"/>
    </row>
    <row r="11" spans="1:8" ht="16.5" thickBot="1">
      <c r="A11" s="144" t="s">
        <v>2380</v>
      </c>
      <c r="B11" s="448"/>
      <c r="C11" s="146"/>
      <c r="D11" s="125">
        <f>SUM(D10)</f>
        <v>2400</v>
      </c>
      <c r="E11" s="125">
        <f>SUM(E10)</f>
        <v>6860</v>
      </c>
      <c r="F11" s="125">
        <f>SUM(F10)</f>
        <v>6844</v>
      </c>
      <c r="G11" s="426">
        <f>F11/E11*100</f>
        <v>99.7667638483965</v>
      </c>
      <c r="H11" s="127">
        <f>SUM(H10)</f>
        <v>1255</v>
      </c>
    </row>
    <row r="12" spans="1:8" ht="15.75">
      <c r="A12" s="392"/>
      <c r="B12" s="449"/>
      <c r="C12" s="171"/>
      <c r="D12" s="422"/>
      <c r="E12" s="422"/>
      <c r="F12" s="422"/>
      <c r="G12" s="450"/>
      <c r="H12" s="422"/>
    </row>
    <row r="13" spans="1:8" ht="15.75">
      <c r="A13" s="392"/>
      <c r="B13" s="449"/>
      <c r="C13" s="171"/>
      <c r="D13" s="422"/>
      <c r="E13" s="422"/>
      <c r="F13" s="422"/>
      <c r="G13" s="450"/>
      <c r="H13" s="422"/>
    </row>
    <row r="14" spans="1:8" ht="12.75">
      <c r="A14" s="173"/>
      <c r="D14" s="33"/>
      <c r="E14" s="33"/>
      <c r="F14" s="33"/>
      <c r="G14" s="33"/>
      <c r="H14" s="33"/>
    </row>
    <row r="15" spans="1:8" ht="15" thickBot="1">
      <c r="A15" s="399" t="s">
        <v>2381</v>
      </c>
      <c r="D15" s="33"/>
      <c r="E15" s="33"/>
      <c r="F15" s="33"/>
      <c r="G15" s="34"/>
      <c r="H15" s="33"/>
    </row>
    <row r="16" spans="1:8" ht="13.5">
      <c r="A16" s="400" t="s">
        <v>2382</v>
      </c>
      <c r="B16" s="451"/>
      <c r="C16" s="154" t="s">
        <v>2383</v>
      </c>
      <c r="D16" s="38" t="s">
        <v>1438</v>
      </c>
      <c r="E16" s="38" t="s">
        <v>781</v>
      </c>
      <c r="F16" s="38" t="s">
        <v>380</v>
      </c>
      <c r="G16" s="38" t="s">
        <v>381</v>
      </c>
      <c r="H16" s="39" t="s">
        <v>380</v>
      </c>
    </row>
    <row r="17" spans="1:8" ht="14.25" thickBot="1">
      <c r="A17" s="155"/>
      <c r="B17" s="452" t="s">
        <v>2384</v>
      </c>
      <c r="C17" s="157"/>
      <c r="D17" s="43">
        <v>2011</v>
      </c>
      <c r="E17" s="43">
        <v>2011</v>
      </c>
      <c r="F17" s="43" t="s">
        <v>837</v>
      </c>
      <c r="G17" s="43" t="s">
        <v>382</v>
      </c>
      <c r="H17" s="44" t="s">
        <v>838</v>
      </c>
    </row>
    <row r="18" spans="1:8" ht="12.75">
      <c r="A18" s="158">
        <v>21</v>
      </c>
      <c r="B18" s="161" t="s">
        <v>1903</v>
      </c>
      <c r="C18" s="42" t="s">
        <v>2545</v>
      </c>
      <c r="D18" s="91">
        <v>800</v>
      </c>
      <c r="E18" s="91">
        <v>4860</v>
      </c>
      <c r="F18" s="91">
        <v>4860</v>
      </c>
      <c r="G18" s="20">
        <f aca="true" t="shared" si="0" ref="G18:G26">F18/E18*100</f>
        <v>100</v>
      </c>
      <c r="H18" s="92"/>
    </row>
    <row r="19" spans="1:8" ht="12.75">
      <c r="A19" s="158">
        <v>21</v>
      </c>
      <c r="B19" s="161" t="s">
        <v>2030</v>
      </c>
      <c r="C19" s="42" t="s">
        <v>924</v>
      </c>
      <c r="D19" s="91">
        <v>0</v>
      </c>
      <c r="E19" s="91">
        <v>350</v>
      </c>
      <c r="F19" s="91">
        <v>345</v>
      </c>
      <c r="G19" s="20">
        <f>F19/E19*100</f>
        <v>98.57142857142858</v>
      </c>
      <c r="H19" s="92"/>
    </row>
    <row r="20" spans="1:8" ht="14.25">
      <c r="A20" s="363"/>
      <c r="B20" s="190"/>
      <c r="C20" s="164" t="s">
        <v>15</v>
      </c>
      <c r="D20" s="453">
        <f>SUM(D18:D19)</f>
        <v>800</v>
      </c>
      <c r="E20" s="453">
        <f>SUM(E18:E19)</f>
        <v>5210</v>
      </c>
      <c r="F20" s="453">
        <f>SUM(F18:F19)</f>
        <v>5205</v>
      </c>
      <c r="G20" s="391">
        <f t="shared" si="0"/>
        <v>99.90403071017275</v>
      </c>
      <c r="H20" s="454"/>
    </row>
    <row r="21" spans="1:8" ht="12.75">
      <c r="A21" s="158">
        <v>21</v>
      </c>
      <c r="B21" s="161" t="s">
        <v>1904</v>
      </c>
      <c r="C21" s="63" t="s">
        <v>2513</v>
      </c>
      <c r="D21" s="91">
        <v>1000</v>
      </c>
      <c r="E21" s="91">
        <v>850</v>
      </c>
      <c r="F21" s="91">
        <v>841</v>
      </c>
      <c r="G21" s="20">
        <f t="shared" si="0"/>
        <v>98.94117647058823</v>
      </c>
      <c r="H21" s="92"/>
    </row>
    <row r="22" spans="1:8" ht="14.25">
      <c r="A22" s="363"/>
      <c r="B22" s="94"/>
      <c r="C22" s="455" t="s">
        <v>16</v>
      </c>
      <c r="D22" s="453">
        <f>SUM(D21:D21)</f>
        <v>1000</v>
      </c>
      <c r="E22" s="453">
        <f>SUM(E21:E21)</f>
        <v>850</v>
      </c>
      <c r="F22" s="453">
        <f>SUM(F21:F21)</f>
        <v>841</v>
      </c>
      <c r="G22" s="166">
        <f t="shared" si="0"/>
        <v>98.94117647058823</v>
      </c>
      <c r="H22" s="454"/>
    </row>
    <row r="23" spans="1:8" ht="12.75">
      <c r="A23" s="158">
        <v>21</v>
      </c>
      <c r="B23" s="161" t="s">
        <v>1905</v>
      </c>
      <c r="C23" s="63" t="s">
        <v>2514</v>
      </c>
      <c r="D23" s="91">
        <v>600</v>
      </c>
      <c r="E23" s="91">
        <v>0</v>
      </c>
      <c r="F23" s="91">
        <v>0</v>
      </c>
      <c r="G23" s="20"/>
      <c r="H23" s="92"/>
    </row>
    <row r="24" spans="1:8" ht="12.75">
      <c r="A24" s="158">
        <v>21</v>
      </c>
      <c r="B24" s="161" t="s">
        <v>2031</v>
      </c>
      <c r="C24" s="63" t="s">
        <v>2032</v>
      </c>
      <c r="D24" s="91">
        <v>0</v>
      </c>
      <c r="E24" s="91">
        <v>800</v>
      </c>
      <c r="F24" s="91">
        <v>798</v>
      </c>
      <c r="G24" s="20">
        <f t="shared" si="0"/>
        <v>99.75</v>
      </c>
      <c r="H24" s="92"/>
    </row>
    <row r="25" spans="1:8" ht="15" thickBot="1">
      <c r="A25" s="456"/>
      <c r="B25" s="457"/>
      <c r="C25" s="455" t="s">
        <v>509</v>
      </c>
      <c r="D25" s="453">
        <f>SUM(D23:D24)</f>
        <v>600</v>
      </c>
      <c r="E25" s="453">
        <f>SUM(E23:E24)</f>
        <v>800</v>
      </c>
      <c r="F25" s="453">
        <f>SUM(F23:F24)</f>
        <v>798</v>
      </c>
      <c r="G25" s="166">
        <f t="shared" si="0"/>
        <v>99.75</v>
      </c>
      <c r="H25" s="454"/>
    </row>
    <row r="26" spans="1:8" ht="16.5" thickBot="1">
      <c r="A26" s="458"/>
      <c r="B26" s="459"/>
      <c r="C26" s="438" t="s">
        <v>2366</v>
      </c>
      <c r="D26" s="125">
        <f>SUM(D25,D22,D20)</f>
        <v>2400</v>
      </c>
      <c r="E26" s="125">
        <f>SUM(E25,E22,E20)</f>
        <v>6860</v>
      </c>
      <c r="F26" s="125">
        <f>SUM(F25,F22,F20)</f>
        <v>6844</v>
      </c>
      <c r="G26" s="183">
        <f t="shared" si="0"/>
        <v>99.7667638483965</v>
      </c>
      <c r="H26" s="127">
        <v>1255</v>
      </c>
    </row>
    <row r="31" spans="1:8" ht="19.5" thickBot="1">
      <c r="A31" s="172" t="s">
        <v>1783</v>
      </c>
      <c r="D31" s="33"/>
      <c r="E31" s="33"/>
      <c r="F31" s="33"/>
      <c r="G31" s="34"/>
      <c r="H31" s="33"/>
    </row>
    <row r="32" spans="1:8" ht="13.5">
      <c r="A32" s="174"/>
      <c r="B32" s="444"/>
      <c r="C32" s="175"/>
      <c r="D32" s="38" t="s">
        <v>1438</v>
      </c>
      <c r="E32" s="38" t="s">
        <v>781</v>
      </c>
      <c r="F32" s="38" t="s">
        <v>380</v>
      </c>
      <c r="G32" s="38" t="s">
        <v>381</v>
      </c>
      <c r="H32" s="39" t="s">
        <v>380</v>
      </c>
    </row>
    <row r="33" spans="1:8" ht="14.25" thickBot="1">
      <c r="A33" s="57"/>
      <c r="B33" s="449"/>
      <c r="C33" s="171"/>
      <c r="D33" s="43">
        <v>2011</v>
      </c>
      <c r="E33" s="43">
        <v>2011</v>
      </c>
      <c r="F33" s="43" t="s">
        <v>837</v>
      </c>
      <c r="G33" s="43" t="s">
        <v>382</v>
      </c>
      <c r="H33" s="44" t="s">
        <v>838</v>
      </c>
    </row>
    <row r="34" spans="1:8" ht="12.75">
      <c r="A34" s="176" t="s">
        <v>2368</v>
      </c>
      <c r="B34" s="460"/>
      <c r="C34" s="440"/>
      <c r="D34" s="1">
        <f>'91 56-57'!D108</f>
        <v>180945</v>
      </c>
      <c r="E34" s="1">
        <f>'91 56-57'!E108</f>
        <v>186352</v>
      </c>
      <c r="F34" s="1">
        <f>'91 56-57'!F108</f>
        <v>176102</v>
      </c>
      <c r="G34" s="179">
        <f>F34/E34*100</f>
        <v>94.49965656392204</v>
      </c>
      <c r="H34" s="13">
        <f>'91 56-57'!H108</f>
        <v>181699</v>
      </c>
    </row>
    <row r="35" spans="1:8" ht="13.5" thickBot="1">
      <c r="A35" s="40" t="s">
        <v>2365</v>
      </c>
      <c r="B35" s="452"/>
      <c r="C35" s="98"/>
      <c r="D35" s="6">
        <f>'91 58'!D26</f>
        <v>2400</v>
      </c>
      <c r="E35" s="6">
        <f>'91 58'!E26</f>
        <v>6860</v>
      </c>
      <c r="F35" s="6">
        <f>'91 58'!F26</f>
        <v>6844</v>
      </c>
      <c r="G35" s="120">
        <f>F35/E35*100</f>
        <v>99.7667638483965</v>
      </c>
      <c r="H35" s="8">
        <f>'91 58'!H26</f>
        <v>1255</v>
      </c>
    </row>
    <row r="36" spans="1:8" ht="16.5" thickBot="1">
      <c r="A36" s="144" t="s">
        <v>2386</v>
      </c>
      <c r="B36" s="461"/>
      <c r="C36" s="442"/>
      <c r="D36" s="125">
        <f>SUM(D34:D35)</f>
        <v>183345</v>
      </c>
      <c r="E36" s="125">
        <f>SUM(E34:E35)</f>
        <v>193212</v>
      </c>
      <c r="F36" s="125">
        <f>SUM(F34:F35)</f>
        <v>182946</v>
      </c>
      <c r="G36" s="126">
        <f>F36/E36*100</f>
        <v>94.6866654245078</v>
      </c>
      <c r="H36" s="127">
        <f>SUM(H34:H35)</f>
        <v>182954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III/22/2</oddHeader>
    <oddFooter>&amp;C- 58 -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6">
      <selection activeCell="A4" sqref="A4"/>
    </sheetView>
  </sheetViews>
  <sheetFormatPr defaultColWidth="9.00390625" defaultRowHeight="12.75"/>
  <cols>
    <col min="1" max="1" width="4.875" style="27" customWidth="1"/>
    <col min="2" max="2" width="5.125" style="27" customWidth="1"/>
    <col min="3" max="3" width="31.00390625" style="27" customWidth="1"/>
    <col min="4" max="5" width="7.2539062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8.375" style="33" customWidth="1"/>
    <col min="10" max="16384" width="9.125" style="27" customWidth="1"/>
  </cols>
  <sheetData>
    <row r="2" spans="1:9" ht="18.75">
      <c r="A2" s="172" t="s">
        <v>406</v>
      </c>
      <c r="B2" s="173"/>
      <c r="I2" s="27"/>
    </row>
    <row r="3" spans="1:9" ht="12.75">
      <c r="A3" s="30"/>
      <c r="B3" s="173"/>
      <c r="I3" s="27"/>
    </row>
    <row r="4" spans="1:8" ht="15" thickBot="1">
      <c r="A4" s="369" t="s">
        <v>2368</v>
      </c>
      <c r="B4" s="173"/>
      <c r="F4" s="33"/>
      <c r="G4" s="34"/>
      <c r="H4" s="32" t="s">
        <v>19</v>
      </c>
    </row>
    <row r="5" spans="1:9" ht="13.5">
      <c r="A5" s="372" t="s">
        <v>965</v>
      </c>
      <c r="B5" s="373"/>
      <c r="C5" s="47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  <c r="I5" s="27"/>
    </row>
    <row r="6" spans="1:9" ht="14.25" thickBot="1">
      <c r="A6" s="112">
        <v>6171</v>
      </c>
      <c r="B6" s="423" t="s">
        <v>2453</v>
      </c>
      <c r="C6" s="99"/>
      <c r="D6" s="43">
        <v>2011</v>
      </c>
      <c r="E6" s="43">
        <v>2011</v>
      </c>
      <c r="F6" s="43" t="s">
        <v>837</v>
      </c>
      <c r="G6" s="43" t="s">
        <v>382</v>
      </c>
      <c r="H6" s="44" t="s">
        <v>838</v>
      </c>
      <c r="I6" s="27"/>
    </row>
    <row r="7" spans="1:9" ht="13.5">
      <c r="A7" s="383"/>
      <c r="B7" s="46" t="s">
        <v>966</v>
      </c>
      <c r="C7" s="42"/>
      <c r="D7" s="224"/>
      <c r="E7" s="224"/>
      <c r="F7" s="224"/>
      <c r="G7" s="224"/>
      <c r="H7" s="465"/>
      <c r="I7" s="27"/>
    </row>
    <row r="8" spans="1:9" ht="12.75">
      <c r="A8" s="58">
        <v>6171</v>
      </c>
      <c r="B8" s="121">
        <v>5137</v>
      </c>
      <c r="C8" s="42" t="s">
        <v>2451</v>
      </c>
      <c r="D8" s="79">
        <v>0</v>
      </c>
      <c r="E8" s="79">
        <v>0</v>
      </c>
      <c r="F8" s="79">
        <v>0</v>
      </c>
      <c r="G8" s="20"/>
      <c r="H8" s="1003">
        <v>537</v>
      </c>
      <c r="I8" s="27"/>
    </row>
    <row r="9" spans="1:9" ht="12.75">
      <c r="A9" s="93"/>
      <c r="B9" s="121">
        <v>5139</v>
      </c>
      <c r="C9" s="42" t="s">
        <v>2393</v>
      </c>
      <c r="D9" s="79">
        <v>0</v>
      </c>
      <c r="E9" s="79">
        <v>0</v>
      </c>
      <c r="F9" s="79">
        <v>0</v>
      </c>
      <c r="G9" s="20"/>
      <c r="H9" s="1006">
        <v>1162</v>
      </c>
      <c r="I9" s="27"/>
    </row>
    <row r="10" spans="1:9" ht="12.75">
      <c r="A10" s="93"/>
      <c r="B10" s="121">
        <v>5166</v>
      </c>
      <c r="C10" s="42" t="s">
        <v>1408</v>
      </c>
      <c r="D10" s="79">
        <v>0</v>
      </c>
      <c r="E10" s="79">
        <v>0</v>
      </c>
      <c r="F10" s="79">
        <v>0</v>
      </c>
      <c r="G10" s="20"/>
      <c r="H10" s="1006">
        <v>148</v>
      </c>
      <c r="I10" s="27"/>
    </row>
    <row r="11" spans="1:9" ht="12.75">
      <c r="A11" s="93"/>
      <c r="B11" s="121">
        <v>5167</v>
      </c>
      <c r="C11" s="42" t="s">
        <v>2441</v>
      </c>
      <c r="D11" s="79">
        <v>0</v>
      </c>
      <c r="E11" s="79">
        <v>0</v>
      </c>
      <c r="F11" s="79">
        <v>0</v>
      </c>
      <c r="G11" s="20"/>
      <c r="H11" s="1006">
        <v>131</v>
      </c>
      <c r="I11" s="27"/>
    </row>
    <row r="12" spans="1:9" ht="12.75">
      <c r="A12" s="383"/>
      <c r="B12" s="121">
        <v>5168</v>
      </c>
      <c r="C12" s="42" t="s">
        <v>1318</v>
      </c>
      <c r="D12" s="79">
        <v>0</v>
      </c>
      <c r="E12" s="79">
        <v>0</v>
      </c>
      <c r="F12" s="79">
        <v>0</v>
      </c>
      <c r="G12" s="20"/>
      <c r="H12" s="1006">
        <v>34</v>
      </c>
      <c r="I12" s="27"/>
    </row>
    <row r="13" spans="1:9" ht="12.75">
      <c r="A13" s="383"/>
      <c r="B13" s="121">
        <v>5169</v>
      </c>
      <c r="C13" s="42" t="s">
        <v>2444</v>
      </c>
      <c r="D13" s="79">
        <v>0</v>
      </c>
      <c r="E13" s="79">
        <v>0</v>
      </c>
      <c r="F13" s="79">
        <v>0</v>
      </c>
      <c r="G13" s="20"/>
      <c r="H13" s="1006">
        <v>7677</v>
      </c>
      <c r="I13" s="27"/>
    </row>
    <row r="14" spans="1:9" ht="12.75">
      <c r="A14" s="383" t="s">
        <v>2384</v>
      </c>
      <c r="B14" s="121">
        <v>300</v>
      </c>
      <c r="C14" s="42" t="s">
        <v>2361</v>
      </c>
      <c r="D14" s="79">
        <v>0</v>
      </c>
      <c r="E14" s="79">
        <v>0</v>
      </c>
      <c r="F14" s="79">
        <v>0</v>
      </c>
      <c r="G14" s="20"/>
      <c r="H14" s="1006">
        <v>3513</v>
      </c>
      <c r="I14" s="27"/>
    </row>
    <row r="15" spans="1:9" ht="12.75">
      <c r="A15" s="383"/>
      <c r="B15" s="121">
        <v>5171</v>
      </c>
      <c r="C15" s="42" t="s">
        <v>2397</v>
      </c>
      <c r="D15" s="79">
        <v>0</v>
      </c>
      <c r="E15" s="79">
        <v>0</v>
      </c>
      <c r="F15" s="79">
        <v>0</v>
      </c>
      <c r="G15" s="20"/>
      <c r="H15" s="1006">
        <v>499</v>
      </c>
      <c r="I15" s="27"/>
    </row>
    <row r="16" spans="1:9" ht="12.75">
      <c r="A16" s="383"/>
      <c r="B16" s="121">
        <v>5172</v>
      </c>
      <c r="C16" s="42" t="s">
        <v>1319</v>
      </c>
      <c r="D16" s="79">
        <v>0</v>
      </c>
      <c r="E16" s="79">
        <v>0</v>
      </c>
      <c r="F16" s="79">
        <v>0</v>
      </c>
      <c r="G16" s="20"/>
      <c r="H16" s="1006">
        <v>255</v>
      </c>
      <c r="I16" s="27"/>
    </row>
    <row r="17" spans="1:8" s="71" customFormat="1" ht="15.75" thickBot="1">
      <c r="A17" s="64"/>
      <c r="B17" s="425" t="s">
        <v>2366</v>
      </c>
      <c r="C17" s="386"/>
      <c r="D17" s="387">
        <f>SUM(D8:D16)</f>
        <v>0</v>
      </c>
      <c r="E17" s="387">
        <f>SUM(E8:E16)</f>
        <v>0</v>
      </c>
      <c r="F17" s="387">
        <f>SUM(F8:F16)</f>
        <v>0</v>
      </c>
      <c r="G17" s="69"/>
      <c r="H17" s="388">
        <f>SUM(H8:H16)</f>
        <v>13956</v>
      </c>
    </row>
    <row r="18" spans="1:8" ht="16.5" thickBot="1">
      <c r="A18" s="180" t="s">
        <v>2377</v>
      </c>
      <c r="B18" s="144"/>
      <c r="C18" s="410"/>
      <c r="D18" s="125">
        <f>SUM(D17)</f>
        <v>0</v>
      </c>
      <c r="E18" s="125">
        <f>SUM(E17)</f>
        <v>0</v>
      </c>
      <c r="F18" s="125">
        <f>SUM(F17)</f>
        <v>0</v>
      </c>
      <c r="G18" s="426"/>
      <c r="H18" s="127">
        <f>SUM(H17)</f>
        <v>13956</v>
      </c>
    </row>
    <row r="21" spans="4:5" ht="13.5" thickBot="1">
      <c r="D21" s="32"/>
      <c r="E21" s="32"/>
    </row>
    <row r="22" spans="1:8" ht="15">
      <c r="A22" s="134" t="s">
        <v>2365</v>
      </c>
      <c r="B22" s="135"/>
      <c r="C22" s="136"/>
      <c r="D22" s="38" t="s">
        <v>1438</v>
      </c>
      <c r="E22" s="38" t="s">
        <v>781</v>
      </c>
      <c r="F22" s="38" t="s">
        <v>380</v>
      </c>
      <c r="G22" s="38" t="s">
        <v>381</v>
      </c>
      <c r="H22" s="39" t="s">
        <v>380</v>
      </c>
    </row>
    <row r="23" spans="1:8" ht="14.25" thickBot="1">
      <c r="A23" s="137"/>
      <c r="B23" s="138"/>
      <c r="C23" s="427"/>
      <c r="D23" s="43">
        <v>2011</v>
      </c>
      <c r="E23" s="43">
        <v>2011</v>
      </c>
      <c r="F23" s="43" t="s">
        <v>837</v>
      </c>
      <c r="G23" s="43" t="s">
        <v>382</v>
      </c>
      <c r="H23" s="44" t="s">
        <v>838</v>
      </c>
    </row>
    <row r="24" spans="1:8" ht="12.75">
      <c r="A24" s="89">
        <v>6171</v>
      </c>
      <c r="B24" s="121">
        <v>6111</v>
      </c>
      <c r="C24" s="42" t="s">
        <v>1321</v>
      </c>
      <c r="D24" s="116">
        <v>0</v>
      </c>
      <c r="E24" s="116">
        <v>0</v>
      </c>
      <c r="F24" s="116">
        <v>0</v>
      </c>
      <c r="G24" s="20"/>
      <c r="H24" s="119">
        <v>699</v>
      </c>
    </row>
    <row r="25" spans="1:8" ht="12.75">
      <c r="A25" s="93"/>
      <c r="B25" s="190">
        <v>6122</v>
      </c>
      <c r="C25" s="42" t="s">
        <v>2436</v>
      </c>
      <c r="D25" s="79">
        <v>0</v>
      </c>
      <c r="E25" s="79">
        <v>0</v>
      </c>
      <c r="F25" s="79">
        <v>0</v>
      </c>
      <c r="G25" s="20"/>
      <c r="H25" s="26">
        <v>0</v>
      </c>
    </row>
    <row r="26" spans="1:8" ht="12.75">
      <c r="A26" s="93"/>
      <c r="B26" s="121">
        <v>6125</v>
      </c>
      <c r="C26" s="42" t="s">
        <v>1322</v>
      </c>
      <c r="D26" s="79">
        <v>0</v>
      </c>
      <c r="E26" s="79">
        <v>0</v>
      </c>
      <c r="F26" s="79">
        <v>0</v>
      </c>
      <c r="G26" s="20"/>
      <c r="H26" s="92">
        <v>451</v>
      </c>
    </row>
    <row r="27" spans="1:8" ht="13.5" thickBot="1">
      <c r="A27" s="109"/>
      <c r="B27" s="428" t="s">
        <v>2366</v>
      </c>
      <c r="C27" s="99"/>
      <c r="D27" s="100">
        <f>SUM(D24:D26)</f>
        <v>0</v>
      </c>
      <c r="E27" s="100">
        <f>SUM(E24:E26)</f>
        <v>0</v>
      </c>
      <c r="F27" s="100">
        <f>SUM(F24:F26)</f>
        <v>0</v>
      </c>
      <c r="G27" s="429"/>
      <c r="H27" s="102">
        <f>SUM(H24:H26)</f>
        <v>1150</v>
      </c>
    </row>
    <row r="28" spans="1:8" ht="16.5" thickBot="1">
      <c r="A28" s="144" t="s">
        <v>2380</v>
      </c>
      <c r="B28" s="430"/>
      <c r="C28" s="146"/>
      <c r="D28" s="125">
        <f>SUM(D27)</f>
        <v>0</v>
      </c>
      <c r="E28" s="125">
        <f>SUM(E27)</f>
        <v>0</v>
      </c>
      <c r="F28" s="125">
        <f>SUM(F27)</f>
        <v>0</v>
      </c>
      <c r="G28" s="126"/>
      <c r="H28" s="127">
        <f>SUM(H27)</f>
        <v>1150</v>
      </c>
    </row>
    <row r="31" spans="1:8" ht="15" thickBot="1">
      <c r="A31" s="399" t="s">
        <v>2381</v>
      </c>
      <c r="D31" s="33"/>
      <c r="E31" s="33"/>
      <c r="F31" s="33"/>
      <c r="G31" s="34"/>
      <c r="H31" s="33"/>
    </row>
    <row r="32" spans="1:8" ht="13.5">
      <c r="A32" s="400" t="s">
        <v>2382</v>
      </c>
      <c r="B32" s="153"/>
      <c r="C32" s="154" t="s">
        <v>2383</v>
      </c>
      <c r="D32" s="38" t="s">
        <v>1438</v>
      </c>
      <c r="E32" s="38" t="s">
        <v>781</v>
      </c>
      <c r="F32" s="38" t="s">
        <v>380</v>
      </c>
      <c r="G32" s="38" t="s">
        <v>381</v>
      </c>
      <c r="H32" s="39" t="s">
        <v>380</v>
      </c>
    </row>
    <row r="33" spans="1:8" ht="14.25" thickBot="1">
      <c r="A33" s="155"/>
      <c r="B33" s="156" t="s">
        <v>2384</v>
      </c>
      <c r="C33" s="157"/>
      <c r="D33" s="43">
        <v>2011</v>
      </c>
      <c r="E33" s="43">
        <v>2011</v>
      </c>
      <c r="F33" s="43" t="s">
        <v>837</v>
      </c>
      <c r="G33" s="43" t="s">
        <v>382</v>
      </c>
      <c r="H33" s="44" t="s">
        <v>838</v>
      </c>
    </row>
    <row r="34" spans="1:8" ht="12.75">
      <c r="A34" s="158">
        <v>21</v>
      </c>
      <c r="B34" s="159" t="s">
        <v>2243</v>
      </c>
      <c r="C34" s="17" t="s">
        <v>2245</v>
      </c>
      <c r="D34" s="9">
        <v>0</v>
      </c>
      <c r="E34" s="9">
        <v>0</v>
      </c>
      <c r="F34" s="9">
        <v>0</v>
      </c>
      <c r="G34" s="142"/>
      <c r="H34" s="10"/>
    </row>
    <row r="35" spans="1:8" ht="12.75">
      <c r="A35" s="158">
        <v>21</v>
      </c>
      <c r="B35" s="159" t="s">
        <v>2244</v>
      </c>
      <c r="C35" s="17" t="s">
        <v>2246</v>
      </c>
      <c r="D35" s="9">
        <v>0</v>
      </c>
      <c r="E35" s="9">
        <v>0</v>
      </c>
      <c r="F35" s="9">
        <v>0</v>
      </c>
      <c r="G35" s="142"/>
      <c r="H35" s="10"/>
    </row>
    <row r="36" spans="1:8" ht="12.75">
      <c r="A36" s="158">
        <v>21</v>
      </c>
      <c r="B36" s="159" t="s">
        <v>483</v>
      </c>
      <c r="C36" s="17" t="s">
        <v>384</v>
      </c>
      <c r="D36" s="9">
        <v>0</v>
      </c>
      <c r="E36" s="9">
        <v>0</v>
      </c>
      <c r="F36" s="9">
        <v>0</v>
      </c>
      <c r="G36" s="142"/>
      <c r="H36" s="10"/>
    </row>
    <row r="37" spans="1:8" ht="12.75">
      <c r="A37" s="431"/>
      <c r="B37" s="432"/>
      <c r="C37" s="433" t="s">
        <v>2247</v>
      </c>
      <c r="D37" s="15">
        <f>SUM(D34:D36)</f>
        <v>0</v>
      </c>
      <c r="E37" s="15">
        <f>SUM(E34:E36)</f>
        <v>0</v>
      </c>
      <c r="F37" s="15">
        <f>SUM(F34:F36)</f>
        <v>0</v>
      </c>
      <c r="G37" s="53"/>
      <c r="H37" s="14"/>
    </row>
    <row r="38" spans="1:8" ht="12.75">
      <c r="A38" s="158">
        <v>21</v>
      </c>
      <c r="B38" s="159" t="s">
        <v>807</v>
      </c>
      <c r="C38" s="17" t="s">
        <v>782</v>
      </c>
      <c r="D38" s="9">
        <v>0</v>
      </c>
      <c r="E38" s="9">
        <v>0</v>
      </c>
      <c r="F38" s="9">
        <v>0</v>
      </c>
      <c r="G38" s="142"/>
      <c r="H38" s="10"/>
    </row>
    <row r="39" spans="1:8" ht="12.75">
      <c r="A39" s="431"/>
      <c r="B39" s="432"/>
      <c r="C39" s="433" t="s">
        <v>508</v>
      </c>
      <c r="D39" s="15">
        <f>SUM(D38:D38)</f>
        <v>0</v>
      </c>
      <c r="E39" s="15">
        <f>SUM(E38:E38)</f>
        <v>0</v>
      </c>
      <c r="F39" s="15">
        <f>SUM(F38:F38)</f>
        <v>0</v>
      </c>
      <c r="G39" s="53"/>
      <c r="H39" s="14"/>
    </row>
    <row r="40" spans="1:8" ht="12.75">
      <c r="A40" s="158">
        <v>21</v>
      </c>
      <c r="B40" s="159" t="s">
        <v>775</v>
      </c>
      <c r="C40" s="42" t="s">
        <v>1601</v>
      </c>
      <c r="D40" s="9">
        <v>0</v>
      </c>
      <c r="E40" s="9">
        <v>0</v>
      </c>
      <c r="F40" s="9">
        <v>0</v>
      </c>
      <c r="G40" s="142"/>
      <c r="H40" s="10"/>
    </row>
    <row r="41" spans="1:8" ht="12.75">
      <c r="A41" s="158">
        <v>21</v>
      </c>
      <c r="B41" s="159" t="s">
        <v>776</v>
      </c>
      <c r="C41" s="42" t="s">
        <v>1602</v>
      </c>
      <c r="D41" s="9">
        <v>0</v>
      </c>
      <c r="E41" s="9">
        <v>0</v>
      </c>
      <c r="F41" s="9">
        <v>0</v>
      </c>
      <c r="G41" s="142"/>
      <c r="H41" s="10"/>
    </row>
    <row r="42" spans="1:8" ht="12.75">
      <c r="A42" s="158">
        <v>21</v>
      </c>
      <c r="B42" s="159" t="s">
        <v>777</v>
      </c>
      <c r="C42" s="42" t="s">
        <v>1603</v>
      </c>
      <c r="D42" s="9">
        <v>0</v>
      </c>
      <c r="E42" s="9">
        <v>0</v>
      </c>
      <c r="F42" s="9">
        <v>0</v>
      </c>
      <c r="G42" s="142"/>
      <c r="H42" s="10"/>
    </row>
    <row r="43" spans="1:8" ht="12.75">
      <c r="A43" s="158">
        <v>21</v>
      </c>
      <c r="B43" s="159" t="s">
        <v>385</v>
      </c>
      <c r="C43" s="17" t="s">
        <v>386</v>
      </c>
      <c r="D43" s="9">
        <v>0</v>
      </c>
      <c r="E43" s="9">
        <v>0</v>
      </c>
      <c r="F43" s="9">
        <v>0</v>
      </c>
      <c r="G43" s="142"/>
      <c r="H43" s="10"/>
    </row>
    <row r="44" spans="1:8" ht="13.5" thickBot="1">
      <c r="A44" s="434"/>
      <c r="B44" s="435"/>
      <c r="C44" s="436" t="s">
        <v>1323</v>
      </c>
      <c r="D44" s="100">
        <f>SUM(D40:D43)</f>
        <v>0</v>
      </c>
      <c r="E44" s="100">
        <f>SUM(E40:E43)</f>
        <v>0</v>
      </c>
      <c r="F44" s="100">
        <f>SUM(F40:F43)</f>
        <v>0</v>
      </c>
      <c r="G44" s="120"/>
      <c r="H44" s="102"/>
    </row>
    <row r="45" spans="1:8" ht="16.5" thickBot="1">
      <c r="A45" s="405"/>
      <c r="B45" s="437"/>
      <c r="C45" s="438" t="s">
        <v>2366</v>
      </c>
      <c r="D45" s="125">
        <f>SUM(D44,D39,D37)</f>
        <v>0</v>
      </c>
      <c r="E45" s="125">
        <f>SUM(E44,E39,E37)</f>
        <v>0</v>
      </c>
      <c r="F45" s="125">
        <f>SUM(F44,F39,F37)</f>
        <v>0</v>
      </c>
      <c r="G45" s="426"/>
      <c r="H45" s="127">
        <v>1150</v>
      </c>
    </row>
    <row r="46" spans="1:8" ht="12.75">
      <c r="A46" s="171"/>
      <c r="B46" s="171"/>
      <c r="C46" s="131"/>
      <c r="D46" s="132"/>
      <c r="E46" s="132"/>
      <c r="F46" s="132"/>
      <c r="G46" s="133"/>
      <c r="H46" s="132"/>
    </row>
    <row r="48" spans="1:8" ht="19.5" thickBot="1">
      <c r="A48" s="172" t="s">
        <v>407</v>
      </c>
      <c r="B48" s="173"/>
      <c r="D48" s="33"/>
      <c r="E48" s="33"/>
      <c r="F48" s="33"/>
      <c r="G48" s="34"/>
      <c r="H48" s="33"/>
    </row>
    <row r="49" spans="1:8" ht="13.5">
      <c r="A49" s="174"/>
      <c r="B49" s="36"/>
      <c r="C49" s="175"/>
      <c r="D49" s="38" t="s">
        <v>1438</v>
      </c>
      <c r="E49" s="38" t="s">
        <v>781</v>
      </c>
      <c r="F49" s="38" t="s">
        <v>380</v>
      </c>
      <c r="G49" s="38" t="s">
        <v>381</v>
      </c>
      <c r="H49" s="39" t="s">
        <v>380</v>
      </c>
    </row>
    <row r="50" spans="1:8" ht="14.25" thickBot="1">
      <c r="A50" s="57"/>
      <c r="B50" s="130"/>
      <c r="C50" s="171"/>
      <c r="D50" s="43">
        <v>2011</v>
      </c>
      <c r="E50" s="43">
        <v>2011</v>
      </c>
      <c r="F50" s="43" t="s">
        <v>837</v>
      </c>
      <c r="G50" s="43" t="s">
        <v>382</v>
      </c>
      <c r="H50" s="44" t="s">
        <v>838</v>
      </c>
    </row>
    <row r="51" spans="1:8" ht="12.75">
      <c r="A51" s="176" t="s">
        <v>2368</v>
      </c>
      <c r="B51" s="439"/>
      <c r="C51" s="440"/>
      <c r="D51" s="1">
        <f>'92 59'!D18</f>
        <v>0</v>
      </c>
      <c r="E51" s="1">
        <f>'92 59'!E18</f>
        <v>0</v>
      </c>
      <c r="F51" s="1">
        <f>'92 59'!F18</f>
        <v>0</v>
      </c>
      <c r="G51" s="408"/>
      <c r="H51" s="13">
        <f>'92 59'!H18</f>
        <v>13956</v>
      </c>
    </row>
    <row r="52" spans="1:8" ht="13.5" thickBot="1">
      <c r="A52" s="40" t="s">
        <v>2365</v>
      </c>
      <c r="B52" s="113"/>
      <c r="C52" s="98"/>
      <c r="D52" s="6">
        <f>'92 59'!D45</f>
        <v>0</v>
      </c>
      <c r="E52" s="6">
        <f>'92 59'!E45</f>
        <v>0</v>
      </c>
      <c r="F52" s="6">
        <f>'92 59'!F45</f>
        <v>0</v>
      </c>
      <c r="G52" s="120"/>
      <c r="H52" s="8">
        <f>'92 59'!H45</f>
        <v>1150</v>
      </c>
    </row>
    <row r="53" spans="1:8" ht="16.5" thickBot="1">
      <c r="A53" s="144" t="s">
        <v>2386</v>
      </c>
      <c r="B53" s="441"/>
      <c r="C53" s="442"/>
      <c r="D53" s="125">
        <f>SUM(D51:D52)</f>
        <v>0</v>
      </c>
      <c r="E53" s="125">
        <f>SUM(E51:E52)</f>
        <v>0</v>
      </c>
      <c r="F53" s="125">
        <f>SUM(F51:F52)</f>
        <v>0</v>
      </c>
      <c r="G53" s="126"/>
      <c r="H53" s="127">
        <f>SUM(H51:H52)</f>
        <v>15106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 III/23</oddHeader>
    <oddFooter>&amp;C- 59 -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4.875" style="27" customWidth="1"/>
    <col min="2" max="2" width="6.00390625" style="27" customWidth="1"/>
    <col min="3" max="3" width="31.00390625" style="27" customWidth="1"/>
    <col min="4" max="5" width="7.2539062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6.875" style="27" customWidth="1"/>
    <col min="10" max="16384" width="9.125" style="27" customWidth="1"/>
  </cols>
  <sheetData>
    <row r="1" spans="1:8" ht="15.75">
      <c r="A1" s="173"/>
      <c r="B1" s="173"/>
      <c r="D1" s="422"/>
      <c r="E1" s="422"/>
      <c r="F1" s="422"/>
      <c r="G1" s="422"/>
      <c r="H1" s="422"/>
    </row>
    <row r="2" spans="1:8" ht="18.75">
      <c r="A2" s="172" t="s">
        <v>1785</v>
      </c>
      <c r="B2" s="366"/>
      <c r="C2" s="367"/>
      <c r="D2" s="367"/>
      <c r="E2" s="367"/>
      <c r="F2" s="367"/>
      <c r="G2" s="367"/>
      <c r="H2" s="367"/>
    </row>
    <row r="3" spans="1:2" ht="12.75">
      <c r="A3" s="173"/>
      <c r="B3" s="173"/>
    </row>
    <row r="4" spans="1:8" ht="15" thickBot="1">
      <c r="A4" s="369" t="s">
        <v>2368</v>
      </c>
      <c r="B4" s="173"/>
      <c r="F4" s="33"/>
      <c r="G4" s="34"/>
      <c r="H4" s="32" t="s">
        <v>19</v>
      </c>
    </row>
    <row r="5" spans="1:8" ht="13.5">
      <c r="A5" s="372" t="s">
        <v>965</v>
      </c>
      <c r="B5" s="46"/>
      <c r="C5" s="175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</row>
    <row r="6" spans="1:8" ht="14.25" thickBot="1">
      <c r="A6" s="89">
        <v>6171</v>
      </c>
      <c r="B6" s="41" t="s">
        <v>2453</v>
      </c>
      <c r="C6" s="63"/>
      <c r="D6" s="374">
        <v>2011</v>
      </c>
      <c r="E6" s="374">
        <v>2011</v>
      </c>
      <c r="F6" s="374" t="s">
        <v>837</v>
      </c>
      <c r="G6" s="43" t="s">
        <v>382</v>
      </c>
      <c r="H6" s="44" t="s">
        <v>838</v>
      </c>
    </row>
    <row r="7" spans="1:8" ht="13.5">
      <c r="A7" s="411"/>
      <c r="B7" s="46" t="s">
        <v>966</v>
      </c>
      <c r="C7" s="175"/>
      <c r="D7" s="116"/>
      <c r="E7" s="116"/>
      <c r="F7" s="116"/>
      <c r="G7" s="116"/>
      <c r="H7" s="119"/>
    </row>
    <row r="8" spans="1:8" ht="12.75">
      <c r="A8" s="58">
        <v>6171</v>
      </c>
      <c r="B8" s="121">
        <v>5011</v>
      </c>
      <c r="C8" s="160" t="s">
        <v>5</v>
      </c>
      <c r="D8" s="79">
        <v>0</v>
      </c>
      <c r="E8" s="79">
        <v>0</v>
      </c>
      <c r="F8" s="79">
        <v>0</v>
      </c>
      <c r="G8" s="20"/>
      <c r="H8" s="26">
        <v>0</v>
      </c>
    </row>
    <row r="9" spans="1:8" ht="12.75">
      <c r="A9" s="93"/>
      <c r="B9" s="121">
        <v>5021</v>
      </c>
      <c r="C9" s="42" t="s">
        <v>1353</v>
      </c>
      <c r="D9" s="79">
        <v>0</v>
      </c>
      <c r="E9" s="79">
        <v>0</v>
      </c>
      <c r="F9" s="79">
        <v>0</v>
      </c>
      <c r="G9" s="20"/>
      <c r="H9" s="92">
        <v>0</v>
      </c>
    </row>
    <row r="10" spans="1:8" ht="12.75">
      <c r="A10" s="93"/>
      <c r="B10" s="121">
        <v>5031</v>
      </c>
      <c r="C10" s="42" t="s">
        <v>1355</v>
      </c>
      <c r="D10" s="79">
        <v>0</v>
      </c>
      <c r="E10" s="79">
        <v>0</v>
      </c>
      <c r="F10" s="79">
        <v>0</v>
      </c>
      <c r="G10" s="20"/>
      <c r="H10" s="92">
        <v>0</v>
      </c>
    </row>
    <row r="11" spans="1:8" ht="12.75">
      <c r="A11" s="93"/>
      <c r="B11" s="121">
        <v>5032</v>
      </c>
      <c r="C11" s="42" t="s">
        <v>0</v>
      </c>
      <c r="D11" s="79">
        <v>0</v>
      </c>
      <c r="E11" s="79">
        <v>0</v>
      </c>
      <c r="F11" s="79">
        <v>0</v>
      </c>
      <c r="G11" s="20"/>
      <c r="H11" s="92">
        <v>0</v>
      </c>
    </row>
    <row r="12" spans="1:8" ht="12.75">
      <c r="A12" s="93"/>
      <c r="B12" s="121">
        <v>5136</v>
      </c>
      <c r="C12" s="42" t="s">
        <v>7</v>
      </c>
      <c r="D12" s="79">
        <v>0</v>
      </c>
      <c r="E12" s="79">
        <v>0</v>
      </c>
      <c r="F12" s="79">
        <v>0</v>
      </c>
      <c r="G12" s="20"/>
      <c r="H12" s="92">
        <v>0</v>
      </c>
    </row>
    <row r="13" spans="1:8" ht="12.75">
      <c r="A13" s="93"/>
      <c r="B13" s="389">
        <v>5137</v>
      </c>
      <c r="C13" s="42" t="s">
        <v>8</v>
      </c>
      <c r="D13" s="79">
        <v>0</v>
      </c>
      <c r="E13" s="79">
        <v>0</v>
      </c>
      <c r="F13" s="79">
        <v>0</v>
      </c>
      <c r="G13" s="20"/>
      <c r="H13" s="92">
        <v>0</v>
      </c>
    </row>
    <row r="14" spans="1:8" ht="12.75">
      <c r="A14" s="383"/>
      <c r="B14" s="121">
        <v>5139</v>
      </c>
      <c r="C14" s="42" t="s">
        <v>2393</v>
      </c>
      <c r="D14" s="79">
        <v>0</v>
      </c>
      <c r="E14" s="79">
        <v>0</v>
      </c>
      <c r="F14" s="79">
        <v>0</v>
      </c>
      <c r="G14" s="20"/>
      <c r="H14" s="92">
        <v>0</v>
      </c>
    </row>
    <row r="15" spans="1:8" ht="12.75">
      <c r="A15" s="383"/>
      <c r="B15" s="90">
        <v>5163</v>
      </c>
      <c r="C15" s="63" t="s">
        <v>2449</v>
      </c>
      <c r="D15" s="79">
        <v>0</v>
      </c>
      <c r="E15" s="79">
        <v>0</v>
      </c>
      <c r="F15" s="79">
        <v>1</v>
      </c>
      <c r="G15" s="20"/>
      <c r="H15" s="26">
        <v>2</v>
      </c>
    </row>
    <row r="16" spans="1:8" ht="12.75">
      <c r="A16" s="383"/>
      <c r="B16" s="121">
        <v>5169</v>
      </c>
      <c r="C16" s="42" t="s">
        <v>2444</v>
      </c>
      <c r="D16" s="79">
        <v>0</v>
      </c>
      <c r="E16" s="79">
        <v>0</v>
      </c>
      <c r="F16" s="79">
        <v>0</v>
      </c>
      <c r="G16" s="20"/>
      <c r="H16" s="26">
        <v>0</v>
      </c>
    </row>
    <row r="17" spans="1:8" ht="12.75">
      <c r="A17" s="383"/>
      <c r="B17" s="121">
        <v>5171</v>
      </c>
      <c r="C17" s="42" t="s">
        <v>2397</v>
      </c>
      <c r="D17" s="79">
        <v>0</v>
      </c>
      <c r="E17" s="79">
        <v>0</v>
      </c>
      <c r="F17" s="79">
        <v>0</v>
      </c>
      <c r="G17" s="20"/>
      <c r="H17" s="92">
        <v>0</v>
      </c>
    </row>
    <row r="18" spans="1:8" ht="12.75">
      <c r="A18" s="383"/>
      <c r="B18" s="121">
        <v>5172</v>
      </c>
      <c r="C18" s="42" t="s">
        <v>1437</v>
      </c>
      <c r="D18" s="79">
        <v>0</v>
      </c>
      <c r="E18" s="79">
        <v>0</v>
      </c>
      <c r="F18" s="79">
        <v>0</v>
      </c>
      <c r="G18" s="20"/>
      <c r="H18" s="92">
        <v>0</v>
      </c>
    </row>
    <row r="19" spans="1:8" ht="12.75">
      <c r="A19" s="383"/>
      <c r="B19" s="121">
        <v>5175</v>
      </c>
      <c r="C19" s="42" t="s">
        <v>2445</v>
      </c>
      <c r="D19" s="79">
        <v>0</v>
      </c>
      <c r="E19" s="79">
        <v>0</v>
      </c>
      <c r="F19" s="79">
        <v>0</v>
      </c>
      <c r="G19" s="20"/>
      <c r="H19" s="92">
        <v>0</v>
      </c>
    </row>
    <row r="20" spans="1:8" ht="12.75">
      <c r="A20" s="383"/>
      <c r="B20" s="121">
        <v>5213</v>
      </c>
      <c r="C20" s="42" t="s">
        <v>2312</v>
      </c>
      <c r="D20" s="79">
        <v>0</v>
      </c>
      <c r="E20" s="79">
        <v>0</v>
      </c>
      <c r="F20" s="79">
        <v>0</v>
      </c>
      <c r="G20" s="20"/>
      <c r="H20" s="92">
        <v>0</v>
      </c>
    </row>
    <row r="21" spans="1:8" ht="12.75">
      <c r="A21" s="383"/>
      <c r="B21" s="88">
        <v>5221</v>
      </c>
      <c r="C21" s="63" t="s">
        <v>2440</v>
      </c>
      <c r="D21" s="79">
        <v>0</v>
      </c>
      <c r="E21" s="79">
        <v>0</v>
      </c>
      <c r="F21" s="79">
        <v>0</v>
      </c>
      <c r="G21" s="20"/>
      <c r="H21" s="26">
        <v>0</v>
      </c>
    </row>
    <row r="22" spans="1:8" ht="13.5" thickBot="1">
      <c r="A22" s="109"/>
      <c r="B22" s="396">
        <v>5901</v>
      </c>
      <c r="C22" s="412" t="s">
        <v>470</v>
      </c>
      <c r="D22" s="248">
        <v>0</v>
      </c>
      <c r="E22" s="248">
        <v>0</v>
      </c>
      <c r="F22" s="248">
        <v>0</v>
      </c>
      <c r="G22" s="239"/>
      <c r="H22" s="249">
        <v>0</v>
      </c>
    </row>
    <row r="23" spans="1:8" ht="16.5" thickBot="1">
      <c r="A23" s="180" t="s">
        <v>2377</v>
      </c>
      <c r="B23" s="180"/>
      <c r="C23" s="414"/>
      <c r="D23" s="415">
        <f>SUM(D8:D22)</f>
        <v>0</v>
      </c>
      <c r="E23" s="415">
        <f>SUM(E8:E22)</f>
        <v>0</v>
      </c>
      <c r="F23" s="415">
        <f>SUM(F8:F22)</f>
        <v>1</v>
      </c>
      <c r="G23" s="126"/>
      <c r="H23" s="416">
        <f>SUM(H8:H22)</f>
        <v>2</v>
      </c>
    </row>
    <row r="24" spans="1:2" ht="12.75">
      <c r="A24" s="173"/>
      <c r="B24" s="173"/>
    </row>
    <row r="25" spans="1:2" ht="12.75">
      <c r="A25" s="173"/>
      <c r="B25" s="173"/>
    </row>
    <row r="26" spans="1:2" ht="12.75">
      <c r="A26" s="173"/>
      <c r="B26" s="173"/>
    </row>
    <row r="27" spans="1:2" ht="12.75">
      <c r="A27" s="173"/>
      <c r="B27" s="173"/>
    </row>
    <row r="28" spans="1:2" ht="12.75">
      <c r="A28" s="173"/>
      <c r="B28" s="173"/>
    </row>
    <row r="29" spans="1:2" ht="12.75">
      <c r="A29" s="173"/>
      <c r="B29" s="173"/>
    </row>
    <row r="30" spans="1:2" ht="12.75">
      <c r="A30" s="173"/>
      <c r="B30" s="173"/>
    </row>
    <row r="31" spans="1:2" ht="12.75">
      <c r="A31" s="173"/>
      <c r="B31" s="173"/>
    </row>
    <row r="32" spans="1:2" ht="12.75">
      <c r="A32" s="173"/>
      <c r="B32" s="173"/>
    </row>
    <row r="33" spans="1:2" ht="12.75">
      <c r="A33" s="173"/>
      <c r="B33" s="173"/>
    </row>
    <row r="34" spans="1:2" ht="12.75">
      <c r="A34" s="173"/>
      <c r="B34" s="173"/>
    </row>
    <row r="35" spans="1:2" ht="12.75">
      <c r="A35" s="173"/>
      <c r="B35" s="173"/>
    </row>
    <row r="36" spans="1:2" ht="12.75">
      <c r="A36" s="173"/>
      <c r="B36" s="173"/>
    </row>
    <row r="37" spans="1:2" ht="12.75">
      <c r="A37" s="173"/>
      <c r="B37" s="173"/>
    </row>
    <row r="38" spans="1:2" ht="12.75">
      <c r="A38" s="173"/>
      <c r="B38" s="173"/>
    </row>
    <row r="39" spans="1:2" ht="12.75">
      <c r="A39" s="173"/>
      <c r="B39" s="173"/>
    </row>
    <row r="40" spans="1:2" ht="12.75">
      <c r="A40" s="173"/>
      <c r="B40" s="173"/>
    </row>
    <row r="41" spans="1:2" ht="12.75">
      <c r="A41" s="173"/>
      <c r="B41" s="173"/>
    </row>
    <row r="42" spans="1:2" ht="12.75">
      <c r="A42" s="173"/>
      <c r="B42" s="173"/>
    </row>
    <row r="43" spans="1:2" ht="12.75">
      <c r="A43" s="173"/>
      <c r="B43" s="173"/>
    </row>
    <row r="44" spans="1:2" ht="12.75">
      <c r="A44" s="173"/>
      <c r="B44" s="173"/>
    </row>
    <row r="45" spans="1:2" ht="12.75">
      <c r="A45" s="173"/>
      <c r="B45" s="173"/>
    </row>
    <row r="46" spans="1:2" ht="12.75">
      <c r="A46" s="173"/>
      <c r="B46" s="173"/>
    </row>
    <row r="47" spans="1:2" ht="12.75">
      <c r="A47" s="173"/>
      <c r="B47" s="173"/>
    </row>
    <row r="48" spans="1:2" ht="12.75">
      <c r="A48" s="173"/>
      <c r="B48" s="173"/>
    </row>
    <row r="49" spans="1:2" ht="12.75">
      <c r="A49" s="173"/>
      <c r="B49" s="173"/>
    </row>
    <row r="50" spans="1:2" ht="12.75">
      <c r="A50" s="173"/>
      <c r="B50" s="173"/>
    </row>
    <row r="51" spans="1:2" ht="12.75">
      <c r="A51" s="173"/>
      <c r="B51" s="173"/>
    </row>
    <row r="52" spans="1:2" ht="12.75">
      <c r="A52" s="173"/>
      <c r="B52" s="173"/>
    </row>
    <row r="53" spans="1:2" ht="12.75">
      <c r="A53" s="173"/>
      <c r="B53" s="173"/>
    </row>
    <row r="54" spans="1:2" ht="12.75">
      <c r="A54" s="173"/>
      <c r="B54" s="173"/>
    </row>
    <row r="55" spans="1:2" ht="12.75">
      <c r="A55" s="173"/>
      <c r="B55" s="173"/>
    </row>
    <row r="56" spans="1:2" ht="12.75">
      <c r="A56" s="173"/>
      <c r="B56" s="173"/>
    </row>
    <row r="57" spans="1:2" ht="12.75">
      <c r="A57" s="173"/>
      <c r="B57" s="173"/>
    </row>
    <row r="58" spans="1:2" ht="12.75">
      <c r="A58" s="173"/>
      <c r="B58" s="173"/>
    </row>
    <row r="59" spans="1:2" ht="12.75">
      <c r="A59" s="173"/>
      <c r="B59" s="173"/>
    </row>
    <row r="60" spans="1:2" ht="12.75">
      <c r="A60" s="173"/>
      <c r="B60" s="173"/>
    </row>
    <row r="61" spans="1:2" ht="12.75">
      <c r="A61" s="173"/>
      <c r="B61" s="173"/>
    </row>
    <row r="62" spans="1:2" ht="12.75">
      <c r="A62" s="173"/>
      <c r="B62" s="173"/>
    </row>
    <row r="63" spans="1:2" ht="12.75">
      <c r="A63" s="173"/>
      <c r="B63" s="173"/>
    </row>
    <row r="64" spans="1:2" ht="12.75">
      <c r="A64" s="173"/>
      <c r="B64" s="173"/>
    </row>
    <row r="65" spans="1:2" ht="12.75">
      <c r="A65" s="173"/>
      <c r="B65" s="173"/>
    </row>
    <row r="66" spans="1:2" ht="12.75">
      <c r="A66" s="173"/>
      <c r="B66" s="173"/>
    </row>
    <row r="67" spans="1:2" ht="12.75">
      <c r="A67" s="173"/>
      <c r="B67" s="173"/>
    </row>
    <row r="68" spans="1:2" ht="12.75">
      <c r="A68" s="173"/>
      <c r="B68" s="173"/>
    </row>
    <row r="69" spans="1:2" ht="12.75">
      <c r="A69" s="173"/>
      <c r="B69" s="173"/>
    </row>
    <row r="70" spans="1:2" ht="12.75">
      <c r="A70" s="173"/>
      <c r="B70" s="173"/>
    </row>
    <row r="71" spans="1:2" ht="12.75">
      <c r="A71" s="173"/>
      <c r="B71" s="173"/>
    </row>
    <row r="72" spans="1:2" ht="12.75">
      <c r="A72" s="173"/>
      <c r="B72" s="173"/>
    </row>
    <row r="73" spans="1:2" ht="12.75">
      <c r="A73" s="173"/>
      <c r="B73" s="173"/>
    </row>
    <row r="74" spans="1:2" ht="12.75">
      <c r="A74" s="173"/>
      <c r="B74" s="173"/>
    </row>
    <row r="75" spans="1:2" ht="12.75">
      <c r="A75" s="173"/>
      <c r="B75" s="173"/>
    </row>
    <row r="76" spans="1:2" ht="12.75">
      <c r="A76" s="173"/>
      <c r="B76" s="173"/>
    </row>
    <row r="77" spans="1:2" ht="12.75">
      <c r="A77" s="173"/>
      <c r="B77" s="173"/>
    </row>
    <row r="78" spans="1:2" ht="12.75">
      <c r="A78" s="173"/>
      <c r="B78" s="173"/>
    </row>
    <row r="79" spans="1:2" ht="12.75">
      <c r="A79" s="173"/>
      <c r="B79" s="173"/>
    </row>
    <row r="80" spans="1:2" ht="12.75">
      <c r="A80" s="173"/>
      <c r="B80" s="173"/>
    </row>
    <row r="81" spans="1:2" ht="12.75">
      <c r="A81" s="173"/>
      <c r="B81" s="173"/>
    </row>
    <row r="82" spans="1:2" ht="12.75">
      <c r="A82" s="173"/>
      <c r="B82" s="173"/>
    </row>
    <row r="83" spans="1:2" ht="12.75">
      <c r="A83" s="173"/>
      <c r="B83" s="173"/>
    </row>
    <row r="84" spans="1:2" ht="12.75">
      <c r="A84" s="173"/>
      <c r="B84" s="173"/>
    </row>
    <row r="85" spans="1:2" ht="12.75">
      <c r="A85" s="173"/>
      <c r="B85" s="173"/>
    </row>
    <row r="86" spans="1:2" ht="12.75">
      <c r="A86" s="173"/>
      <c r="B86" s="173"/>
    </row>
    <row r="87" spans="1:2" ht="12.75">
      <c r="A87" s="173"/>
      <c r="B87" s="173"/>
    </row>
    <row r="88" spans="1:2" ht="12.75">
      <c r="A88" s="173"/>
      <c r="B88" s="173"/>
    </row>
    <row r="89" spans="1:2" ht="12.75">
      <c r="A89" s="173"/>
      <c r="B89" s="173"/>
    </row>
    <row r="90" spans="1:2" ht="12.75">
      <c r="A90" s="173"/>
      <c r="B90" s="173"/>
    </row>
    <row r="91" spans="1:2" ht="12.75">
      <c r="A91" s="173"/>
      <c r="B91" s="173"/>
    </row>
    <row r="92" spans="1:2" ht="12.75">
      <c r="A92" s="173"/>
      <c r="B92" s="173"/>
    </row>
    <row r="93" spans="1:2" ht="12.75">
      <c r="A93" s="173"/>
      <c r="B93" s="173"/>
    </row>
    <row r="94" spans="1:2" ht="12.75">
      <c r="A94" s="173"/>
      <c r="B94" s="173"/>
    </row>
    <row r="95" spans="1:2" ht="12.75">
      <c r="A95" s="173"/>
      <c r="B95" s="173"/>
    </row>
    <row r="96" spans="1:2" ht="12.75">
      <c r="A96" s="173"/>
      <c r="B96" s="173"/>
    </row>
    <row r="97" spans="1:2" ht="12.75">
      <c r="A97" s="173"/>
      <c r="B97" s="173"/>
    </row>
    <row r="98" spans="1:2" ht="12.75">
      <c r="A98" s="173"/>
      <c r="B98" s="173"/>
    </row>
    <row r="99" spans="1:2" ht="12.75">
      <c r="A99" s="173"/>
      <c r="B99" s="173"/>
    </row>
    <row r="100" spans="1:2" ht="12.75">
      <c r="A100" s="173"/>
      <c r="B100" s="173"/>
    </row>
    <row r="101" spans="1:2" ht="12.75">
      <c r="A101" s="173"/>
      <c r="B101" s="173"/>
    </row>
    <row r="102" spans="1:2" ht="12.75">
      <c r="A102" s="173"/>
      <c r="B102" s="173"/>
    </row>
    <row r="103" spans="1:2" ht="12.75">
      <c r="A103" s="173"/>
      <c r="B103" s="173"/>
    </row>
    <row r="104" spans="1:2" ht="12.75">
      <c r="A104" s="173"/>
      <c r="B104" s="173"/>
    </row>
    <row r="105" spans="1:2" ht="12.75">
      <c r="A105" s="173"/>
      <c r="B105" s="173"/>
    </row>
    <row r="106" spans="1:2" ht="12.75">
      <c r="A106" s="173"/>
      <c r="B106" s="173"/>
    </row>
    <row r="107" spans="1:2" ht="12.75">
      <c r="A107" s="173"/>
      <c r="B107" s="173"/>
    </row>
    <row r="108" spans="1:2" ht="12.75">
      <c r="A108" s="173"/>
      <c r="B108" s="173"/>
    </row>
    <row r="109" spans="1:2" ht="12.75">
      <c r="A109" s="173"/>
      <c r="B109" s="173"/>
    </row>
    <row r="110" spans="1:2" ht="12.75">
      <c r="A110" s="173"/>
      <c r="B110" s="173"/>
    </row>
    <row r="111" spans="1:2" ht="12.75">
      <c r="A111" s="173"/>
      <c r="B111" s="173"/>
    </row>
    <row r="112" spans="1:2" ht="12.75">
      <c r="A112" s="173"/>
      <c r="B112" s="173"/>
    </row>
    <row r="113" spans="1:2" ht="12.75">
      <c r="A113" s="173"/>
      <c r="B113" s="173"/>
    </row>
    <row r="114" spans="1:2" ht="12.75">
      <c r="A114" s="173"/>
      <c r="B114" s="173"/>
    </row>
    <row r="115" spans="1:2" ht="12.75">
      <c r="A115" s="173"/>
      <c r="B115" s="173"/>
    </row>
    <row r="116" spans="1:2" ht="12.75">
      <c r="A116" s="173"/>
      <c r="B116" s="173"/>
    </row>
    <row r="117" spans="1:2" ht="12.75">
      <c r="A117" s="173"/>
      <c r="B117" s="173"/>
    </row>
    <row r="118" spans="1:2" ht="12.75">
      <c r="A118" s="173"/>
      <c r="B118" s="173"/>
    </row>
    <row r="119" spans="1:2" ht="12.75">
      <c r="A119" s="173"/>
      <c r="B119" s="173"/>
    </row>
    <row r="120" spans="1:2" ht="12.75">
      <c r="A120" s="173"/>
      <c r="B120" s="173"/>
    </row>
    <row r="121" spans="1:2" ht="12.75">
      <c r="A121" s="173"/>
      <c r="B121" s="173"/>
    </row>
    <row r="122" spans="1:2" ht="12.75">
      <c r="A122" s="173"/>
      <c r="B122" s="173"/>
    </row>
    <row r="123" spans="1:2" ht="12.75">
      <c r="A123" s="173"/>
      <c r="B123" s="173"/>
    </row>
    <row r="124" spans="1:2" ht="12.75">
      <c r="A124" s="173"/>
      <c r="B124" s="173"/>
    </row>
    <row r="125" spans="1:2" ht="12.75">
      <c r="A125" s="173"/>
      <c r="B125" s="173"/>
    </row>
    <row r="126" spans="1:2" ht="12.75">
      <c r="A126" s="173"/>
      <c r="B126" s="173"/>
    </row>
    <row r="127" spans="1:2" ht="12.75">
      <c r="A127" s="173"/>
      <c r="B127" s="173"/>
    </row>
    <row r="128" spans="1:2" ht="12.75">
      <c r="A128" s="173"/>
      <c r="B128" s="173"/>
    </row>
    <row r="129" spans="1:2" ht="12.75">
      <c r="A129" s="173"/>
      <c r="B129" s="173"/>
    </row>
    <row r="130" spans="1:2" ht="12.75">
      <c r="A130" s="173"/>
      <c r="B130" s="173"/>
    </row>
    <row r="131" spans="1:2" ht="12.75">
      <c r="A131" s="173"/>
      <c r="B131" s="173"/>
    </row>
    <row r="132" spans="1:2" ht="12.75">
      <c r="A132" s="173"/>
      <c r="B132" s="173"/>
    </row>
    <row r="133" spans="1:2" ht="12.75">
      <c r="A133" s="173"/>
      <c r="B133" s="173"/>
    </row>
    <row r="134" spans="1:2" ht="12.75">
      <c r="A134" s="173"/>
      <c r="B134" s="173"/>
    </row>
    <row r="135" spans="1:2" ht="12.75">
      <c r="A135" s="173"/>
      <c r="B135" s="173"/>
    </row>
    <row r="136" spans="1:2" ht="12.75">
      <c r="A136" s="173"/>
      <c r="B136" s="173"/>
    </row>
    <row r="137" spans="1:2" ht="12.75">
      <c r="A137" s="173"/>
      <c r="B137" s="173"/>
    </row>
    <row r="138" spans="1:2" ht="12.75">
      <c r="A138" s="173"/>
      <c r="B138" s="173"/>
    </row>
    <row r="139" spans="1:2" ht="12.75">
      <c r="A139" s="173"/>
      <c r="B139" s="173"/>
    </row>
    <row r="140" spans="1:2" ht="12.75">
      <c r="A140" s="173"/>
      <c r="B140" s="173"/>
    </row>
    <row r="141" spans="1:2" ht="12.75">
      <c r="A141" s="173"/>
      <c r="B141" s="173"/>
    </row>
    <row r="142" spans="1:2" ht="12.75">
      <c r="A142" s="173"/>
      <c r="B142" s="173"/>
    </row>
    <row r="143" spans="1:2" ht="12.75">
      <c r="A143" s="173"/>
      <c r="B143" s="173"/>
    </row>
    <row r="144" spans="1:2" ht="12.75">
      <c r="A144" s="173"/>
      <c r="B144" s="173"/>
    </row>
    <row r="145" spans="1:2" ht="12.75">
      <c r="A145" s="173"/>
      <c r="B145" s="173"/>
    </row>
    <row r="146" spans="1:2" ht="12.75">
      <c r="A146" s="173"/>
      <c r="B146" s="173"/>
    </row>
    <row r="147" spans="1:2" ht="12.75">
      <c r="A147" s="173"/>
      <c r="B147" s="173"/>
    </row>
    <row r="148" spans="1:2" ht="12.75">
      <c r="A148" s="173"/>
      <c r="B148" s="173"/>
    </row>
    <row r="149" spans="1:2" ht="12.75">
      <c r="A149" s="173"/>
      <c r="B149" s="173"/>
    </row>
    <row r="150" spans="1:2" ht="12.75">
      <c r="A150" s="173"/>
      <c r="B150" s="173"/>
    </row>
    <row r="151" spans="1:2" ht="12.75">
      <c r="A151" s="173"/>
      <c r="B151" s="173"/>
    </row>
    <row r="152" spans="1:2" ht="12.75">
      <c r="A152" s="173"/>
      <c r="B152" s="173"/>
    </row>
    <row r="153" spans="1:2" ht="12.75">
      <c r="A153" s="173"/>
      <c r="B153" s="173"/>
    </row>
    <row r="154" spans="1:2" ht="12.75">
      <c r="A154" s="173"/>
      <c r="B154" s="173"/>
    </row>
    <row r="155" spans="1:2" ht="12.75">
      <c r="A155" s="173"/>
      <c r="B155" s="173"/>
    </row>
    <row r="156" spans="1:2" ht="12.75">
      <c r="A156" s="173"/>
      <c r="B156" s="173"/>
    </row>
    <row r="157" spans="1:2" ht="12.75">
      <c r="A157" s="173"/>
      <c r="B157" s="173"/>
    </row>
    <row r="158" spans="1:2" ht="12.75">
      <c r="A158" s="173"/>
      <c r="B158" s="173"/>
    </row>
    <row r="159" spans="1:2" ht="12.75">
      <c r="A159" s="173"/>
      <c r="B159" s="173"/>
    </row>
    <row r="160" spans="1:2" ht="12.75">
      <c r="A160" s="173"/>
      <c r="B160" s="173"/>
    </row>
    <row r="161" spans="1:2" ht="12.75">
      <c r="A161" s="173"/>
      <c r="B161" s="173"/>
    </row>
    <row r="162" spans="1:2" ht="12.75">
      <c r="A162" s="173"/>
      <c r="B162" s="173"/>
    </row>
    <row r="163" spans="1:2" ht="12.75">
      <c r="A163" s="173"/>
      <c r="B163" s="173"/>
    </row>
    <row r="164" spans="1:2" ht="12.75">
      <c r="A164" s="173"/>
      <c r="B164" s="173"/>
    </row>
    <row r="165" spans="1:2" ht="12.75">
      <c r="A165" s="173"/>
      <c r="B165" s="173"/>
    </row>
    <row r="166" spans="1:2" ht="12.75">
      <c r="A166" s="173"/>
      <c r="B166" s="173"/>
    </row>
    <row r="167" spans="1:2" ht="12.75">
      <c r="A167" s="173"/>
      <c r="B167" s="173"/>
    </row>
    <row r="168" spans="1:2" ht="12.75">
      <c r="A168" s="173"/>
      <c r="B168" s="173"/>
    </row>
    <row r="169" spans="1:2" ht="12.75">
      <c r="A169" s="173"/>
      <c r="B169" s="173"/>
    </row>
    <row r="170" spans="1:2" ht="12.75">
      <c r="A170" s="173"/>
      <c r="B170" s="173"/>
    </row>
    <row r="171" spans="1:2" ht="12.75">
      <c r="A171" s="173"/>
      <c r="B171" s="173"/>
    </row>
    <row r="172" spans="1:2" ht="12.75">
      <c r="A172" s="173"/>
      <c r="B172" s="173"/>
    </row>
    <row r="173" spans="1:2" ht="12.75">
      <c r="A173" s="173"/>
      <c r="B173" s="173"/>
    </row>
    <row r="174" spans="1:2" ht="12.75">
      <c r="A174" s="173"/>
      <c r="B174" s="173"/>
    </row>
    <row r="175" spans="1:2" ht="12.75">
      <c r="A175" s="173"/>
      <c r="B175" s="173"/>
    </row>
    <row r="176" spans="1:2" ht="12.75">
      <c r="A176" s="173"/>
      <c r="B176" s="173"/>
    </row>
    <row r="177" spans="1:2" ht="12.75">
      <c r="A177" s="173"/>
      <c r="B177" s="173"/>
    </row>
    <row r="178" spans="1:2" ht="12.75">
      <c r="A178" s="173"/>
      <c r="B178" s="173"/>
    </row>
    <row r="179" spans="1:2" ht="12.75">
      <c r="A179" s="173"/>
      <c r="B179" s="173"/>
    </row>
    <row r="180" spans="1:2" ht="12.75">
      <c r="A180" s="173"/>
      <c r="B180" s="173"/>
    </row>
    <row r="181" spans="1:2" ht="12.75">
      <c r="A181" s="173"/>
      <c r="B181" s="173"/>
    </row>
    <row r="182" spans="1:2" ht="12.75">
      <c r="A182" s="173"/>
      <c r="B182" s="173"/>
    </row>
    <row r="183" spans="1:2" ht="12.75">
      <c r="A183" s="173"/>
      <c r="B183" s="173"/>
    </row>
    <row r="184" spans="1:2" ht="12.75">
      <c r="A184" s="173"/>
      <c r="B184" s="173"/>
    </row>
    <row r="185" spans="1:2" ht="12.75">
      <c r="A185" s="173"/>
      <c r="B185" s="173"/>
    </row>
    <row r="186" spans="1:2" ht="12.75">
      <c r="A186" s="173"/>
      <c r="B186" s="173"/>
    </row>
    <row r="187" spans="1:2" ht="12.75">
      <c r="A187" s="173"/>
      <c r="B187" s="173"/>
    </row>
    <row r="188" spans="1:2" ht="12.75">
      <c r="A188" s="173"/>
      <c r="B188" s="173"/>
    </row>
    <row r="189" spans="1:2" ht="12.75">
      <c r="A189" s="173"/>
      <c r="B189" s="173"/>
    </row>
    <row r="190" spans="1:2" ht="12.75">
      <c r="A190" s="173"/>
      <c r="B190" s="173"/>
    </row>
    <row r="191" spans="1:2" ht="12.75">
      <c r="A191" s="173"/>
      <c r="B191" s="173"/>
    </row>
    <row r="192" spans="1:2" ht="12.75">
      <c r="A192" s="173"/>
      <c r="B192" s="173"/>
    </row>
    <row r="193" spans="1:2" ht="12.75">
      <c r="A193" s="173"/>
      <c r="B193" s="173"/>
    </row>
    <row r="194" spans="1:2" ht="12.75">
      <c r="A194" s="173"/>
      <c r="B194" s="173"/>
    </row>
    <row r="195" spans="1:2" ht="12.75">
      <c r="A195" s="173"/>
      <c r="B195" s="1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III/24</oddHeader>
    <oddFooter>&amp;C- 60 -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7">
      <selection activeCell="O13" sqref="O13"/>
    </sheetView>
  </sheetViews>
  <sheetFormatPr defaultColWidth="9.00390625" defaultRowHeight="12.75"/>
  <cols>
    <col min="1" max="1" width="4.875" style="27" customWidth="1"/>
    <col min="2" max="2" width="5.25390625" style="27" customWidth="1"/>
    <col min="3" max="3" width="31.875" style="27" customWidth="1"/>
    <col min="4" max="5" width="7.2539062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7.25390625" style="27" customWidth="1"/>
    <col min="10" max="16384" width="9.125" style="27" customWidth="1"/>
  </cols>
  <sheetData>
    <row r="2" spans="1:8" ht="18.75">
      <c r="A2" s="172" t="s">
        <v>499</v>
      </c>
      <c r="C2" s="367"/>
      <c r="D2" s="128"/>
      <c r="E2" s="128"/>
      <c r="F2" s="128"/>
      <c r="G2" s="367"/>
      <c r="H2" s="128"/>
    </row>
    <row r="3" spans="4:8" ht="12.75">
      <c r="D3" s="128"/>
      <c r="E3" s="128"/>
      <c r="F3" s="128"/>
      <c r="H3" s="128"/>
    </row>
    <row r="4" spans="1:8" ht="15" thickBot="1">
      <c r="A4" s="369" t="s">
        <v>2368</v>
      </c>
      <c r="B4" s="173"/>
      <c r="F4" s="33"/>
      <c r="G4" s="34"/>
      <c r="H4" s="32" t="s">
        <v>19</v>
      </c>
    </row>
    <row r="5" spans="1:8" ht="13.5">
      <c r="A5" s="372" t="s">
        <v>965</v>
      </c>
      <c r="B5" s="46"/>
      <c r="C5" s="175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</row>
    <row r="6" spans="1:8" ht="14.25" thickBot="1">
      <c r="A6" s="89">
        <v>6171</v>
      </c>
      <c r="B6" s="41" t="s">
        <v>2453</v>
      </c>
      <c r="C6" s="63"/>
      <c r="D6" s="374">
        <v>2011</v>
      </c>
      <c r="E6" s="374">
        <v>2011</v>
      </c>
      <c r="F6" s="374" t="s">
        <v>837</v>
      </c>
      <c r="G6" s="43" t="s">
        <v>382</v>
      </c>
      <c r="H6" s="44" t="s">
        <v>838</v>
      </c>
    </row>
    <row r="7" spans="1:8" ht="13.5">
      <c r="A7" s="411"/>
      <c r="B7" s="380" t="s">
        <v>966</v>
      </c>
      <c r="C7" s="175"/>
      <c r="D7" s="116"/>
      <c r="E7" s="116"/>
      <c r="F7" s="116"/>
      <c r="G7" s="116"/>
      <c r="H7" s="119"/>
    </row>
    <row r="8" spans="1:8" ht="12.75">
      <c r="A8" s="58">
        <v>6171</v>
      </c>
      <c r="B8" s="88">
        <v>5021</v>
      </c>
      <c r="C8" s="63" t="s">
        <v>1353</v>
      </c>
      <c r="D8" s="79">
        <v>0</v>
      </c>
      <c r="E8" s="79">
        <v>0</v>
      </c>
      <c r="F8" s="79">
        <v>0</v>
      </c>
      <c r="G8" s="20"/>
      <c r="H8" s="26">
        <v>48</v>
      </c>
    </row>
    <row r="9" spans="1:8" ht="12.75">
      <c r="A9" s="93"/>
      <c r="B9" s="121">
        <v>5031</v>
      </c>
      <c r="C9" s="42" t="s">
        <v>1355</v>
      </c>
      <c r="D9" s="79">
        <v>0</v>
      </c>
      <c r="E9" s="79">
        <v>0</v>
      </c>
      <c r="F9" s="79">
        <v>0</v>
      </c>
      <c r="G9" s="20"/>
      <c r="H9" s="92">
        <v>12</v>
      </c>
    </row>
    <row r="10" spans="1:8" ht="12.75">
      <c r="A10" s="93"/>
      <c r="B10" s="121">
        <v>5032</v>
      </c>
      <c r="C10" s="42" t="s">
        <v>0</v>
      </c>
      <c r="D10" s="79">
        <v>0</v>
      </c>
      <c r="E10" s="79">
        <v>0</v>
      </c>
      <c r="F10" s="79">
        <v>0</v>
      </c>
      <c r="G10" s="20"/>
      <c r="H10" s="92">
        <v>4</v>
      </c>
    </row>
    <row r="11" spans="1:8" ht="12.75">
      <c r="A11" s="93"/>
      <c r="B11" s="121">
        <v>5139</v>
      </c>
      <c r="C11" s="42" t="s">
        <v>2393</v>
      </c>
      <c r="D11" s="79">
        <v>0</v>
      </c>
      <c r="E11" s="79">
        <v>0</v>
      </c>
      <c r="F11" s="79">
        <v>0</v>
      </c>
      <c r="G11" s="20"/>
      <c r="H11" s="92">
        <v>22</v>
      </c>
    </row>
    <row r="12" spans="1:8" ht="12.75">
      <c r="A12" s="93"/>
      <c r="B12" s="90">
        <v>5163</v>
      </c>
      <c r="C12" s="63" t="s">
        <v>2449</v>
      </c>
      <c r="D12" s="79">
        <v>0</v>
      </c>
      <c r="E12" s="79">
        <v>0</v>
      </c>
      <c r="F12" s="79">
        <v>0</v>
      </c>
      <c r="G12" s="20"/>
      <c r="H12" s="92">
        <v>0</v>
      </c>
    </row>
    <row r="13" spans="1:8" ht="12.75">
      <c r="A13" s="383"/>
      <c r="B13" s="121">
        <v>5166</v>
      </c>
      <c r="C13" s="42" t="s">
        <v>2454</v>
      </c>
      <c r="D13" s="79">
        <v>0</v>
      </c>
      <c r="E13" s="79">
        <v>0</v>
      </c>
      <c r="F13" s="79">
        <v>0</v>
      </c>
      <c r="G13" s="20"/>
      <c r="H13" s="26">
        <v>0</v>
      </c>
    </row>
    <row r="14" spans="1:8" ht="12.75">
      <c r="A14" s="383"/>
      <c r="B14" s="88">
        <v>5169</v>
      </c>
      <c r="C14" s="63" t="s">
        <v>2444</v>
      </c>
      <c r="D14" s="79">
        <v>0</v>
      </c>
      <c r="E14" s="79">
        <v>0</v>
      </c>
      <c r="F14" s="79">
        <v>0</v>
      </c>
      <c r="G14" s="20"/>
      <c r="H14" s="26">
        <v>41</v>
      </c>
    </row>
    <row r="15" spans="1:8" ht="13.5" thickBot="1">
      <c r="A15" s="109"/>
      <c r="B15" s="396">
        <v>5175</v>
      </c>
      <c r="C15" s="412" t="s">
        <v>2445</v>
      </c>
      <c r="D15" s="248">
        <v>0</v>
      </c>
      <c r="E15" s="248">
        <v>0</v>
      </c>
      <c r="F15" s="248">
        <v>0</v>
      </c>
      <c r="G15" s="413"/>
      <c r="H15" s="249">
        <v>6</v>
      </c>
    </row>
    <row r="16" spans="1:8" ht="16.5" thickBot="1">
      <c r="A16" s="180" t="s">
        <v>2377</v>
      </c>
      <c r="B16" s="180"/>
      <c r="C16" s="414"/>
      <c r="D16" s="415">
        <f>SUM(D8:D15)</f>
        <v>0</v>
      </c>
      <c r="E16" s="415">
        <f>SUM(E8:E15)</f>
        <v>0</v>
      </c>
      <c r="F16" s="415">
        <f>SUM(F8:F15)</f>
        <v>0</v>
      </c>
      <c r="G16" s="126"/>
      <c r="H16" s="416">
        <f>SUM(H8:H15)</f>
        <v>133</v>
      </c>
    </row>
    <row r="18" ht="13.5" thickBot="1"/>
    <row r="19" spans="1:8" ht="15">
      <c r="A19" s="134" t="s">
        <v>2365</v>
      </c>
      <c r="B19" s="135"/>
      <c r="C19" s="136"/>
      <c r="D19" s="38" t="s">
        <v>1438</v>
      </c>
      <c r="E19" s="38" t="s">
        <v>781</v>
      </c>
      <c r="F19" s="38" t="s">
        <v>380</v>
      </c>
      <c r="G19" s="38" t="s">
        <v>381</v>
      </c>
      <c r="H19" s="39" t="s">
        <v>380</v>
      </c>
    </row>
    <row r="20" spans="1:8" ht="14.25" thickBot="1">
      <c r="A20" s="137"/>
      <c r="B20" s="138"/>
      <c r="C20" s="139"/>
      <c r="D20" s="374">
        <v>2011</v>
      </c>
      <c r="E20" s="374">
        <v>2011</v>
      </c>
      <c r="F20" s="374" t="s">
        <v>837</v>
      </c>
      <c r="G20" s="43" t="s">
        <v>382</v>
      </c>
      <c r="H20" s="44" t="s">
        <v>838</v>
      </c>
    </row>
    <row r="21" spans="1:8" ht="12.75">
      <c r="A21" s="417">
        <v>6171</v>
      </c>
      <c r="B21" s="190">
        <v>6121</v>
      </c>
      <c r="C21" s="42" t="s">
        <v>2435</v>
      </c>
      <c r="D21" s="49">
        <v>0</v>
      </c>
      <c r="E21" s="49">
        <v>0</v>
      </c>
      <c r="F21" s="49">
        <v>0</v>
      </c>
      <c r="G21" s="20"/>
      <c r="H21" s="92">
        <v>772</v>
      </c>
    </row>
    <row r="22" spans="1:8" ht="12.75">
      <c r="A22" s="418"/>
      <c r="B22" s="190">
        <v>6122</v>
      </c>
      <c r="C22" s="42" t="s">
        <v>2436</v>
      </c>
      <c r="D22" s="91">
        <v>0</v>
      </c>
      <c r="E22" s="91">
        <v>0</v>
      </c>
      <c r="F22" s="91">
        <v>0</v>
      </c>
      <c r="G22" s="20"/>
      <c r="H22" s="92">
        <v>920</v>
      </c>
    </row>
    <row r="23" spans="1:8" ht="12.75">
      <c r="A23" s="418"/>
      <c r="B23" s="121">
        <v>6125</v>
      </c>
      <c r="C23" s="42" t="s">
        <v>1322</v>
      </c>
      <c r="D23" s="91">
        <v>0</v>
      </c>
      <c r="E23" s="91">
        <v>0</v>
      </c>
      <c r="F23" s="91">
        <v>0</v>
      </c>
      <c r="G23" s="20"/>
      <c r="H23" s="92">
        <v>0</v>
      </c>
    </row>
    <row r="24" spans="1:8" ht="15.75" thickBot="1">
      <c r="A24" s="64"/>
      <c r="B24" s="419" t="s">
        <v>2379</v>
      </c>
      <c r="C24" s="386"/>
      <c r="D24" s="387">
        <f>SUM(D21:D23)</f>
        <v>0</v>
      </c>
      <c r="E24" s="387">
        <f>SUM(E21:E23)</f>
        <v>0</v>
      </c>
      <c r="F24" s="387">
        <f>SUM(F21:F23)</f>
        <v>0</v>
      </c>
      <c r="G24" s="69"/>
      <c r="H24" s="388">
        <f>SUM(H21:H23)</f>
        <v>1692</v>
      </c>
    </row>
    <row r="25" spans="1:8" ht="16.5" thickBot="1">
      <c r="A25" s="144" t="s">
        <v>2380</v>
      </c>
      <c r="B25" s="145"/>
      <c r="C25" s="146"/>
      <c r="D25" s="125">
        <f>SUM(D24)</f>
        <v>0</v>
      </c>
      <c r="E25" s="125">
        <f>SUM(E24)</f>
        <v>0</v>
      </c>
      <c r="F25" s="125">
        <f>SUM(F24)</f>
        <v>0</v>
      </c>
      <c r="G25" s="148"/>
      <c r="H25" s="127">
        <f>SUM(H24)</f>
        <v>1692</v>
      </c>
    </row>
    <row r="26" spans="1:8" ht="12.75">
      <c r="A26" s="129"/>
      <c r="B26" s="130"/>
      <c r="C26" s="131"/>
      <c r="D26" s="132"/>
      <c r="E26" s="132"/>
      <c r="F26" s="132"/>
      <c r="G26" s="133"/>
      <c r="H26" s="132"/>
    </row>
    <row r="27" spans="1:8" ht="12.75">
      <c r="A27" s="129"/>
      <c r="B27" s="130"/>
      <c r="C27" s="131"/>
      <c r="D27" s="132"/>
      <c r="E27" s="132"/>
      <c r="F27" s="132"/>
      <c r="G27" s="133"/>
      <c r="H27" s="132"/>
    </row>
    <row r="28" spans="1:8" ht="12.75">
      <c r="A28" s="129"/>
      <c r="B28" s="130"/>
      <c r="C28" s="131"/>
      <c r="D28" s="132"/>
      <c r="E28" s="132"/>
      <c r="F28" s="132"/>
      <c r="G28" s="133"/>
      <c r="H28" s="132"/>
    </row>
    <row r="29" spans="1:8" ht="16.5" thickBot="1">
      <c r="A29" s="149" t="s">
        <v>2381</v>
      </c>
      <c r="B29" s="150"/>
      <c r="C29" s="78"/>
      <c r="D29" s="32"/>
      <c r="E29" s="32"/>
      <c r="F29" s="151"/>
      <c r="G29" s="78"/>
      <c r="H29" s="151"/>
    </row>
    <row r="30" spans="1:8" ht="13.5">
      <c r="A30" s="152" t="s">
        <v>2382</v>
      </c>
      <c r="B30" s="153"/>
      <c r="C30" s="154" t="s">
        <v>2383</v>
      </c>
      <c r="D30" s="38" t="s">
        <v>1438</v>
      </c>
      <c r="E30" s="38" t="s">
        <v>781</v>
      </c>
      <c r="F30" s="38" t="s">
        <v>380</v>
      </c>
      <c r="G30" s="38" t="s">
        <v>381</v>
      </c>
      <c r="H30" s="39" t="s">
        <v>380</v>
      </c>
    </row>
    <row r="31" spans="1:8" ht="14.25" thickBot="1">
      <c r="A31" s="155"/>
      <c r="B31" s="156" t="s">
        <v>2384</v>
      </c>
      <c r="C31" s="157"/>
      <c r="D31" s="374">
        <v>2011</v>
      </c>
      <c r="E31" s="374">
        <v>2011</v>
      </c>
      <c r="F31" s="374" t="s">
        <v>837</v>
      </c>
      <c r="G31" s="43" t="s">
        <v>382</v>
      </c>
      <c r="H31" s="44" t="s">
        <v>838</v>
      </c>
    </row>
    <row r="32" spans="1:8" ht="12.75">
      <c r="A32" s="363">
        <v>30</v>
      </c>
      <c r="B32" s="190">
        <v>8301</v>
      </c>
      <c r="C32" s="17" t="s">
        <v>510</v>
      </c>
      <c r="D32" s="420">
        <v>0</v>
      </c>
      <c r="E32" s="420">
        <v>0</v>
      </c>
      <c r="F32" s="420">
        <v>0</v>
      </c>
      <c r="G32" s="142"/>
      <c r="H32" s="22"/>
    </row>
    <row r="33" spans="1:8" ht="14.25">
      <c r="A33" s="363"/>
      <c r="B33" s="190"/>
      <c r="C33" s="164" t="s">
        <v>1347</v>
      </c>
      <c r="D33" s="165">
        <f>SUM(D32)</f>
        <v>0</v>
      </c>
      <c r="E33" s="165">
        <f>SUM(E32)</f>
        <v>0</v>
      </c>
      <c r="F33" s="165">
        <f>SUM(F32)</f>
        <v>0</v>
      </c>
      <c r="G33" s="166"/>
      <c r="H33" s="167"/>
    </row>
    <row r="34" spans="1:8" ht="12.75">
      <c r="A34" s="363">
        <v>30</v>
      </c>
      <c r="B34" s="190">
        <v>8302</v>
      </c>
      <c r="C34" s="17" t="s">
        <v>511</v>
      </c>
      <c r="D34" s="23">
        <v>0</v>
      </c>
      <c r="E34" s="23">
        <v>0</v>
      </c>
      <c r="F34" s="23">
        <v>0</v>
      </c>
      <c r="G34" s="142"/>
      <c r="H34" s="22"/>
    </row>
    <row r="35" spans="1:8" ht="14.25">
      <c r="A35" s="363"/>
      <c r="B35" s="190"/>
      <c r="C35" s="164" t="s">
        <v>508</v>
      </c>
      <c r="D35" s="165">
        <f>SUM(D34)</f>
        <v>0</v>
      </c>
      <c r="E35" s="165">
        <f>SUM(E34)</f>
        <v>0</v>
      </c>
      <c r="F35" s="165">
        <f>SUM(F34)</f>
        <v>0</v>
      </c>
      <c r="G35" s="166"/>
      <c r="H35" s="167"/>
    </row>
    <row r="36" spans="1:8" ht="12.75">
      <c r="A36" s="363">
        <v>30</v>
      </c>
      <c r="B36" s="190">
        <v>8303</v>
      </c>
      <c r="C36" s="17" t="s">
        <v>512</v>
      </c>
      <c r="D36" s="23">
        <v>0</v>
      </c>
      <c r="E36" s="23">
        <v>0</v>
      </c>
      <c r="F36" s="23">
        <v>0</v>
      </c>
      <c r="G36" s="142"/>
      <c r="H36" s="22"/>
    </row>
    <row r="37" spans="1:8" ht="15.75" thickBot="1">
      <c r="A37" s="162"/>
      <c r="B37" s="163"/>
      <c r="C37" s="164" t="s">
        <v>509</v>
      </c>
      <c r="D37" s="165">
        <f>SUM(D36)</f>
        <v>0</v>
      </c>
      <c r="E37" s="165">
        <f>SUM(E36)</f>
        <v>0</v>
      </c>
      <c r="F37" s="165">
        <f>SUM(F36)</f>
        <v>0</v>
      </c>
      <c r="G37" s="166"/>
      <c r="H37" s="167"/>
    </row>
    <row r="38" spans="1:8" ht="16.5" thickBot="1">
      <c r="A38" s="421"/>
      <c r="B38" s="406"/>
      <c r="C38" s="410" t="s">
        <v>2366</v>
      </c>
      <c r="D38" s="169">
        <f>SUM(D37,D35,D33)</f>
        <v>0</v>
      </c>
      <c r="E38" s="169">
        <f>SUM(E37,E35,E33)</f>
        <v>0</v>
      </c>
      <c r="F38" s="169">
        <f>SUM(F37,F35,F33)</f>
        <v>0</v>
      </c>
      <c r="G38" s="148"/>
      <c r="H38" s="170">
        <v>1692</v>
      </c>
    </row>
    <row r="39" spans="1:8" ht="12.75">
      <c r="A39" s="129"/>
      <c r="B39" s="130"/>
      <c r="C39" s="171"/>
      <c r="D39" s="132"/>
      <c r="E39" s="132"/>
      <c r="F39" s="132"/>
      <c r="G39" s="133"/>
      <c r="H39" s="132"/>
    </row>
    <row r="40" spans="1:8" ht="12.75">
      <c r="A40" s="129"/>
      <c r="B40" s="130"/>
      <c r="C40" s="171"/>
      <c r="D40" s="132"/>
      <c r="E40" s="132"/>
      <c r="F40" s="132"/>
      <c r="G40" s="133"/>
      <c r="H40" s="132"/>
    </row>
    <row r="43" spans="1:8" ht="19.5" thickBot="1">
      <c r="A43" s="172" t="s">
        <v>507</v>
      </c>
      <c r="B43" s="173"/>
      <c r="D43" s="33"/>
      <c r="E43" s="33"/>
      <c r="F43" s="33"/>
      <c r="G43" s="34"/>
      <c r="H43" s="33"/>
    </row>
    <row r="44" spans="1:8" ht="13.5">
      <c r="A44" s="174"/>
      <c r="B44" s="36"/>
      <c r="C44" s="175"/>
      <c r="D44" s="38" t="s">
        <v>1438</v>
      </c>
      <c r="E44" s="38" t="s">
        <v>781</v>
      </c>
      <c r="F44" s="38" t="s">
        <v>380</v>
      </c>
      <c r="G44" s="38" t="s">
        <v>381</v>
      </c>
      <c r="H44" s="39" t="s">
        <v>380</v>
      </c>
    </row>
    <row r="45" spans="1:8" ht="14.25" thickBot="1">
      <c r="A45" s="57"/>
      <c r="B45" s="130"/>
      <c r="C45" s="171"/>
      <c r="D45" s="374">
        <v>2011</v>
      </c>
      <c r="E45" s="374">
        <v>2011</v>
      </c>
      <c r="F45" s="374" t="s">
        <v>837</v>
      </c>
      <c r="G45" s="43" t="s">
        <v>382</v>
      </c>
      <c r="H45" s="44" t="s">
        <v>838</v>
      </c>
    </row>
    <row r="46" spans="1:8" ht="12.75">
      <c r="A46" s="176" t="s">
        <v>2364</v>
      </c>
      <c r="B46" s="177"/>
      <c r="C46" s="178"/>
      <c r="D46" s="5">
        <f>'96 61'!D16</f>
        <v>0</v>
      </c>
      <c r="E46" s="5">
        <f>'96 61'!E16</f>
        <v>0</v>
      </c>
      <c r="F46" s="5">
        <f>'96 61'!F16</f>
        <v>0</v>
      </c>
      <c r="G46" s="179"/>
      <c r="H46" s="7">
        <f>'96 61'!H16</f>
        <v>133</v>
      </c>
    </row>
    <row r="47" spans="1:8" ht="13.5" thickBot="1">
      <c r="A47" s="112" t="s">
        <v>2360</v>
      </c>
      <c r="B47" s="88"/>
      <c r="C47" s="17"/>
      <c r="D47" s="6">
        <f>'96 61'!D38</f>
        <v>0</v>
      </c>
      <c r="E47" s="6">
        <f>'96 61'!E38</f>
        <v>0</v>
      </c>
      <c r="F47" s="6">
        <f>'96 61'!F38</f>
        <v>0</v>
      </c>
      <c r="G47" s="120"/>
      <c r="H47" s="8">
        <f>'96 61'!H38</f>
        <v>1692</v>
      </c>
    </row>
    <row r="48" spans="1:8" ht="16.5" thickBot="1">
      <c r="A48" s="180" t="s">
        <v>2437</v>
      </c>
      <c r="B48" s="181"/>
      <c r="C48" s="182"/>
      <c r="D48" s="169">
        <f>SUM(D46:D47)</f>
        <v>0</v>
      </c>
      <c r="E48" s="169">
        <f>SUM(E46:E47)</f>
        <v>0</v>
      </c>
      <c r="F48" s="169">
        <f>SUM(F46:F47)</f>
        <v>0</v>
      </c>
      <c r="G48" s="183"/>
      <c r="H48" s="170">
        <f>SUM(H46:H47)</f>
        <v>1825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III/25</oddHeader>
    <oddFooter>&amp;C- 61-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2:L52"/>
  <sheetViews>
    <sheetView zoomScalePageLayoutView="0" workbookViewId="0" topLeftCell="A22">
      <selection activeCell="T22" sqref="T22:T23"/>
    </sheetView>
  </sheetViews>
  <sheetFormatPr defaultColWidth="5.125" defaultRowHeight="12.75"/>
  <cols>
    <col min="1" max="1" width="5.125" style="27" customWidth="1"/>
    <col min="2" max="2" width="4.875" style="27" customWidth="1"/>
    <col min="3" max="3" width="28.125" style="27" customWidth="1"/>
    <col min="4" max="5" width="8.25390625" style="27" bestFit="1" customWidth="1"/>
    <col min="6" max="6" width="10.125" style="27" customWidth="1"/>
    <col min="7" max="7" width="9.75390625" style="27" bestFit="1" customWidth="1"/>
    <col min="8" max="8" width="10.125" style="27" customWidth="1"/>
    <col min="9" max="9" width="7.25390625" style="27" customWidth="1"/>
    <col min="10" max="11" width="5.125" style="27" customWidth="1"/>
    <col min="12" max="12" width="6.625" style="27" bestFit="1" customWidth="1"/>
    <col min="13" max="16384" width="5.125" style="27" customWidth="1"/>
  </cols>
  <sheetData>
    <row r="2" spans="1:8" ht="18.75">
      <c r="A2" s="172" t="s">
        <v>1781</v>
      </c>
      <c r="B2" s="366"/>
      <c r="C2" s="367"/>
      <c r="D2" s="367"/>
      <c r="E2" s="367"/>
      <c r="F2" s="367"/>
      <c r="G2" s="367"/>
      <c r="H2" s="367"/>
    </row>
    <row r="3" spans="1:8" ht="12.75">
      <c r="A3" s="368"/>
      <c r="B3" s="173"/>
      <c r="D3" s="128"/>
      <c r="E3" s="128"/>
      <c r="F3" s="128"/>
      <c r="H3" s="128"/>
    </row>
    <row r="4" spans="1:8" ht="15" thickBot="1">
      <c r="A4" s="369" t="s">
        <v>2368</v>
      </c>
      <c r="B4" s="173"/>
      <c r="F4" s="370"/>
      <c r="G4" s="371"/>
      <c r="H4" s="32" t="s">
        <v>19</v>
      </c>
    </row>
    <row r="5" spans="1:8" ht="13.5">
      <c r="A5" s="372" t="s">
        <v>965</v>
      </c>
      <c r="B5" s="373"/>
      <c r="C5" s="47"/>
      <c r="D5" s="38" t="s">
        <v>1438</v>
      </c>
      <c r="E5" s="38" t="s">
        <v>781</v>
      </c>
      <c r="F5" s="38" t="s">
        <v>380</v>
      </c>
      <c r="G5" s="38" t="s">
        <v>381</v>
      </c>
      <c r="H5" s="39" t="s">
        <v>380</v>
      </c>
    </row>
    <row r="6" spans="1:8" ht="13.5">
      <c r="A6" s="89">
        <v>6171</v>
      </c>
      <c r="B6" s="41" t="s">
        <v>2453</v>
      </c>
      <c r="C6" s="42"/>
      <c r="D6" s="374">
        <v>2011</v>
      </c>
      <c r="E6" s="374">
        <v>2011</v>
      </c>
      <c r="F6" s="374" t="s">
        <v>837</v>
      </c>
      <c r="G6" s="374" t="s">
        <v>382</v>
      </c>
      <c r="H6" s="375" t="s">
        <v>838</v>
      </c>
    </row>
    <row r="7" spans="1:8" ht="13.5">
      <c r="A7" s="89">
        <v>6310</v>
      </c>
      <c r="B7" s="41" t="s">
        <v>1799</v>
      </c>
      <c r="C7" s="42"/>
      <c r="D7" s="374"/>
      <c r="E7" s="374"/>
      <c r="F7" s="374"/>
      <c r="G7" s="374"/>
      <c r="H7" s="375"/>
    </row>
    <row r="8" spans="1:8" ht="13.5">
      <c r="A8" s="89">
        <v>6399</v>
      </c>
      <c r="B8" s="41" t="s">
        <v>1411</v>
      </c>
      <c r="C8" s="42"/>
      <c r="D8" s="374"/>
      <c r="E8" s="374"/>
      <c r="F8" s="374"/>
      <c r="G8" s="374"/>
      <c r="H8" s="375"/>
    </row>
    <row r="9" spans="1:8" ht="13.5" thickBot="1">
      <c r="A9" s="58">
        <v>6409</v>
      </c>
      <c r="B9" s="376" t="s">
        <v>1348</v>
      </c>
      <c r="C9" s="377"/>
      <c r="D9" s="378"/>
      <c r="E9" s="378"/>
      <c r="F9" s="378"/>
      <c r="G9" s="378"/>
      <c r="H9" s="379"/>
    </row>
    <row r="10" spans="1:8" ht="13.5">
      <c r="A10" s="252"/>
      <c r="B10" s="380" t="s">
        <v>966</v>
      </c>
      <c r="C10" s="175"/>
      <c r="D10" s="381"/>
      <c r="E10" s="381"/>
      <c r="F10" s="381"/>
      <c r="G10" s="381"/>
      <c r="H10" s="382"/>
    </row>
    <row r="11" spans="1:8" ht="12.75">
      <c r="A11" s="89">
        <v>6171</v>
      </c>
      <c r="B11" s="88">
        <v>5163</v>
      </c>
      <c r="C11" s="63" t="s">
        <v>1350</v>
      </c>
      <c r="D11" s="79">
        <v>0</v>
      </c>
      <c r="E11" s="79">
        <v>0</v>
      </c>
      <c r="F11" s="79">
        <v>0</v>
      </c>
      <c r="G11" s="142"/>
      <c r="H11" s="26">
        <v>0</v>
      </c>
    </row>
    <row r="12" spans="1:8" ht="12.75">
      <c r="A12" s="93"/>
      <c r="B12" s="121">
        <v>5182</v>
      </c>
      <c r="C12" s="42" t="s">
        <v>1349</v>
      </c>
      <c r="D12" s="79">
        <v>0</v>
      </c>
      <c r="E12" s="79">
        <v>0</v>
      </c>
      <c r="F12" s="79">
        <v>0</v>
      </c>
      <c r="G12" s="142"/>
      <c r="H12" s="26">
        <v>0</v>
      </c>
    </row>
    <row r="13" spans="1:8" ht="12.75">
      <c r="A13" s="93"/>
      <c r="B13" s="121">
        <v>5189</v>
      </c>
      <c r="C13" s="42" t="s">
        <v>12</v>
      </c>
      <c r="D13" s="79">
        <v>0</v>
      </c>
      <c r="E13" s="79">
        <v>0</v>
      </c>
      <c r="F13" s="79">
        <v>0</v>
      </c>
      <c r="G13" s="142"/>
      <c r="H13" s="26">
        <v>0</v>
      </c>
    </row>
    <row r="14" spans="1:8" ht="12.75">
      <c r="A14" s="383"/>
      <c r="B14" s="121">
        <v>5909</v>
      </c>
      <c r="C14" s="42" t="s">
        <v>1448</v>
      </c>
      <c r="D14" s="79">
        <v>0</v>
      </c>
      <c r="E14" s="79">
        <v>0</v>
      </c>
      <c r="F14" s="79">
        <v>441</v>
      </c>
      <c r="G14" s="142"/>
      <c r="H14" s="26">
        <v>1902</v>
      </c>
    </row>
    <row r="15" spans="1:8" ht="15.75" thickBot="1">
      <c r="A15" s="384"/>
      <c r="B15" s="385" t="s">
        <v>2366</v>
      </c>
      <c r="C15" s="386"/>
      <c r="D15" s="387">
        <f>SUM(D11:D14)</f>
        <v>0</v>
      </c>
      <c r="E15" s="387">
        <f>SUM(E11:E14)</f>
        <v>0</v>
      </c>
      <c r="F15" s="387">
        <f>SUM(F11:F14)</f>
        <v>441</v>
      </c>
      <c r="G15" s="69"/>
      <c r="H15" s="388">
        <f>SUM(H11:H14)</f>
        <v>1902</v>
      </c>
    </row>
    <row r="16" spans="1:8" ht="12.75">
      <c r="A16" s="89">
        <v>6310</v>
      </c>
      <c r="B16" s="88">
        <v>5163</v>
      </c>
      <c r="C16" s="63" t="s">
        <v>1350</v>
      </c>
      <c r="D16" s="79">
        <v>0</v>
      </c>
      <c r="E16" s="79">
        <v>0</v>
      </c>
      <c r="F16" s="79">
        <v>0</v>
      </c>
      <c r="G16" s="191"/>
      <c r="H16" s="26">
        <v>0</v>
      </c>
    </row>
    <row r="17" spans="1:8" ht="15.75" thickBot="1">
      <c r="A17" s="384"/>
      <c r="B17" s="385" t="s">
        <v>2366</v>
      </c>
      <c r="C17" s="386"/>
      <c r="D17" s="387">
        <f>SUM(D16)</f>
        <v>0</v>
      </c>
      <c r="E17" s="387">
        <f>SUM(E16)</f>
        <v>0</v>
      </c>
      <c r="F17" s="387">
        <f>SUM(F16)</f>
        <v>0</v>
      </c>
      <c r="G17" s="69"/>
      <c r="H17" s="388">
        <f>SUM(H16)</f>
        <v>0</v>
      </c>
    </row>
    <row r="18" spans="1:8" ht="12.75">
      <c r="A18" s="89">
        <v>6399</v>
      </c>
      <c r="B18" s="389">
        <v>5362</v>
      </c>
      <c r="C18" s="42" t="s">
        <v>988</v>
      </c>
      <c r="D18" s="79">
        <v>0</v>
      </c>
      <c r="E18" s="79">
        <v>0</v>
      </c>
      <c r="F18" s="79">
        <v>-1632</v>
      </c>
      <c r="G18" s="191"/>
      <c r="H18" s="26">
        <v>-1450</v>
      </c>
    </row>
    <row r="19" spans="1:8" ht="12.75">
      <c r="A19" s="89">
        <v>6399</v>
      </c>
      <c r="B19" s="389">
        <v>5363</v>
      </c>
      <c r="C19" s="42" t="s">
        <v>1014</v>
      </c>
      <c r="D19" s="79">
        <v>0</v>
      </c>
      <c r="E19" s="79">
        <v>89</v>
      </c>
      <c r="F19" s="79">
        <v>88</v>
      </c>
      <c r="G19" s="142">
        <f>F19/E19*100</f>
        <v>98.87640449438202</v>
      </c>
      <c r="H19" s="26">
        <v>0</v>
      </c>
    </row>
    <row r="20" spans="1:8" ht="15.75" thickBot="1">
      <c r="A20" s="384"/>
      <c r="B20" s="385" t="s">
        <v>2366</v>
      </c>
      <c r="C20" s="386"/>
      <c r="D20" s="387">
        <f>SUM(D18:D19)</f>
        <v>0</v>
      </c>
      <c r="E20" s="387">
        <f>SUM(E18:E19)</f>
        <v>89</v>
      </c>
      <c r="F20" s="387">
        <f>SUM(F18:F19)</f>
        <v>-1544</v>
      </c>
      <c r="G20" s="69">
        <f>F20/E20*100</f>
        <v>-1734.8314606741574</v>
      </c>
      <c r="H20" s="388">
        <f>SUM(H18:H19)</f>
        <v>-1450</v>
      </c>
    </row>
    <row r="21" spans="1:8" ht="14.25" customHeight="1">
      <c r="A21" s="80">
        <v>6409</v>
      </c>
      <c r="B21" s="121">
        <v>5163</v>
      </c>
      <c r="C21" s="42" t="s">
        <v>2449</v>
      </c>
      <c r="D21" s="79">
        <v>2</v>
      </c>
      <c r="E21" s="79">
        <v>2</v>
      </c>
      <c r="F21" s="79">
        <v>14</v>
      </c>
      <c r="G21" s="390">
        <f>F21/E21*100</f>
        <v>700</v>
      </c>
      <c r="H21" s="26">
        <v>1</v>
      </c>
    </row>
    <row r="22" spans="1:8" ht="14.25" customHeight="1">
      <c r="A22" s="93"/>
      <c r="B22" s="389">
        <v>5362</v>
      </c>
      <c r="C22" s="42" t="s">
        <v>988</v>
      </c>
      <c r="D22" s="79">
        <v>0</v>
      </c>
      <c r="E22" s="79">
        <v>0</v>
      </c>
      <c r="F22" s="79">
        <v>0</v>
      </c>
      <c r="G22" s="142"/>
      <c r="H22" s="26">
        <v>0</v>
      </c>
    </row>
    <row r="23" spans="1:8" ht="12.75">
      <c r="A23" s="383"/>
      <c r="B23" s="121">
        <v>5901</v>
      </c>
      <c r="C23" s="42" t="s">
        <v>1351</v>
      </c>
      <c r="D23" s="79">
        <v>38000</v>
      </c>
      <c r="E23" s="79">
        <v>34421</v>
      </c>
      <c r="F23" s="79">
        <v>0</v>
      </c>
      <c r="G23" s="142">
        <f>F23/E23*100</f>
        <v>0</v>
      </c>
      <c r="H23" s="26">
        <v>0</v>
      </c>
    </row>
    <row r="24" spans="1:8" ht="12.75">
      <c r="A24" s="383"/>
      <c r="B24" s="121">
        <v>5909</v>
      </c>
      <c r="C24" s="42" t="s">
        <v>1436</v>
      </c>
      <c r="D24" s="79">
        <v>7</v>
      </c>
      <c r="E24" s="79">
        <v>7</v>
      </c>
      <c r="F24" s="79">
        <v>2</v>
      </c>
      <c r="G24" s="142">
        <f>F24/E24*100</f>
        <v>28.57142857142857</v>
      </c>
      <c r="H24" s="26">
        <v>2</v>
      </c>
    </row>
    <row r="25" spans="1:8" ht="15.75" thickBot="1">
      <c r="A25" s="384"/>
      <c r="B25" s="385" t="s">
        <v>2366</v>
      </c>
      <c r="C25" s="386"/>
      <c r="D25" s="387">
        <f>SUM(D21:D24)</f>
        <v>38009</v>
      </c>
      <c r="E25" s="387">
        <f>SUM(E21:E24)</f>
        <v>34430</v>
      </c>
      <c r="F25" s="387">
        <f>SUM(F21:F24)</f>
        <v>16</v>
      </c>
      <c r="G25" s="391">
        <f>F25/E25*100</f>
        <v>0.046471100784199824</v>
      </c>
      <c r="H25" s="388">
        <f>SUM(H21:H24)</f>
        <v>3</v>
      </c>
    </row>
    <row r="26" spans="1:8" ht="16.5" thickBot="1">
      <c r="A26" s="144" t="s">
        <v>2377</v>
      </c>
      <c r="B26" s="145"/>
      <c r="C26" s="146"/>
      <c r="D26" s="125">
        <f>SUM(D25,D20,D17,D15)</f>
        <v>38009</v>
      </c>
      <c r="E26" s="125">
        <f>SUM(E25,E20,E17,E15)</f>
        <v>34519</v>
      </c>
      <c r="F26" s="125">
        <f>SUM(F25,F20,F17,F15)</f>
        <v>-1087</v>
      </c>
      <c r="G26" s="183">
        <f>F26/E26*100</f>
        <v>-3.1489904110779574</v>
      </c>
      <c r="H26" s="127">
        <f>SUM(H25,H20,H17,H15)</f>
        <v>455</v>
      </c>
    </row>
    <row r="27" spans="1:8" ht="15.75">
      <c r="A27" s="392"/>
      <c r="B27" s="130"/>
      <c r="C27" s="171"/>
      <c r="D27" s="422"/>
      <c r="E27" s="422"/>
      <c r="F27" s="422"/>
      <c r="G27" s="450"/>
      <c r="H27" s="422"/>
    </row>
    <row r="29" spans="1:8" ht="16.5" thickBot="1">
      <c r="A29" s="392"/>
      <c r="B29" s="130"/>
      <c r="C29" s="171"/>
      <c r="D29" s="32"/>
      <c r="E29" s="32"/>
      <c r="F29" s="33"/>
      <c r="G29" s="34"/>
      <c r="H29" s="33"/>
    </row>
    <row r="30" spans="1:8" ht="13.5">
      <c r="A30" s="35" t="s">
        <v>2365</v>
      </c>
      <c r="B30" s="393"/>
      <c r="C30" s="394"/>
      <c r="D30" s="38" t="s">
        <v>1438</v>
      </c>
      <c r="E30" s="38" t="s">
        <v>781</v>
      </c>
      <c r="F30" s="38" t="s">
        <v>380</v>
      </c>
      <c r="G30" s="38" t="s">
        <v>381</v>
      </c>
      <c r="H30" s="39" t="s">
        <v>380</v>
      </c>
    </row>
    <row r="31" spans="1:8" ht="14.25" thickBot="1">
      <c r="A31" s="57"/>
      <c r="B31" s="130"/>
      <c r="C31" s="171"/>
      <c r="D31" s="43">
        <v>2011</v>
      </c>
      <c r="E31" s="43">
        <v>2011</v>
      </c>
      <c r="F31" s="43" t="s">
        <v>837</v>
      </c>
      <c r="G31" s="43" t="s">
        <v>382</v>
      </c>
      <c r="H31" s="44" t="s">
        <v>838</v>
      </c>
    </row>
    <row r="32" spans="1:8" ht="12.75">
      <c r="A32" s="80">
        <v>6399</v>
      </c>
      <c r="B32" s="81">
        <v>6202</v>
      </c>
      <c r="C32" s="115" t="s">
        <v>474</v>
      </c>
      <c r="D32" s="49">
        <v>0</v>
      </c>
      <c r="E32" s="49">
        <v>0</v>
      </c>
      <c r="F32" s="49">
        <v>0</v>
      </c>
      <c r="G32" s="142"/>
      <c r="H32" s="83">
        <v>0</v>
      </c>
    </row>
    <row r="33" spans="1:12" ht="15" thickBot="1">
      <c r="A33" s="395">
        <v>6409</v>
      </c>
      <c r="B33" s="396">
        <v>6901</v>
      </c>
      <c r="C33" s="234" t="s">
        <v>485</v>
      </c>
      <c r="D33" s="238">
        <v>115000</v>
      </c>
      <c r="E33" s="238">
        <v>79000</v>
      </c>
      <c r="F33" s="238">
        <v>0</v>
      </c>
      <c r="G33" s="391">
        <f>F33/E33*100</f>
        <v>0</v>
      </c>
      <c r="H33" s="240">
        <v>0</v>
      </c>
      <c r="L33" s="33"/>
    </row>
    <row r="34" spans="1:9" ht="16.5" thickBot="1">
      <c r="A34" s="122" t="s">
        <v>2380</v>
      </c>
      <c r="B34" s="397"/>
      <c r="C34" s="398"/>
      <c r="D34" s="125">
        <f>SUM(D32:D33)</f>
        <v>115000</v>
      </c>
      <c r="E34" s="125">
        <f>SUM(E32:E33)</f>
        <v>79000</v>
      </c>
      <c r="F34" s="125">
        <f>SUM(F32:F33)</f>
        <v>0</v>
      </c>
      <c r="G34" s="183">
        <f>F34/E34*100</f>
        <v>0</v>
      </c>
      <c r="H34" s="127">
        <f>SUM(H32:H33)</f>
        <v>0</v>
      </c>
      <c r="I34" s="267"/>
    </row>
    <row r="35" spans="1:9" ht="12.75">
      <c r="A35" s="173"/>
      <c r="I35" s="267"/>
    </row>
    <row r="36" spans="1:9" ht="12.75">
      <c r="A36" s="173"/>
      <c r="I36" s="267"/>
    </row>
    <row r="37" spans="1:9" ht="12.75">
      <c r="A37" s="173"/>
      <c r="I37" s="267"/>
    </row>
    <row r="38" spans="1:8" ht="15" thickBot="1">
      <c r="A38" s="399" t="s">
        <v>2381</v>
      </c>
      <c r="D38" s="32"/>
      <c r="E38" s="32"/>
      <c r="F38" s="33"/>
      <c r="G38" s="34"/>
      <c r="H38" s="33"/>
    </row>
    <row r="39" spans="1:8" ht="13.5">
      <c r="A39" s="400" t="s">
        <v>2382</v>
      </c>
      <c r="B39" s="153"/>
      <c r="C39" s="154" t="s">
        <v>2383</v>
      </c>
      <c r="D39" s="38" t="s">
        <v>1438</v>
      </c>
      <c r="E39" s="38" t="s">
        <v>781</v>
      </c>
      <c r="F39" s="38" t="s">
        <v>380</v>
      </c>
      <c r="G39" s="38" t="s">
        <v>381</v>
      </c>
      <c r="H39" s="39" t="s">
        <v>380</v>
      </c>
    </row>
    <row r="40" spans="1:8" ht="14.25" thickBot="1">
      <c r="A40" s="155"/>
      <c r="B40" s="156" t="s">
        <v>2384</v>
      </c>
      <c r="C40" s="157"/>
      <c r="D40" s="43">
        <v>2011</v>
      </c>
      <c r="E40" s="43">
        <v>2011</v>
      </c>
      <c r="F40" s="43" t="s">
        <v>837</v>
      </c>
      <c r="G40" s="43" t="s">
        <v>382</v>
      </c>
      <c r="H40" s="44" t="s">
        <v>838</v>
      </c>
    </row>
    <row r="41" spans="1:8" ht="12.75">
      <c r="A41" s="158">
        <v>21</v>
      </c>
      <c r="B41" s="159" t="s">
        <v>1906</v>
      </c>
      <c r="C41" s="42" t="s">
        <v>1907</v>
      </c>
      <c r="D41" s="91">
        <v>115000</v>
      </c>
      <c r="E41" s="91">
        <v>79000</v>
      </c>
      <c r="F41" s="91">
        <v>0</v>
      </c>
      <c r="G41" s="142">
        <f>F41/E41*100</f>
        <v>0</v>
      </c>
      <c r="H41" s="92"/>
    </row>
    <row r="42" spans="1:8" ht="15" thickBot="1">
      <c r="A42" s="401"/>
      <c r="B42" s="402"/>
      <c r="C42" s="403" t="s">
        <v>486</v>
      </c>
      <c r="D42" s="387">
        <f>SUM(D41:D41)</f>
        <v>115000</v>
      </c>
      <c r="E42" s="387">
        <f>SUM(E41:E41)</f>
        <v>79000</v>
      </c>
      <c r="F42" s="404">
        <f>SUM(F41:F41)</f>
        <v>0</v>
      </c>
      <c r="G42" s="391">
        <f>F42/E42*100</f>
        <v>0</v>
      </c>
      <c r="H42" s="772"/>
    </row>
    <row r="43" spans="1:8" ht="16.5" thickBot="1">
      <c r="A43" s="405"/>
      <c r="B43" s="406"/>
      <c r="C43" s="407" t="s">
        <v>2366</v>
      </c>
      <c r="D43" s="125">
        <f>SUM(D42)</f>
        <v>115000</v>
      </c>
      <c r="E43" s="125">
        <f>SUM(E42)</f>
        <v>79000</v>
      </c>
      <c r="F43" s="125">
        <f>SUM(F42)</f>
        <v>0</v>
      </c>
      <c r="G43" s="183">
        <f>F43/E43*100</f>
        <v>0</v>
      </c>
      <c r="H43" s="127">
        <v>0</v>
      </c>
    </row>
    <row r="47" spans="1:8" ht="19.5" thickBot="1">
      <c r="A47" s="172" t="s">
        <v>475</v>
      </c>
      <c r="B47" s="30"/>
      <c r="C47" s="31"/>
      <c r="D47" s="32"/>
      <c r="E47" s="32"/>
      <c r="F47" s="33"/>
      <c r="G47" s="34"/>
      <c r="H47" s="33"/>
    </row>
    <row r="48" spans="1:8" ht="13.5">
      <c r="A48" s="218"/>
      <c r="B48" s="393"/>
      <c r="C48" s="394"/>
      <c r="D48" s="38" t="s">
        <v>1438</v>
      </c>
      <c r="E48" s="38" t="s">
        <v>781</v>
      </c>
      <c r="F48" s="38" t="s">
        <v>380</v>
      </c>
      <c r="G48" s="38" t="s">
        <v>381</v>
      </c>
      <c r="H48" s="39" t="s">
        <v>380</v>
      </c>
    </row>
    <row r="49" spans="1:8" ht="14.25" thickBot="1">
      <c r="A49" s="57"/>
      <c r="B49" s="130"/>
      <c r="C49" s="171"/>
      <c r="D49" s="43">
        <v>2011</v>
      </c>
      <c r="E49" s="43">
        <v>2011</v>
      </c>
      <c r="F49" s="43" t="s">
        <v>837</v>
      </c>
      <c r="G49" s="43" t="s">
        <v>382</v>
      </c>
      <c r="H49" s="44" t="s">
        <v>838</v>
      </c>
    </row>
    <row r="50" spans="1:8" ht="12.75">
      <c r="A50" s="176" t="s">
        <v>1346</v>
      </c>
      <c r="B50" s="373"/>
      <c r="C50" s="47"/>
      <c r="D50" s="1">
        <f>'10 62'!D26</f>
        <v>38009</v>
      </c>
      <c r="E50" s="1">
        <f>'10 62'!E26</f>
        <v>34519</v>
      </c>
      <c r="F50" s="1">
        <f>'10 62'!F26</f>
        <v>-1087</v>
      </c>
      <c r="G50" s="408">
        <f>F50/E50*100</f>
        <v>-3.1489904110779574</v>
      </c>
      <c r="H50" s="13">
        <f>'10 62'!H26</f>
        <v>455</v>
      </c>
    </row>
    <row r="51" spans="1:8" ht="13.5" thickBot="1">
      <c r="A51" s="40" t="s">
        <v>2365</v>
      </c>
      <c r="B51" s="113"/>
      <c r="C51" s="98"/>
      <c r="D51" s="6">
        <f>'10 62'!D43</f>
        <v>115000</v>
      </c>
      <c r="E51" s="6">
        <f>'10 62'!E43</f>
        <v>79000</v>
      </c>
      <c r="F51" s="6">
        <f>'10 62'!F43</f>
        <v>0</v>
      </c>
      <c r="G51" s="120">
        <f>F51/E51*100</f>
        <v>0</v>
      </c>
      <c r="H51" s="8">
        <f>'10 62'!H43</f>
        <v>0</v>
      </c>
    </row>
    <row r="52" spans="1:8" ht="16.5" thickBot="1">
      <c r="A52" s="144" t="s">
        <v>2386</v>
      </c>
      <c r="B52" s="409"/>
      <c r="C52" s="410"/>
      <c r="D52" s="125">
        <f>SUM(D50:D51)</f>
        <v>153009</v>
      </c>
      <c r="E52" s="125">
        <f>SUM(E50:E51)</f>
        <v>113519</v>
      </c>
      <c r="F52" s="125">
        <f>SUM(F50:F51)</f>
        <v>-1087</v>
      </c>
      <c r="G52" s="183">
        <f>F52/E52*100</f>
        <v>-0.9575489565623376</v>
      </c>
      <c r="H52" s="127">
        <f>SUM(H50:H51)</f>
        <v>455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III/26/1</oddHeader>
    <oddFooter>&amp;C- 62 -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3.75390625" style="27" bestFit="1" customWidth="1"/>
    <col min="2" max="2" width="10.625" style="128" customWidth="1"/>
    <col min="3" max="3" width="8.25390625" style="27" bestFit="1" customWidth="1"/>
    <col min="4" max="4" width="45.75390625" style="27" bestFit="1" customWidth="1"/>
    <col min="5" max="5" width="13.375" style="27" bestFit="1" customWidth="1"/>
    <col min="6" max="6" width="9.00390625" style="27" bestFit="1" customWidth="1"/>
    <col min="7" max="7" width="10.125" style="27" bestFit="1" customWidth="1"/>
    <col min="8" max="16384" width="9.125" style="27" customWidth="1"/>
  </cols>
  <sheetData>
    <row r="2" spans="1:9" ht="18.75">
      <c r="A2" s="813"/>
      <c r="B2" s="813"/>
      <c r="C2" s="814"/>
      <c r="D2" s="815" t="s">
        <v>1617</v>
      </c>
      <c r="E2" s="816"/>
      <c r="F2" s="773"/>
      <c r="G2" s="773"/>
      <c r="H2" s="773"/>
      <c r="I2" s="773"/>
    </row>
    <row r="3" spans="1:9" ht="13.5" thickBot="1">
      <c r="A3" s="813"/>
      <c r="B3" s="813"/>
      <c r="C3" s="817"/>
      <c r="D3" s="798"/>
      <c r="E3" s="818"/>
      <c r="F3" s="819"/>
      <c r="G3" s="819" t="s">
        <v>479</v>
      </c>
      <c r="H3" s="773"/>
      <c r="I3" s="773"/>
    </row>
    <row r="4" spans="1:9" ht="14.25" thickBot="1">
      <c r="A4" s="820" t="s">
        <v>1920</v>
      </c>
      <c r="B4" s="821" t="s">
        <v>1921</v>
      </c>
      <c r="C4" s="822" t="s">
        <v>2251</v>
      </c>
      <c r="D4" s="823" t="s">
        <v>480</v>
      </c>
      <c r="E4" s="824" t="s">
        <v>563</v>
      </c>
      <c r="F4" s="824" t="s">
        <v>564</v>
      </c>
      <c r="G4" s="825" t="s">
        <v>565</v>
      </c>
      <c r="H4" s="773"/>
      <c r="I4" s="773"/>
    </row>
    <row r="5" spans="1:9" ht="13.5">
      <c r="A5" s="826"/>
      <c r="B5" s="827"/>
      <c r="C5" s="828"/>
      <c r="D5" s="829"/>
      <c r="E5" s="830"/>
      <c r="F5" s="831"/>
      <c r="G5" s="832"/>
      <c r="H5" s="773"/>
      <c r="I5" s="773"/>
    </row>
    <row r="6" spans="1:9" ht="12.75">
      <c r="A6" s="833" t="s">
        <v>1922</v>
      </c>
      <c r="B6" s="834" t="s">
        <v>1923</v>
      </c>
      <c r="C6" s="835"/>
      <c r="D6" s="836" t="s">
        <v>743</v>
      </c>
      <c r="E6" s="837">
        <v>38000</v>
      </c>
      <c r="F6" s="838"/>
      <c r="G6" s="839"/>
      <c r="H6" s="773"/>
      <c r="I6" s="773"/>
    </row>
    <row r="7" spans="1:9" ht="12.75">
      <c r="A7" s="840" t="s">
        <v>1924</v>
      </c>
      <c r="B7" s="834" t="s">
        <v>1925</v>
      </c>
      <c r="C7" s="841" t="s">
        <v>481</v>
      </c>
      <c r="D7" s="842" t="s">
        <v>1926</v>
      </c>
      <c r="E7" s="843">
        <v>59.1</v>
      </c>
      <c r="F7" s="838"/>
      <c r="G7" s="839"/>
      <c r="H7" s="773"/>
      <c r="I7" s="773"/>
    </row>
    <row r="8" spans="1:9" ht="12.75">
      <c r="A8" s="844" t="s">
        <v>1927</v>
      </c>
      <c r="B8" s="845" t="s">
        <v>1925</v>
      </c>
      <c r="C8" s="846" t="s">
        <v>2236</v>
      </c>
      <c r="D8" s="847" t="s">
        <v>1928</v>
      </c>
      <c r="E8" s="848"/>
      <c r="F8" s="848">
        <v>278.4</v>
      </c>
      <c r="G8" s="839"/>
      <c r="H8" s="773"/>
      <c r="I8" s="773"/>
    </row>
    <row r="9" spans="1:9" ht="12.75">
      <c r="A9" s="844" t="s">
        <v>1929</v>
      </c>
      <c r="B9" s="845" t="s">
        <v>1925</v>
      </c>
      <c r="C9" s="846" t="s">
        <v>1930</v>
      </c>
      <c r="D9" s="847" t="s">
        <v>1931</v>
      </c>
      <c r="E9" s="848"/>
      <c r="F9" s="848">
        <v>108.5</v>
      </c>
      <c r="G9" s="839"/>
      <c r="H9" s="773"/>
      <c r="I9" s="773"/>
    </row>
    <row r="10" spans="1:9" ht="12.75">
      <c r="A10" s="844" t="s">
        <v>2036</v>
      </c>
      <c r="B10" s="845" t="s">
        <v>2037</v>
      </c>
      <c r="C10" s="846" t="s">
        <v>2038</v>
      </c>
      <c r="D10" s="847" t="s">
        <v>2039</v>
      </c>
      <c r="E10" s="848"/>
      <c r="F10" s="848">
        <v>1763</v>
      </c>
      <c r="G10" s="839"/>
      <c r="H10" s="773"/>
      <c r="I10" s="773"/>
    </row>
    <row r="11" spans="1:9" ht="12.75">
      <c r="A11" s="844" t="s">
        <v>2040</v>
      </c>
      <c r="B11" s="845" t="s">
        <v>2041</v>
      </c>
      <c r="C11" s="846" t="s">
        <v>2042</v>
      </c>
      <c r="D11" s="847" t="s">
        <v>2043</v>
      </c>
      <c r="E11" s="848"/>
      <c r="F11" s="848">
        <v>300</v>
      </c>
      <c r="G11" s="839"/>
      <c r="H11" s="773"/>
      <c r="I11" s="773"/>
    </row>
    <row r="12" spans="1:9" ht="12.75">
      <c r="A12" s="844" t="s">
        <v>2044</v>
      </c>
      <c r="B12" s="845" t="s">
        <v>2045</v>
      </c>
      <c r="C12" s="846" t="s">
        <v>2038</v>
      </c>
      <c r="D12" s="847" t="s">
        <v>2039</v>
      </c>
      <c r="E12" s="848"/>
      <c r="F12" s="848">
        <v>1300</v>
      </c>
      <c r="G12" s="839"/>
      <c r="H12" s="773"/>
      <c r="I12" s="773"/>
    </row>
    <row r="13" spans="1:9" ht="12.75">
      <c r="A13" s="844" t="s">
        <v>1110</v>
      </c>
      <c r="B13" s="845" t="s">
        <v>1111</v>
      </c>
      <c r="C13" s="846" t="s">
        <v>2038</v>
      </c>
      <c r="D13" s="847" t="s">
        <v>2039</v>
      </c>
      <c r="E13" s="848"/>
      <c r="F13" s="848">
        <v>297</v>
      </c>
      <c r="G13" s="839"/>
      <c r="H13" s="773"/>
      <c r="I13" s="773"/>
    </row>
    <row r="14" spans="1:9" ht="12.75">
      <c r="A14" s="844" t="s">
        <v>1112</v>
      </c>
      <c r="B14" s="845" t="s">
        <v>1113</v>
      </c>
      <c r="C14" s="846" t="s">
        <v>2038</v>
      </c>
      <c r="D14" s="847" t="s">
        <v>2039</v>
      </c>
      <c r="E14" s="848"/>
      <c r="F14" s="848">
        <v>750</v>
      </c>
      <c r="G14" s="839"/>
      <c r="H14" s="773"/>
      <c r="I14" s="773"/>
    </row>
    <row r="15" spans="1:9" ht="12.75">
      <c r="A15" s="844" t="s">
        <v>1114</v>
      </c>
      <c r="B15" s="845" t="s">
        <v>1115</v>
      </c>
      <c r="C15" s="846" t="s">
        <v>2038</v>
      </c>
      <c r="D15" s="847" t="s">
        <v>2039</v>
      </c>
      <c r="E15" s="848"/>
      <c r="F15" s="848">
        <v>270</v>
      </c>
      <c r="G15" s="839"/>
      <c r="H15" s="773"/>
      <c r="I15" s="773"/>
    </row>
    <row r="16" spans="1:9" ht="12.75">
      <c r="A16" s="833" t="s">
        <v>1116</v>
      </c>
      <c r="B16" s="845" t="s">
        <v>1117</v>
      </c>
      <c r="C16" s="846" t="s">
        <v>1118</v>
      </c>
      <c r="D16" s="847" t="s">
        <v>1119</v>
      </c>
      <c r="E16" s="843">
        <v>336.9</v>
      </c>
      <c r="F16" s="838"/>
      <c r="G16" s="839"/>
      <c r="H16" s="773"/>
      <c r="I16" s="773"/>
    </row>
    <row r="17" spans="1:9" ht="12.75">
      <c r="A17" s="844" t="s">
        <v>1618</v>
      </c>
      <c r="B17" s="845" t="s">
        <v>1619</v>
      </c>
      <c r="C17" s="846" t="s">
        <v>2038</v>
      </c>
      <c r="D17" s="847" t="s">
        <v>2039</v>
      </c>
      <c r="E17" s="848"/>
      <c r="F17" s="848">
        <v>186</v>
      </c>
      <c r="G17" s="839"/>
      <c r="H17" s="773"/>
      <c r="I17" s="773"/>
    </row>
    <row r="18" spans="1:9" ht="12.75">
      <c r="A18" s="844" t="s">
        <v>1620</v>
      </c>
      <c r="B18" s="845" t="s">
        <v>1619</v>
      </c>
      <c r="C18" s="846" t="s">
        <v>481</v>
      </c>
      <c r="D18" s="847" t="s">
        <v>1621</v>
      </c>
      <c r="E18" s="848"/>
      <c r="F18" s="848">
        <v>83</v>
      </c>
      <c r="G18" s="839"/>
      <c r="H18" s="773"/>
      <c r="I18" s="773"/>
    </row>
    <row r="19" spans="1:9" ht="12.75">
      <c r="A19" s="844" t="s">
        <v>1622</v>
      </c>
      <c r="B19" s="845" t="s">
        <v>1623</v>
      </c>
      <c r="C19" s="846" t="s">
        <v>481</v>
      </c>
      <c r="D19" s="847" t="s">
        <v>1621</v>
      </c>
      <c r="E19" s="848"/>
      <c r="F19" s="848">
        <v>6</v>
      </c>
      <c r="G19" s="839"/>
      <c r="H19" s="773"/>
      <c r="I19" s="773"/>
    </row>
    <row r="20" spans="1:9" ht="12.75">
      <c r="A20" s="1160" t="s">
        <v>1624</v>
      </c>
      <c r="B20" s="845" t="s">
        <v>1625</v>
      </c>
      <c r="C20" s="846" t="s">
        <v>1930</v>
      </c>
      <c r="D20" s="847" t="s">
        <v>1626</v>
      </c>
      <c r="E20" s="843">
        <v>1366.6</v>
      </c>
      <c r="F20" s="838"/>
      <c r="G20" s="839"/>
      <c r="H20" s="773"/>
      <c r="I20" s="773"/>
    </row>
    <row r="21" spans="1:9" ht="12.75">
      <c r="A21" s="844"/>
      <c r="B21" s="850"/>
      <c r="C21" s="846"/>
      <c r="D21" s="847"/>
      <c r="E21" s="848"/>
      <c r="F21" s="1064"/>
      <c r="G21" s="839"/>
      <c r="H21" s="773"/>
      <c r="I21" s="773"/>
    </row>
    <row r="22" spans="1:9" ht="14.25" thickBot="1">
      <c r="A22" s="858"/>
      <c r="B22" s="859"/>
      <c r="C22" s="860"/>
      <c r="D22" s="861" t="s">
        <v>1932</v>
      </c>
      <c r="E22" s="862">
        <f>SUM(E6:E21)</f>
        <v>39762.6</v>
      </c>
      <c r="F22" s="862">
        <f>SUM(F6:F21)</f>
        <v>5341.9</v>
      </c>
      <c r="G22" s="863">
        <f>SUM(E22,-F22)</f>
        <v>34420.7</v>
      </c>
      <c r="H22" s="773"/>
      <c r="I22" s="773"/>
    </row>
    <row r="23" spans="1:9" ht="12.75">
      <c r="A23" s="864"/>
      <c r="B23" s="865"/>
      <c r="C23" s="866"/>
      <c r="D23" s="806"/>
      <c r="E23" s="867"/>
      <c r="F23" s="868"/>
      <c r="G23" s="856"/>
      <c r="H23" s="773"/>
      <c r="I23" s="773"/>
    </row>
    <row r="24" spans="1:9" ht="12.75">
      <c r="A24" s="833" t="s">
        <v>1922</v>
      </c>
      <c r="B24" s="869" t="s">
        <v>1923</v>
      </c>
      <c r="C24" s="870"/>
      <c r="D24" s="836" t="s">
        <v>1841</v>
      </c>
      <c r="E24" s="142">
        <v>87000</v>
      </c>
      <c r="F24" s="855"/>
      <c r="G24" s="839"/>
      <c r="H24" s="773"/>
      <c r="I24" s="773"/>
    </row>
    <row r="25" spans="1:9" ht="12.75">
      <c r="A25" s="844" t="s">
        <v>1120</v>
      </c>
      <c r="B25" s="845" t="s">
        <v>1111</v>
      </c>
      <c r="C25" s="846" t="s">
        <v>484</v>
      </c>
      <c r="D25" s="847" t="s">
        <v>1121</v>
      </c>
      <c r="E25" s="848"/>
      <c r="F25" s="848">
        <v>15000</v>
      </c>
      <c r="G25" s="839"/>
      <c r="H25" s="773"/>
      <c r="I25" s="773"/>
    </row>
    <row r="26" spans="1:9" ht="12.75">
      <c r="A26" s="833" t="s">
        <v>1627</v>
      </c>
      <c r="B26" s="845" t="s">
        <v>1625</v>
      </c>
      <c r="C26" s="846" t="s">
        <v>483</v>
      </c>
      <c r="D26" s="847" t="s">
        <v>1628</v>
      </c>
      <c r="E26" s="848"/>
      <c r="F26" s="848">
        <v>21000</v>
      </c>
      <c r="G26" s="839"/>
      <c r="H26" s="773"/>
      <c r="I26" s="773"/>
    </row>
    <row r="27" spans="1:9" ht="12.75">
      <c r="A27" s="849"/>
      <c r="B27" s="850"/>
      <c r="C27" s="853"/>
      <c r="D27" s="857"/>
      <c r="E27" s="851">
        <f>SUM(E24:E26)</f>
        <v>87000</v>
      </c>
      <c r="F27" s="851">
        <f>SUM(F24:F26)</f>
        <v>36000</v>
      </c>
      <c r="G27" s="852">
        <f>SUM(E27,-F27)</f>
        <v>51000</v>
      </c>
      <c r="H27" s="773"/>
      <c r="I27" s="773"/>
    </row>
    <row r="28" spans="1:9" ht="12.75">
      <c r="A28" s="849"/>
      <c r="B28" s="850"/>
      <c r="C28" s="853"/>
      <c r="D28" s="857"/>
      <c r="E28" s="851"/>
      <c r="F28" s="1065"/>
      <c r="G28" s="852"/>
      <c r="H28" s="773"/>
      <c r="I28" s="773"/>
    </row>
    <row r="29" spans="1:9" ht="12.75">
      <c r="A29" s="833" t="s">
        <v>1922</v>
      </c>
      <c r="B29" s="869" t="s">
        <v>1923</v>
      </c>
      <c r="C29" s="853"/>
      <c r="D29" s="872" t="s">
        <v>1847</v>
      </c>
      <c r="E29" s="871"/>
      <c r="F29" s="855"/>
      <c r="G29" s="839"/>
      <c r="H29" s="773"/>
      <c r="I29" s="773"/>
    </row>
    <row r="30" spans="1:9" ht="12.75">
      <c r="A30" s="849"/>
      <c r="B30" s="850"/>
      <c r="C30" s="873" t="s">
        <v>484</v>
      </c>
      <c r="D30" s="17" t="s">
        <v>1429</v>
      </c>
      <c r="E30" s="20">
        <v>28000</v>
      </c>
      <c r="F30" s="855"/>
      <c r="G30" s="839"/>
      <c r="H30" s="773"/>
      <c r="I30" s="773"/>
    </row>
    <row r="31" spans="1:9" ht="12.75">
      <c r="A31" s="849"/>
      <c r="B31" s="850"/>
      <c r="C31" s="853"/>
      <c r="D31" s="874"/>
      <c r="E31" s="851">
        <f>SUM(E30:E30)</f>
        <v>28000</v>
      </c>
      <c r="F31" s="851">
        <f>SUM(F30:F30)</f>
        <v>0</v>
      </c>
      <c r="G31" s="852">
        <f>SUM(E31,-F31)</f>
        <v>28000</v>
      </c>
      <c r="H31" s="773"/>
      <c r="I31" s="773"/>
    </row>
    <row r="32" spans="1:9" ht="12.75">
      <c r="A32" s="849"/>
      <c r="B32" s="850"/>
      <c r="C32" s="853"/>
      <c r="D32" s="874"/>
      <c r="E32" s="851"/>
      <c r="F32" s="855"/>
      <c r="G32" s="839"/>
      <c r="H32" s="773"/>
      <c r="I32" s="773"/>
    </row>
    <row r="33" spans="1:9" ht="13.5">
      <c r="A33" s="849"/>
      <c r="B33" s="850"/>
      <c r="C33" s="853"/>
      <c r="D33" s="854" t="s">
        <v>1848</v>
      </c>
      <c r="E33" s="875">
        <f>SUM(E31,E27)</f>
        <v>115000</v>
      </c>
      <c r="F33" s="875">
        <f>SUM(F31,F27)</f>
        <v>36000</v>
      </c>
      <c r="G33" s="876">
        <f>SUM(E33,-F33)</f>
        <v>79000</v>
      </c>
      <c r="H33" s="773"/>
      <c r="I33" s="773"/>
    </row>
    <row r="34" spans="1:9" ht="13.5" thickBot="1">
      <c r="A34" s="849"/>
      <c r="B34" s="850"/>
      <c r="C34" s="877"/>
      <c r="D34" s="874"/>
      <c r="E34" s="878"/>
      <c r="F34" s="879"/>
      <c r="G34" s="839"/>
      <c r="H34" s="773"/>
      <c r="I34" s="773"/>
    </row>
    <row r="35" spans="1:9" ht="16.5" thickBot="1">
      <c r="A35" s="880"/>
      <c r="B35" s="881"/>
      <c r="C35" s="882"/>
      <c r="D35" s="883" t="s">
        <v>2369</v>
      </c>
      <c r="E35" s="884">
        <f>SUM(E33,E22)</f>
        <v>154762.6</v>
      </c>
      <c r="F35" s="884">
        <f>SUM(F33,F22)</f>
        <v>41341.9</v>
      </c>
      <c r="G35" s="885">
        <f>SUM(G33,G22)</f>
        <v>113420.7</v>
      </c>
      <c r="H35" s="773"/>
      <c r="I35" s="773"/>
    </row>
    <row r="36" spans="1:9" ht="12.75">
      <c r="A36" s="813"/>
      <c r="B36" s="813"/>
      <c r="C36" s="813"/>
      <c r="D36" s="773"/>
      <c r="E36" s="773"/>
      <c r="F36" s="773"/>
      <c r="G36" s="773"/>
      <c r="H36" s="773"/>
      <c r="I36" s="773"/>
    </row>
    <row r="37" spans="1:9" ht="12.75">
      <c r="A37" s="813"/>
      <c r="B37" s="813"/>
      <c r="C37" s="813"/>
      <c r="D37" s="773"/>
      <c r="E37" s="773"/>
      <c r="F37" s="773"/>
      <c r="G37" s="773"/>
      <c r="H37" s="773"/>
      <c r="I37" s="773"/>
    </row>
    <row r="38" spans="1:9" ht="12.75">
      <c r="A38" s="813"/>
      <c r="B38" s="813"/>
      <c r="C38" s="813"/>
      <c r="D38" s="773"/>
      <c r="E38" s="773"/>
      <c r="F38" s="773"/>
      <c r="G38" s="773"/>
      <c r="H38" s="773"/>
      <c r="I38" s="773"/>
    </row>
    <row r="39" spans="1:9" ht="15.75">
      <c r="A39" s="1161"/>
      <c r="B39" s="1161"/>
      <c r="C39" s="1162"/>
      <c r="D39" s="1162"/>
      <c r="E39" s="1162"/>
      <c r="F39" s="1162"/>
      <c r="G39" s="818"/>
      <c r="H39" s="773"/>
      <c r="I39" s="773"/>
    </row>
    <row r="40" spans="1:9" ht="12.75">
      <c r="A40" s="813"/>
      <c r="B40" s="813"/>
      <c r="D40" s="128"/>
      <c r="G40" s="773"/>
      <c r="H40" s="773"/>
      <c r="I40" s="773"/>
    </row>
    <row r="41" spans="1:9" ht="12.75">
      <c r="A41" s="813"/>
      <c r="B41" s="813"/>
      <c r="C41" s="813"/>
      <c r="D41" s="773"/>
      <c r="E41" s="773"/>
      <c r="F41" s="773"/>
      <c r="G41" s="773"/>
      <c r="H41" s="773"/>
      <c r="I41" s="773"/>
    </row>
    <row r="42" spans="1:9" ht="12.75">
      <c r="A42" s="813"/>
      <c r="B42" s="813"/>
      <c r="C42" s="813"/>
      <c r="D42" s="773"/>
      <c r="E42" s="773"/>
      <c r="F42" s="773"/>
      <c r="G42" s="773"/>
      <c r="H42" s="773"/>
      <c r="I42" s="773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&amp;RPříloha III/26/2</oddHeader>
    <oddFooter>&amp;C- 63-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E174" sqref="E174"/>
    </sheetView>
  </sheetViews>
  <sheetFormatPr defaultColWidth="9.00390625" defaultRowHeight="12.75"/>
  <cols>
    <col min="1" max="1" width="4.125" style="27" customWidth="1"/>
    <col min="2" max="2" width="5.00390625" style="27" bestFit="1" customWidth="1"/>
    <col min="3" max="3" width="4.75390625" style="27" customWidth="1"/>
    <col min="4" max="4" width="35.125" style="128" customWidth="1"/>
    <col min="5" max="5" width="5.625" style="27" bestFit="1" customWidth="1"/>
    <col min="6" max="6" width="8.75390625" style="27" bestFit="1" customWidth="1"/>
    <col min="7" max="7" width="5.125" style="27" bestFit="1" customWidth="1"/>
    <col min="8" max="8" width="12.00390625" style="27" bestFit="1" customWidth="1"/>
    <col min="9" max="9" width="10.875" style="27" bestFit="1" customWidth="1"/>
    <col min="10" max="16384" width="9.125" style="27" customWidth="1"/>
  </cols>
  <sheetData>
    <row r="1" ht="12.75">
      <c r="I1" s="32" t="s">
        <v>1765</v>
      </c>
    </row>
    <row r="2" spans="1:11" ht="19.5" thickBot="1">
      <c r="A2" s="2230"/>
      <c r="B2" s="172" t="s">
        <v>1629</v>
      </c>
      <c r="C2" s="278"/>
      <c r="D2" s="278"/>
      <c r="E2" s="278"/>
      <c r="F2" s="278"/>
      <c r="G2" s="278"/>
      <c r="H2" s="278"/>
      <c r="I2" s="2231" t="s">
        <v>1933</v>
      </c>
      <c r="J2" s="278"/>
      <c r="K2" s="278"/>
    </row>
    <row r="3" spans="1:11" ht="13.5">
      <c r="A3" s="2232" t="s">
        <v>1934</v>
      </c>
      <c r="B3" s="2233" t="s">
        <v>1935</v>
      </c>
      <c r="C3" s="2234" t="s">
        <v>1936</v>
      </c>
      <c r="D3" s="2233" t="s">
        <v>1937</v>
      </c>
      <c r="E3" s="2235" t="s">
        <v>1938</v>
      </c>
      <c r="F3" s="2236" t="s">
        <v>1908</v>
      </c>
      <c r="G3" s="2237" t="s">
        <v>2251</v>
      </c>
      <c r="H3" s="2238" t="s">
        <v>2384</v>
      </c>
      <c r="I3" s="2239" t="s">
        <v>1940</v>
      </c>
      <c r="J3" s="278"/>
      <c r="K3" s="278"/>
    </row>
    <row r="4" spans="1:11" ht="14.25" thickBot="1">
      <c r="A4" s="108"/>
      <c r="B4" s="2240"/>
      <c r="C4" s="2241"/>
      <c r="D4" s="2240"/>
      <c r="E4" s="2242"/>
      <c r="F4" s="2243"/>
      <c r="G4" s="2244"/>
      <c r="H4" s="2245"/>
      <c r="I4" s="2246" t="s">
        <v>1942</v>
      </c>
      <c r="J4" s="278"/>
      <c r="K4" s="278"/>
    </row>
    <row r="5" spans="1:11" ht="12.75">
      <c r="A5" s="2247" t="s">
        <v>1943</v>
      </c>
      <c r="B5" s="2248" t="s">
        <v>1944</v>
      </c>
      <c r="C5" s="2249" t="s">
        <v>1945</v>
      </c>
      <c r="D5" s="2250" t="s">
        <v>1946</v>
      </c>
      <c r="E5" s="2251"/>
      <c r="F5" s="2252"/>
      <c r="G5" s="2251"/>
      <c r="H5" s="2253"/>
      <c r="I5" s="2254"/>
      <c r="J5" s="278"/>
      <c r="K5" s="278"/>
    </row>
    <row r="6" spans="1:11" ht="12.75">
      <c r="A6" s="107"/>
      <c r="B6" s="2248"/>
      <c r="C6" s="2255"/>
      <c r="D6" s="2256" t="s">
        <v>1947</v>
      </c>
      <c r="E6" s="873"/>
      <c r="F6" s="2257"/>
      <c r="G6" s="873"/>
      <c r="H6" s="2258"/>
      <c r="I6" s="210"/>
      <c r="J6" s="278"/>
      <c r="K6" s="278"/>
    </row>
    <row r="7" spans="1:11" ht="13.5" thickBot="1">
      <c r="A7" s="108"/>
      <c r="B7" s="2259"/>
      <c r="C7" s="2260"/>
      <c r="D7" s="463" t="s">
        <v>1948</v>
      </c>
      <c r="E7" s="2261" t="s">
        <v>1949</v>
      </c>
      <c r="F7" s="2262" t="s">
        <v>1950</v>
      </c>
      <c r="G7" s="2261" t="s">
        <v>1951</v>
      </c>
      <c r="H7" s="1712">
        <v>52008</v>
      </c>
      <c r="I7" s="2263">
        <v>137000000</v>
      </c>
      <c r="J7" s="278"/>
      <c r="K7" s="278"/>
    </row>
    <row r="8" spans="1:11" ht="12.75">
      <c r="A8" s="2247" t="s">
        <v>1952</v>
      </c>
      <c r="B8" s="2248" t="s">
        <v>1944</v>
      </c>
      <c r="C8" s="2249" t="s">
        <v>1953</v>
      </c>
      <c r="D8" s="2250" t="s">
        <v>1954</v>
      </c>
      <c r="E8" s="2251"/>
      <c r="F8" s="2252"/>
      <c r="G8" s="2251"/>
      <c r="H8" s="2264"/>
      <c r="I8" s="2254"/>
      <c r="J8" s="278"/>
      <c r="K8" s="278"/>
    </row>
    <row r="9" spans="1:11" ht="12.75">
      <c r="A9" s="107"/>
      <c r="B9" s="2248"/>
      <c r="C9" s="2265"/>
      <c r="D9" s="2256" t="s">
        <v>1955</v>
      </c>
      <c r="E9" s="873"/>
      <c r="F9" s="2257"/>
      <c r="G9" s="873"/>
      <c r="H9" s="2257"/>
      <c r="I9" s="210"/>
      <c r="J9" s="278"/>
      <c r="K9" s="278"/>
    </row>
    <row r="10" spans="1:11" ht="13.5" thickBot="1">
      <c r="A10" s="108"/>
      <c r="B10" s="2259"/>
      <c r="C10" s="2260"/>
      <c r="D10" s="234" t="s">
        <v>1956</v>
      </c>
      <c r="E10" s="2261" t="s">
        <v>1949</v>
      </c>
      <c r="F10" s="2262" t="s">
        <v>1957</v>
      </c>
      <c r="G10" s="2261" t="s">
        <v>1951</v>
      </c>
      <c r="H10" s="2266" t="s">
        <v>1958</v>
      </c>
      <c r="I10" s="2263">
        <v>29150000</v>
      </c>
      <c r="J10" s="278"/>
      <c r="K10" s="278"/>
    </row>
    <row r="11" spans="1:11" ht="12.75">
      <c r="A11" s="2267" t="s">
        <v>816</v>
      </c>
      <c r="B11" s="2248" t="s">
        <v>817</v>
      </c>
      <c r="C11" s="2268" t="s">
        <v>818</v>
      </c>
      <c r="D11" s="2250" t="s">
        <v>819</v>
      </c>
      <c r="E11" s="2269"/>
      <c r="F11" s="2270"/>
      <c r="G11" s="2271"/>
      <c r="H11" s="2253"/>
      <c r="I11" s="21"/>
      <c r="J11" s="278"/>
      <c r="K11" s="278"/>
    </row>
    <row r="12" spans="1:11" ht="12.75">
      <c r="A12" s="2272"/>
      <c r="B12" s="2248"/>
      <c r="C12" s="2273"/>
      <c r="D12" s="2256" t="s">
        <v>820</v>
      </c>
      <c r="E12" s="873"/>
      <c r="F12" s="2257"/>
      <c r="G12" s="2258"/>
      <c r="H12" s="2258"/>
      <c r="I12" s="210"/>
      <c r="J12" s="278"/>
      <c r="K12" s="278"/>
    </row>
    <row r="13" spans="1:11" ht="13.5" thickBot="1">
      <c r="A13" s="2274"/>
      <c r="B13" s="2275"/>
      <c r="C13" s="2276"/>
      <c r="D13" s="234" t="s">
        <v>821</v>
      </c>
      <c r="E13" s="2261" t="s">
        <v>822</v>
      </c>
      <c r="F13" s="2262" t="s">
        <v>823</v>
      </c>
      <c r="G13" s="2261" t="s">
        <v>824</v>
      </c>
      <c r="H13" s="2277"/>
      <c r="I13" s="2263">
        <v>1893200</v>
      </c>
      <c r="J13" s="278"/>
      <c r="K13" s="278"/>
    </row>
    <row r="14" spans="1:11" ht="12.75">
      <c r="A14" s="2267" t="s">
        <v>825</v>
      </c>
      <c r="B14" s="2278" t="s">
        <v>826</v>
      </c>
      <c r="C14" s="2268" t="s">
        <v>827</v>
      </c>
      <c r="D14" s="2250" t="s">
        <v>828</v>
      </c>
      <c r="E14" s="2251"/>
      <c r="F14" s="2252"/>
      <c r="G14" s="2251"/>
      <c r="H14" s="2253"/>
      <c r="I14" s="2254"/>
      <c r="J14" s="278"/>
      <c r="K14" s="278"/>
    </row>
    <row r="15" spans="1:11" ht="12.75">
      <c r="A15" s="2272"/>
      <c r="B15" s="2248"/>
      <c r="C15" s="2279"/>
      <c r="D15" s="2256" t="s">
        <v>2046</v>
      </c>
      <c r="E15" s="873"/>
      <c r="F15" s="2257"/>
      <c r="G15" s="873"/>
      <c r="H15" s="2258"/>
      <c r="I15" s="210"/>
      <c r="J15" s="278"/>
      <c r="K15" s="278"/>
    </row>
    <row r="16" spans="1:11" ht="13.5" thickBot="1">
      <c r="A16" s="108"/>
      <c r="B16" s="2259"/>
      <c r="C16" s="2276"/>
      <c r="D16" s="234" t="s">
        <v>829</v>
      </c>
      <c r="E16" s="2261" t="s">
        <v>822</v>
      </c>
      <c r="F16" s="2262" t="s">
        <v>830</v>
      </c>
      <c r="G16" s="2261" t="s">
        <v>824</v>
      </c>
      <c r="H16" s="2277" t="s">
        <v>831</v>
      </c>
      <c r="I16" s="2263">
        <v>1915000</v>
      </c>
      <c r="J16" s="278"/>
      <c r="K16" s="278"/>
    </row>
    <row r="17" spans="1:11" ht="12.75">
      <c r="A17" s="2247" t="s">
        <v>832</v>
      </c>
      <c r="B17" s="2278" t="s">
        <v>833</v>
      </c>
      <c r="C17" s="2268" t="s">
        <v>834</v>
      </c>
      <c r="D17" s="2250" t="s">
        <v>835</v>
      </c>
      <c r="E17" s="2251"/>
      <c r="F17" s="2252"/>
      <c r="G17" s="2251"/>
      <c r="H17" s="2264"/>
      <c r="I17" s="2254"/>
      <c r="J17" s="278"/>
      <c r="K17" s="278"/>
    </row>
    <row r="18" spans="1:11" ht="12.75">
      <c r="A18" s="107"/>
      <c r="B18" s="2248"/>
      <c r="C18" s="2273"/>
      <c r="D18" s="2256" t="s">
        <v>836</v>
      </c>
      <c r="E18" s="2269"/>
      <c r="F18" s="2270"/>
      <c r="G18" s="2269"/>
      <c r="H18" s="2280"/>
      <c r="I18" s="21"/>
      <c r="J18" s="278"/>
      <c r="K18" s="278"/>
    </row>
    <row r="19" spans="1:11" ht="12.75">
      <c r="A19" s="2272"/>
      <c r="B19" s="2281"/>
      <c r="C19" s="2255"/>
      <c r="D19" s="2282" t="s">
        <v>844</v>
      </c>
      <c r="E19" s="2269"/>
      <c r="F19" s="2270"/>
      <c r="G19" s="2269"/>
      <c r="H19" s="2280"/>
      <c r="I19" s="21"/>
      <c r="J19" s="278"/>
      <c r="K19" s="278"/>
    </row>
    <row r="20" spans="1:11" ht="12.75">
      <c r="A20" s="2272"/>
      <c r="B20" s="2281"/>
      <c r="C20" s="2255"/>
      <c r="D20" s="17" t="s">
        <v>845</v>
      </c>
      <c r="E20" s="873" t="s">
        <v>846</v>
      </c>
      <c r="F20" s="2283" t="s">
        <v>847</v>
      </c>
      <c r="G20" s="873" t="s">
        <v>848</v>
      </c>
      <c r="H20" s="2284" t="s">
        <v>849</v>
      </c>
      <c r="I20" s="210">
        <v>119900</v>
      </c>
      <c r="J20" s="278"/>
      <c r="K20" s="278"/>
    </row>
    <row r="21" spans="1:11" ht="12.75">
      <c r="A21" s="2272"/>
      <c r="B21" s="2281"/>
      <c r="C21" s="2255"/>
      <c r="D21" s="17" t="s">
        <v>850</v>
      </c>
      <c r="E21" s="873" t="s">
        <v>846</v>
      </c>
      <c r="F21" s="2283" t="s">
        <v>851</v>
      </c>
      <c r="G21" s="873" t="s">
        <v>848</v>
      </c>
      <c r="H21" s="2284" t="s">
        <v>849</v>
      </c>
      <c r="I21" s="210">
        <v>10600</v>
      </c>
      <c r="J21" s="278"/>
      <c r="K21" s="278"/>
    </row>
    <row r="22" spans="1:11" ht="12.75">
      <c r="A22" s="2272"/>
      <c r="B22" s="2281"/>
      <c r="C22" s="2255"/>
      <c r="D22" s="17" t="s">
        <v>852</v>
      </c>
      <c r="E22" s="873" t="s">
        <v>846</v>
      </c>
      <c r="F22" s="873" t="s">
        <v>853</v>
      </c>
      <c r="G22" s="873" t="s">
        <v>848</v>
      </c>
      <c r="H22" s="2285" t="s">
        <v>849</v>
      </c>
      <c r="I22" s="210">
        <v>10600</v>
      </c>
      <c r="J22" s="278"/>
      <c r="K22" s="278"/>
    </row>
    <row r="23" spans="1:11" ht="12.75">
      <c r="A23" s="2272"/>
      <c r="B23" s="2248"/>
      <c r="C23" s="2279"/>
      <c r="D23" s="2256" t="s">
        <v>854</v>
      </c>
      <c r="E23" s="2269"/>
      <c r="F23" s="2286"/>
      <c r="G23" s="2269"/>
      <c r="H23" s="2280"/>
      <c r="I23" s="21"/>
      <c r="J23" s="278"/>
      <c r="K23" s="278"/>
    </row>
    <row r="24" spans="1:11" ht="12.75">
      <c r="A24" s="2272"/>
      <c r="B24" s="2248"/>
      <c r="C24" s="2279"/>
      <c r="D24" s="224" t="s">
        <v>1928</v>
      </c>
      <c r="E24" s="2269"/>
      <c r="F24" s="2270"/>
      <c r="G24" s="2269"/>
      <c r="H24" s="2280"/>
      <c r="I24" s="21"/>
      <c r="J24" s="278"/>
      <c r="K24" s="278"/>
    </row>
    <row r="25" spans="1:11" ht="12.75">
      <c r="A25" s="2272"/>
      <c r="B25" s="2281"/>
      <c r="C25" s="2255"/>
      <c r="D25" s="17" t="s">
        <v>845</v>
      </c>
      <c r="E25" s="873" t="s">
        <v>846</v>
      </c>
      <c r="F25" s="2283" t="s">
        <v>847</v>
      </c>
      <c r="G25" s="873" t="s">
        <v>855</v>
      </c>
      <c r="H25" s="2284" t="s">
        <v>856</v>
      </c>
      <c r="I25" s="210">
        <v>2083100</v>
      </c>
      <c r="J25" s="278"/>
      <c r="K25" s="278"/>
    </row>
    <row r="26" spans="1:11" ht="12.75">
      <c r="A26" s="2272"/>
      <c r="B26" s="2281"/>
      <c r="C26" s="2255"/>
      <c r="D26" s="17" t="s">
        <v>850</v>
      </c>
      <c r="E26" s="873" t="s">
        <v>846</v>
      </c>
      <c r="F26" s="2283" t="s">
        <v>851</v>
      </c>
      <c r="G26" s="873" t="s">
        <v>855</v>
      </c>
      <c r="H26" s="2284" t="s">
        <v>856</v>
      </c>
      <c r="I26" s="210">
        <v>183800</v>
      </c>
      <c r="J26" s="278"/>
      <c r="K26" s="278"/>
    </row>
    <row r="27" spans="1:11" ht="13.5" thickBot="1">
      <c r="A27" s="2274"/>
      <c r="B27" s="2287"/>
      <c r="C27" s="2261"/>
      <c r="D27" s="234" t="s">
        <v>852</v>
      </c>
      <c r="E27" s="2288" t="s">
        <v>846</v>
      </c>
      <c r="F27" s="2288" t="s">
        <v>853</v>
      </c>
      <c r="G27" s="2288" t="s">
        <v>855</v>
      </c>
      <c r="H27" s="2289" t="s">
        <v>856</v>
      </c>
      <c r="I27" s="2290">
        <v>183800</v>
      </c>
      <c r="J27" s="278"/>
      <c r="K27" s="278"/>
    </row>
    <row r="28" spans="1:11" ht="12.75">
      <c r="A28" s="2291" t="s">
        <v>857</v>
      </c>
      <c r="B28" s="2248" t="s">
        <v>817</v>
      </c>
      <c r="C28" s="2292" t="s">
        <v>858</v>
      </c>
      <c r="D28" s="2250" t="s">
        <v>859</v>
      </c>
      <c r="E28" s="2293"/>
      <c r="F28" s="2294"/>
      <c r="G28" s="2293"/>
      <c r="H28" s="2293"/>
      <c r="I28" s="2295"/>
      <c r="J28" s="278"/>
      <c r="K28" s="278"/>
    </row>
    <row r="29" spans="1:11" ht="12.75">
      <c r="A29" s="2296"/>
      <c r="B29" s="2297"/>
      <c r="C29" s="2298"/>
      <c r="D29" s="2256" t="s">
        <v>860</v>
      </c>
      <c r="E29" s="2299"/>
      <c r="F29" s="2300"/>
      <c r="G29" s="2301"/>
      <c r="H29" s="2301"/>
      <c r="I29" s="2302"/>
      <c r="J29" s="278"/>
      <c r="K29" s="278"/>
    </row>
    <row r="30" spans="1:11" ht="13.5" thickBot="1">
      <c r="A30" s="2303"/>
      <c r="B30" s="2304"/>
      <c r="C30" s="2305"/>
      <c r="D30" s="2306" t="s">
        <v>861</v>
      </c>
      <c r="E30" s="2307" t="s">
        <v>862</v>
      </c>
      <c r="F30" s="2308" t="s">
        <v>863</v>
      </c>
      <c r="G30" s="2307" t="s">
        <v>1864</v>
      </c>
      <c r="H30" s="2307"/>
      <c r="I30" s="2309">
        <v>59100</v>
      </c>
      <c r="J30" s="278"/>
      <c r="K30" s="278"/>
    </row>
    <row r="31" spans="1:11" ht="12.75">
      <c r="A31" s="2267" t="s">
        <v>2047</v>
      </c>
      <c r="B31" s="2278" t="s">
        <v>2048</v>
      </c>
      <c r="C31" s="2310" t="s">
        <v>1855</v>
      </c>
      <c r="D31" s="2311" t="s">
        <v>2049</v>
      </c>
      <c r="E31" s="2293"/>
      <c r="F31" s="2294"/>
      <c r="G31" s="2293"/>
      <c r="H31" s="2293"/>
      <c r="I31" s="2295"/>
      <c r="J31" s="278"/>
      <c r="K31" s="278"/>
    </row>
    <row r="32" spans="1:11" ht="12.75">
      <c r="A32" s="2296"/>
      <c r="B32" s="2297"/>
      <c r="C32" s="2312"/>
      <c r="D32" s="2256" t="s">
        <v>2050</v>
      </c>
      <c r="E32" s="2299"/>
      <c r="F32" s="2300"/>
      <c r="G32" s="2299"/>
      <c r="H32" s="2300"/>
      <c r="I32" s="2302"/>
      <c r="J32" s="278"/>
      <c r="K32" s="278"/>
    </row>
    <row r="33" spans="1:11" ht="13.5" thickBot="1">
      <c r="A33" s="2303"/>
      <c r="B33" s="2304"/>
      <c r="C33" s="2313"/>
      <c r="D33" s="2314" t="s">
        <v>2051</v>
      </c>
      <c r="E33" s="2305" t="s">
        <v>2052</v>
      </c>
      <c r="F33" s="2315" t="s">
        <v>2053</v>
      </c>
      <c r="G33" s="2305" t="s">
        <v>2054</v>
      </c>
      <c r="H33" s="2316">
        <v>210026</v>
      </c>
      <c r="I33" s="2317">
        <v>119300</v>
      </c>
      <c r="J33" s="278"/>
      <c r="K33" s="278"/>
    </row>
    <row r="34" spans="1:11" ht="12.75">
      <c r="A34" s="2267" t="s">
        <v>2055</v>
      </c>
      <c r="B34" s="2278" t="s">
        <v>2056</v>
      </c>
      <c r="C34" s="2268" t="s">
        <v>2057</v>
      </c>
      <c r="D34" s="178" t="s">
        <v>2058</v>
      </c>
      <c r="E34" s="2251"/>
      <c r="F34" s="2252"/>
      <c r="G34" s="2253"/>
      <c r="H34" s="2253"/>
      <c r="I34" s="2254"/>
      <c r="J34" s="278"/>
      <c r="K34" s="278"/>
    </row>
    <row r="35" spans="1:11" ht="12.75">
      <c r="A35" s="2272"/>
      <c r="B35" s="2248"/>
      <c r="C35" s="2273"/>
      <c r="D35" s="2256" t="s">
        <v>2059</v>
      </c>
      <c r="E35" s="873"/>
      <c r="F35" s="2257"/>
      <c r="G35" s="2258"/>
      <c r="H35" s="2258"/>
      <c r="I35" s="210"/>
      <c r="J35" s="278"/>
      <c r="K35" s="278"/>
    </row>
    <row r="36" spans="1:11" ht="13.5" thickBot="1">
      <c r="A36" s="2274"/>
      <c r="B36" s="2275"/>
      <c r="C36" s="2260"/>
      <c r="D36" s="2318" t="s">
        <v>946</v>
      </c>
      <c r="E36" s="2288" t="s">
        <v>862</v>
      </c>
      <c r="F36" s="2288" t="s">
        <v>2060</v>
      </c>
      <c r="G36" s="2288" t="s">
        <v>824</v>
      </c>
      <c r="H36" s="2319"/>
      <c r="I36" s="2290">
        <v>150000</v>
      </c>
      <c r="J36" s="278"/>
      <c r="K36" s="278"/>
    </row>
    <row r="37" spans="1:11" ht="12.75">
      <c r="A37" s="2267" t="s">
        <v>2061</v>
      </c>
      <c r="B37" s="2248" t="s">
        <v>2056</v>
      </c>
      <c r="C37" s="2320" t="s">
        <v>2062</v>
      </c>
      <c r="D37" s="2250" t="s">
        <v>2063</v>
      </c>
      <c r="E37" s="2269"/>
      <c r="F37" s="2270"/>
      <c r="G37" s="2271"/>
      <c r="H37" s="2253"/>
      <c r="I37" s="21"/>
      <c r="J37" s="278"/>
      <c r="K37" s="278"/>
    </row>
    <row r="38" spans="1:11" ht="12.75">
      <c r="A38" s="2272"/>
      <c r="B38" s="2248"/>
      <c r="C38" s="2279"/>
      <c r="D38" s="2256" t="s">
        <v>2064</v>
      </c>
      <c r="E38" s="2269"/>
      <c r="F38" s="2270"/>
      <c r="G38" s="2271"/>
      <c r="H38" s="2271"/>
      <c r="I38" s="21"/>
      <c r="J38" s="278"/>
      <c r="K38" s="278"/>
    </row>
    <row r="39" spans="1:11" ht="12.75">
      <c r="A39" s="2272"/>
      <c r="B39" s="2248"/>
      <c r="C39" s="2265"/>
      <c r="D39" s="204" t="s">
        <v>2028</v>
      </c>
      <c r="E39" s="873" t="s">
        <v>2065</v>
      </c>
      <c r="F39" s="873" t="s">
        <v>2066</v>
      </c>
      <c r="G39" s="873" t="s">
        <v>2067</v>
      </c>
      <c r="H39" s="2258" t="s">
        <v>2068</v>
      </c>
      <c r="I39" s="210">
        <v>22569100</v>
      </c>
      <c r="J39" s="278"/>
      <c r="K39" s="278"/>
    </row>
    <row r="40" spans="1:11" ht="12.75">
      <c r="A40" s="2272"/>
      <c r="B40" s="2248"/>
      <c r="C40" s="2265"/>
      <c r="D40" s="204" t="s">
        <v>2029</v>
      </c>
      <c r="E40" s="873" t="s">
        <v>2065</v>
      </c>
      <c r="F40" s="873" t="s">
        <v>2066</v>
      </c>
      <c r="G40" s="873" t="s">
        <v>2067</v>
      </c>
      <c r="H40" s="2258" t="s">
        <v>2069</v>
      </c>
      <c r="I40" s="210">
        <v>524400</v>
      </c>
      <c r="J40" s="278"/>
      <c r="K40" s="278"/>
    </row>
    <row r="41" spans="1:11" ht="13.5" thickBot="1">
      <c r="A41" s="2274"/>
      <c r="B41" s="2275"/>
      <c r="C41" s="2321"/>
      <c r="D41" s="2318" t="s">
        <v>2033</v>
      </c>
      <c r="E41" s="2288" t="s">
        <v>2065</v>
      </c>
      <c r="F41" s="2288" t="s">
        <v>2066</v>
      </c>
      <c r="G41" s="2288" t="s">
        <v>2070</v>
      </c>
      <c r="H41" s="2319" t="s">
        <v>2071</v>
      </c>
      <c r="I41" s="2290">
        <v>13842800</v>
      </c>
      <c r="J41" s="278"/>
      <c r="K41" s="278"/>
    </row>
    <row r="42" spans="1:11" ht="12.75">
      <c r="A42" s="2247" t="s">
        <v>2072</v>
      </c>
      <c r="B42" s="2278" t="s">
        <v>2056</v>
      </c>
      <c r="C42" s="2268" t="s">
        <v>2073</v>
      </c>
      <c r="D42" s="178" t="s">
        <v>2074</v>
      </c>
      <c r="E42" s="2251"/>
      <c r="F42" s="2252"/>
      <c r="G42" s="2253"/>
      <c r="H42" s="2253"/>
      <c r="I42" s="2254"/>
      <c r="J42" s="278"/>
      <c r="K42" s="278"/>
    </row>
    <row r="43" spans="1:11" ht="12.75">
      <c r="A43" s="2272"/>
      <c r="B43" s="2248"/>
      <c r="C43" s="2273"/>
      <c r="D43" s="2256" t="s">
        <v>2075</v>
      </c>
      <c r="E43" s="873"/>
      <c r="F43" s="2257"/>
      <c r="G43" s="2258"/>
      <c r="H43" s="2258"/>
      <c r="I43" s="210"/>
      <c r="J43" s="278"/>
      <c r="K43" s="278"/>
    </row>
    <row r="44" spans="1:11" ht="13.5" thickBot="1">
      <c r="A44" s="2274"/>
      <c r="B44" s="2275"/>
      <c r="C44" s="2260"/>
      <c r="D44" s="2322" t="s">
        <v>2076</v>
      </c>
      <c r="E44" s="2261" t="s">
        <v>822</v>
      </c>
      <c r="F44" s="2262" t="s">
        <v>2077</v>
      </c>
      <c r="G44" s="2261" t="s">
        <v>824</v>
      </c>
      <c r="H44" s="2277"/>
      <c r="I44" s="2263">
        <v>596500</v>
      </c>
      <c r="J44" s="278"/>
      <c r="K44" s="278"/>
    </row>
    <row r="45" spans="1:11" ht="12.75">
      <c r="A45" s="2267" t="s">
        <v>2078</v>
      </c>
      <c r="B45" s="2248" t="s">
        <v>2079</v>
      </c>
      <c r="C45" s="2268" t="s">
        <v>2080</v>
      </c>
      <c r="D45" s="2250" t="s">
        <v>2081</v>
      </c>
      <c r="E45" s="2269"/>
      <c r="F45" s="2270"/>
      <c r="G45" s="2271"/>
      <c r="H45" s="2253"/>
      <c r="I45" s="21"/>
      <c r="J45" s="278"/>
      <c r="K45" s="278"/>
    </row>
    <row r="46" spans="1:11" ht="12.75">
      <c r="A46" s="2272"/>
      <c r="B46" s="2248"/>
      <c r="C46" s="2273"/>
      <c r="D46" s="2256" t="s">
        <v>2082</v>
      </c>
      <c r="E46" s="873"/>
      <c r="F46" s="2257"/>
      <c r="G46" s="2258"/>
      <c r="H46" s="2258"/>
      <c r="I46" s="210"/>
      <c r="J46" s="278"/>
      <c r="K46" s="278"/>
    </row>
    <row r="47" spans="1:11" ht="13.5" thickBot="1">
      <c r="A47" s="2274"/>
      <c r="B47" s="2275"/>
      <c r="C47" s="2276"/>
      <c r="D47" s="234" t="s">
        <v>2083</v>
      </c>
      <c r="E47" s="2261" t="s">
        <v>822</v>
      </c>
      <c r="F47" s="2262" t="s">
        <v>823</v>
      </c>
      <c r="G47" s="2261" t="s">
        <v>824</v>
      </c>
      <c r="H47" s="2277"/>
      <c r="I47" s="2263">
        <v>1893200</v>
      </c>
      <c r="J47" s="278"/>
      <c r="K47" s="278"/>
    </row>
    <row r="48" spans="1:11" ht="12.75">
      <c r="A48" s="107" t="s">
        <v>2084</v>
      </c>
      <c r="B48" s="2248" t="s">
        <v>2085</v>
      </c>
      <c r="C48" s="2255" t="s">
        <v>2086</v>
      </c>
      <c r="D48" s="2250" t="s">
        <v>2087</v>
      </c>
      <c r="E48" s="2269"/>
      <c r="F48" s="2270"/>
      <c r="G48" s="2269"/>
      <c r="H48" s="2280"/>
      <c r="I48" s="21"/>
      <c r="J48" s="278"/>
      <c r="K48" s="278"/>
    </row>
    <row r="49" spans="1:11" ht="12.75">
      <c r="A49" s="107"/>
      <c r="B49" s="2248"/>
      <c r="C49" s="2273"/>
      <c r="D49" s="2256" t="s">
        <v>2088</v>
      </c>
      <c r="E49" s="2269"/>
      <c r="F49" s="2270"/>
      <c r="G49" s="2269"/>
      <c r="H49" s="2280"/>
      <c r="I49" s="21"/>
      <c r="J49" s="278"/>
      <c r="K49" s="278"/>
    </row>
    <row r="50" spans="1:11" ht="12.75">
      <c r="A50" s="2272"/>
      <c r="B50" s="2248"/>
      <c r="C50" s="2255"/>
      <c r="D50" s="2282" t="s">
        <v>2089</v>
      </c>
      <c r="E50" s="873"/>
      <c r="F50" s="2257"/>
      <c r="G50" s="873"/>
      <c r="H50" s="2285"/>
      <c r="I50" s="210"/>
      <c r="J50" s="278"/>
      <c r="K50" s="278"/>
    </row>
    <row r="51" spans="1:11" ht="12.75">
      <c r="A51" s="2272"/>
      <c r="B51" s="2281"/>
      <c r="C51" s="2255"/>
      <c r="D51" s="17" t="s">
        <v>2090</v>
      </c>
      <c r="E51" s="873" t="s">
        <v>846</v>
      </c>
      <c r="F51" s="2283" t="s">
        <v>2091</v>
      </c>
      <c r="G51" s="873" t="s">
        <v>2092</v>
      </c>
      <c r="H51" s="2284" t="s">
        <v>2093</v>
      </c>
      <c r="I51" s="210">
        <v>475700</v>
      </c>
      <c r="J51" s="278"/>
      <c r="K51" s="278"/>
    </row>
    <row r="52" spans="1:11" ht="12.75">
      <c r="A52" s="2272"/>
      <c r="B52" s="2281"/>
      <c r="C52" s="2255"/>
      <c r="D52" s="17" t="s">
        <v>2094</v>
      </c>
      <c r="E52" s="873" t="s">
        <v>846</v>
      </c>
      <c r="F52" s="873" t="s">
        <v>2095</v>
      </c>
      <c r="G52" s="873" t="s">
        <v>2092</v>
      </c>
      <c r="H52" s="2284" t="s">
        <v>2093</v>
      </c>
      <c r="I52" s="210">
        <v>42000</v>
      </c>
      <c r="J52" s="278"/>
      <c r="K52" s="278"/>
    </row>
    <row r="53" spans="1:11" ht="12.75">
      <c r="A53" s="2272"/>
      <c r="B53" s="2281"/>
      <c r="C53" s="2255"/>
      <c r="D53" s="17" t="s">
        <v>2096</v>
      </c>
      <c r="E53" s="873" t="s">
        <v>2097</v>
      </c>
      <c r="F53" s="2283" t="s">
        <v>2098</v>
      </c>
      <c r="G53" s="873" t="s">
        <v>2092</v>
      </c>
      <c r="H53" s="2284" t="s">
        <v>2093</v>
      </c>
      <c r="I53" s="210">
        <v>19672400</v>
      </c>
      <c r="J53" s="278"/>
      <c r="K53" s="278"/>
    </row>
    <row r="54" spans="1:11" ht="12.75">
      <c r="A54" s="2272"/>
      <c r="B54" s="2281"/>
      <c r="C54" s="2255"/>
      <c r="D54" s="17" t="s">
        <v>2094</v>
      </c>
      <c r="E54" s="873" t="s">
        <v>2097</v>
      </c>
      <c r="F54" s="873" t="s">
        <v>2095</v>
      </c>
      <c r="G54" s="873" t="s">
        <v>2092</v>
      </c>
      <c r="H54" s="2285" t="s">
        <v>2093</v>
      </c>
      <c r="I54" s="210">
        <v>1735800</v>
      </c>
      <c r="J54" s="278"/>
      <c r="K54" s="278"/>
    </row>
    <row r="55" spans="1:11" ht="12.75">
      <c r="A55" s="2272"/>
      <c r="B55" s="2248"/>
      <c r="C55" s="2255"/>
      <c r="D55" s="2250" t="s">
        <v>2099</v>
      </c>
      <c r="E55" s="2269"/>
      <c r="F55" s="2286"/>
      <c r="G55" s="2269"/>
      <c r="H55" s="2280"/>
      <c r="I55" s="21"/>
      <c r="J55" s="278"/>
      <c r="K55" s="278"/>
    </row>
    <row r="56" spans="1:11" ht="12.75">
      <c r="A56" s="2272"/>
      <c r="B56" s="2248"/>
      <c r="C56" s="2255"/>
      <c r="D56" s="2282" t="s">
        <v>2100</v>
      </c>
      <c r="E56" s="2269"/>
      <c r="F56" s="2270"/>
      <c r="G56" s="2269"/>
      <c r="H56" s="2280"/>
      <c r="I56" s="21"/>
      <c r="J56" s="278"/>
      <c r="K56" s="278"/>
    </row>
    <row r="57" spans="1:11" ht="12.75">
      <c r="A57" s="2272"/>
      <c r="B57" s="2281"/>
      <c r="C57" s="2255"/>
      <c r="D57" s="17" t="s">
        <v>2090</v>
      </c>
      <c r="E57" s="873" t="s">
        <v>846</v>
      </c>
      <c r="F57" s="2283" t="s">
        <v>2091</v>
      </c>
      <c r="G57" s="873" t="s">
        <v>884</v>
      </c>
      <c r="H57" s="2284" t="s">
        <v>2101</v>
      </c>
      <c r="I57" s="210">
        <v>202300</v>
      </c>
      <c r="J57" s="278"/>
      <c r="K57" s="278"/>
    </row>
    <row r="58" spans="1:11" ht="13.5" thickBot="1">
      <c r="A58" s="2274"/>
      <c r="B58" s="2287"/>
      <c r="C58" s="2261"/>
      <c r="D58" s="234" t="s">
        <v>2102</v>
      </c>
      <c r="E58" s="2288" t="s">
        <v>846</v>
      </c>
      <c r="F58" s="2288" t="s">
        <v>2103</v>
      </c>
      <c r="G58" s="2288" t="s">
        <v>884</v>
      </c>
      <c r="H58" s="2289" t="s">
        <v>2101</v>
      </c>
      <c r="I58" s="2290">
        <v>17900</v>
      </c>
      <c r="J58" s="278"/>
      <c r="K58" s="278"/>
    </row>
    <row r="59" spans="1:11" ht="12.75">
      <c r="A59" s="2291" t="s">
        <v>2104</v>
      </c>
      <c r="B59" s="2323" t="s">
        <v>2105</v>
      </c>
      <c r="C59" s="2292" t="s">
        <v>2106</v>
      </c>
      <c r="D59" s="2324" t="s">
        <v>2107</v>
      </c>
      <c r="E59" s="2293"/>
      <c r="F59" s="2294"/>
      <c r="G59" s="2325"/>
      <c r="H59" s="2325"/>
      <c r="I59" s="2295"/>
      <c r="J59" s="278"/>
      <c r="K59" s="278"/>
    </row>
    <row r="60" spans="1:11" ht="12.75">
      <c r="A60" s="2296"/>
      <c r="B60" s="2297"/>
      <c r="C60" s="2279"/>
      <c r="D60" s="2256" t="s">
        <v>2108</v>
      </c>
      <c r="E60" s="2299"/>
      <c r="F60" s="2300"/>
      <c r="G60" s="2301"/>
      <c r="H60" s="2301"/>
      <c r="I60" s="2302"/>
      <c r="J60" s="278"/>
      <c r="K60" s="278"/>
    </row>
    <row r="61" spans="1:11" ht="13.5" thickBot="1">
      <c r="A61" s="2303"/>
      <c r="B61" s="2304"/>
      <c r="C61" s="2313"/>
      <c r="D61" s="2326" t="s">
        <v>2109</v>
      </c>
      <c r="E61" s="2305" t="s">
        <v>862</v>
      </c>
      <c r="F61" s="2327" t="s">
        <v>2110</v>
      </c>
      <c r="G61" s="2305" t="s">
        <v>2111</v>
      </c>
      <c r="H61" s="2328"/>
      <c r="I61" s="2317">
        <v>644400</v>
      </c>
      <c r="J61" s="1199"/>
      <c r="K61" s="278"/>
    </row>
    <row r="62" spans="1:11" ht="12.75">
      <c r="A62" s="2247" t="s">
        <v>2112</v>
      </c>
      <c r="B62" s="2278" t="s">
        <v>2085</v>
      </c>
      <c r="C62" s="2268" t="s">
        <v>2113</v>
      </c>
      <c r="D62" s="178" t="s">
        <v>2114</v>
      </c>
      <c r="E62" s="2251"/>
      <c r="F62" s="2252"/>
      <c r="G62" s="2251"/>
      <c r="H62" s="2253"/>
      <c r="I62" s="2254"/>
      <c r="J62" s="278"/>
      <c r="K62" s="278"/>
    </row>
    <row r="63" spans="1:11" ht="12.75">
      <c r="A63" s="107"/>
      <c r="B63" s="2248"/>
      <c r="C63" s="2255"/>
      <c r="D63" s="2256" t="s">
        <v>2115</v>
      </c>
      <c r="E63" s="2269"/>
      <c r="F63" s="2270"/>
      <c r="G63" s="2269"/>
      <c r="H63" s="2271"/>
      <c r="I63" s="21"/>
      <c r="J63" s="278"/>
      <c r="K63" s="278"/>
    </row>
    <row r="64" spans="1:11" ht="12.75">
      <c r="A64" s="107"/>
      <c r="B64" s="2329"/>
      <c r="C64" s="2255"/>
      <c r="D64" s="17" t="s">
        <v>2116</v>
      </c>
      <c r="E64" s="873" t="s">
        <v>862</v>
      </c>
      <c r="F64" s="2257" t="s">
        <v>2060</v>
      </c>
      <c r="G64" s="873" t="s">
        <v>2117</v>
      </c>
      <c r="H64" s="2258"/>
      <c r="I64" s="210">
        <v>50000</v>
      </c>
      <c r="J64" s="278"/>
      <c r="K64" s="278"/>
    </row>
    <row r="65" spans="1:11" ht="12.75">
      <c r="A65" s="107"/>
      <c r="B65" s="2329"/>
      <c r="C65" s="2273"/>
      <c r="D65" s="2256" t="s">
        <v>2118</v>
      </c>
      <c r="E65" s="873"/>
      <c r="F65" s="2257"/>
      <c r="G65" s="873"/>
      <c r="H65" s="2258"/>
      <c r="I65" s="210"/>
      <c r="J65" s="278"/>
      <c r="K65" s="278"/>
    </row>
    <row r="66" spans="1:11" ht="13.5" thickBot="1">
      <c r="A66" s="108"/>
      <c r="B66" s="2259"/>
      <c r="C66" s="2276"/>
      <c r="D66" s="221" t="s">
        <v>2119</v>
      </c>
      <c r="E66" s="2261" t="s">
        <v>862</v>
      </c>
      <c r="F66" s="2262" t="s">
        <v>2060</v>
      </c>
      <c r="G66" s="2261" t="s">
        <v>2111</v>
      </c>
      <c r="H66" s="2277"/>
      <c r="I66" s="2263">
        <v>121000</v>
      </c>
      <c r="J66" s="278"/>
      <c r="K66" s="278"/>
    </row>
    <row r="67" spans="1:11" ht="12.75">
      <c r="A67" s="2247" t="s">
        <v>2120</v>
      </c>
      <c r="B67" s="2248" t="s">
        <v>2085</v>
      </c>
      <c r="C67" s="2268" t="s">
        <v>2121</v>
      </c>
      <c r="D67" s="2250" t="s">
        <v>2122</v>
      </c>
      <c r="E67" s="2251"/>
      <c r="F67" s="2252"/>
      <c r="G67" s="2253"/>
      <c r="H67" s="2253"/>
      <c r="I67" s="2254"/>
      <c r="J67" s="278"/>
      <c r="K67" s="278"/>
    </row>
    <row r="68" spans="1:11" ht="12.75">
      <c r="A68" s="107"/>
      <c r="B68" s="2248"/>
      <c r="C68" s="2279"/>
      <c r="D68" s="2256" t="s">
        <v>2123</v>
      </c>
      <c r="E68" s="873"/>
      <c r="F68" s="2257"/>
      <c r="G68" s="2258"/>
      <c r="H68" s="2258"/>
      <c r="I68" s="210"/>
      <c r="J68" s="278"/>
      <c r="K68" s="278"/>
    </row>
    <row r="69" spans="1:11" ht="13.5" thickBot="1">
      <c r="A69" s="2274"/>
      <c r="B69" s="2275"/>
      <c r="C69" s="2260"/>
      <c r="D69" s="2318" t="s">
        <v>2124</v>
      </c>
      <c r="E69" s="2261" t="s">
        <v>862</v>
      </c>
      <c r="F69" s="2262" t="s">
        <v>2060</v>
      </c>
      <c r="G69" s="2261" t="s">
        <v>2117</v>
      </c>
      <c r="H69" s="2277"/>
      <c r="I69" s="2263">
        <v>195900</v>
      </c>
      <c r="J69" s="278"/>
      <c r="K69" s="278"/>
    </row>
    <row r="70" spans="1:11" ht="12.75">
      <c r="A70" s="2247" t="s">
        <v>2125</v>
      </c>
      <c r="B70" s="2278" t="s">
        <v>2085</v>
      </c>
      <c r="C70" s="2268" t="s">
        <v>2126</v>
      </c>
      <c r="D70" s="178" t="s">
        <v>2127</v>
      </c>
      <c r="E70" s="2251"/>
      <c r="F70" s="2252"/>
      <c r="G70" s="2253"/>
      <c r="H70" s="2253"/>
      <c r="I70" s="2254"/>
      <c r="J70" s="278"/>
      <c r="K70" s="278"/>
    </row>
    <row r="71" spans="1:11" ht="12.75">
      <c r="A71" s="107"/>
      <c r="B71" s="2248"/>
      <c r="C71" s="2279"/>
      <c r="D71" s="2256" t="s">
        <v>2118</v>
      </c>
      <c r="E71" s="873"/>
      <c r="F71" s="2257"/>
      <c r="G71" s="2258"/>
      <c r="H71" s="2258"/>
      <c r="I71" s="210"/>
      <c r="J71" s="278"/>
      <c r="K71" s="278"/>
    </row>
    <row r="72" spans="1:11" ht="13.5" thickBot="1">
      <c r="A72" s="2274"/>
      <c r="B72" s="2275"/>
      <c r="C72" s="2260"/>
      <c r="D72" s="2318" t="s">
        <v>2128</v>
      </c>
      <c r="E72" s="2261" t="s">
        <v>862</v>
      </c>
      <c r="F72" s="2262" t="s">
        <v>2060</v>
      </c>
      <c r="G72" s="2261" t="s">
        <v>2129</v>
      </c>
      <c r="H72" s="2277"/>
      <c r="I72" s="2263">
        <v>705000</v>
      </c>
      <c r="J72" s="278"/>
      <c r="K72" s="278"/>
    </row>
    <row r="73" spans="1:11" ht="12.75">
      <c r="A73" s="2247" t="s">
        <v>2130</v>
      </c>
      <c r="B73" s="2248" t="s">
        <v>2085</v>
      </c>
      <c r="C73" s="2268" t="s">
        <v>2131</v>
      </c>
      <c r="D73" s="2250" t="s">
        <v>2132</v>
      </c>
      <c r="E73" s="2269"/>
      <c r="F73" s="2270"/>
      <c r="G73" s="2271"/>
      <c r="H73" s="2253"/>
      <c r="I73" s="21"/>
      <c r="J73" s="278"/>
      <c r="K73" s="278"/>
    </row>
    <row r="74" spans="1:11" ht="12.75">
      <c r="A74" s="107"/>
      <c r="B74" s="2248"/>
      <c r="C74" s="2255"/>
      <c r="D74" s="2256" t="s">
        <v>2133</v>
      </c>
      <c r="E74" s="2269"/>
      <c r="F74" s="2270"/>
      <c r="G74" s="2271"/>
      <c r="H74" s="2271"/>
      <c r="I74" s="21"/>
      <c r="J74" s="278"/>
      <c r="K74" s="278"/>
    </row>
    <row r="75" spans="1:11" ht="12.75">
      <c r="A75" s="2272"/>
      <c r="B75" s="2248"/>
      <c r="C75" s="2255"/>
      <c r="D75" s="2330" t="s">
        <v>2034</v>
      </c>
      <c r="E75" s="873" t="s">
        <v>2134</v>
      </c>
      <c r="F75" s="873" t="s">
        <v>2135</v>
      </c>
      <c r="G75" s="873" t="s">
        <v>2070</v>
      </c>
      <c r="H75" s="2258" t="s">
        <v>2136</v>
      </c>
      <c r="I75" s="210">
        <v>800000</v>
      </c>
      <c r="J75" s="278"/>
      <c r="K75" s="278"/>
    </row>
    <row r="76" spans="1:11" ht="12.75">
      <c r="A76" s="107"/>
      <c r="B76" s="2248"/>
      <c r="C76" s="2255"/>
      <c r="D76" s="2256" t="s">
        <v>2118</v>
      </c>
      <c r="E76" s="2269"/>
      <c r="F76" s="2270"/>
      <c r="G76" s="2271"/>
      <c r="H76" s="2271"/>
      <c r="I76" s="21"/>
      <c r="J76" s="278"/>
      <c r="K76" s="278"/>
    </row>
    <row r="77" spans="1:11" ht="12.75">
      <c r="A77" s="2272"/>
      <c r="B77" s="2248"/>
      <c r="C77" s="2255"/>
      <c r="D77" s="2330" t="s">
        <v>955</v>
      </c>
      <c r="E77" s="873" t="s">
        <v>862</v>
      </c>
      <c r="F77" s="2257" t="s">
        <v>2060</v>
      </c>
      <c r="G77" s="873" t="s">
        <v>2111</v>
      </c>
      <c r="H77" s="2258" t="s">
        <v>2137</v>
      </c>
      <c r="I77" s="210">
        <v>150000</v>
      </c>
      <c r="J77" s="278"/>
      <c r="K77" s="278"/>
    </row>
    <row r="78" spans="1:11" ht="12.75">
      <c r="A78" s="2272"/>
      <c r="B78" s="2248"/>
      <c r="C78" s="2255"/>
      <c r="D78" s="2256" t="s">
        <v>2138</v>
      </c>
      <c r="E78" s="2283"/>
      <c r="F78" s="2283"/>
      <c r="G78" s="2283"/>
      <c r="H78" s="2331"/>
      <c r="I78" s="2332"/>
      <c r="J78" s="278"/>
      <c r="K78" s="278"/>
    </row>
    <row r="79" spans="1:11" ht="13.5" thickBot="1">
      <c r="A79" s="2274"/>
      <c r="B79" s="2275"/>
      <c r="C79" s="2261"/>
      <c r="D79" s="2318" t="s">
        <v>2139</v>
      </c>
      <c r="E79" s="2288" t="s">
        <v>862</v>
      </c>
      <c r="F79" s="2288" t="s">
        <v>2060</v>
      </c>
      <c r="G79" s="2288" t="s">
        <v>2140</v>
      </c>
      <c r="H79" s="2319"/>
      <c r="I79" s="2290">
        <v>70000</v>
      </c>
      <c r="J79" s="278"/>
      <c r="K79" s="278"/>
    </row>
    <row r="80" spans="1:11" ht="12.75">
      <c r="A80" s="2247" t="s">
        <v>2141</v>
      </c>
      <c r="B80" s="2278" t="s">
        <v>2142</v>
      </c>
      <c r="C80" s="2268" t="s">
        <v>2143</v>
      </c>
      <c r="D80" s="178" t="s">
        <v>2144</v>
      </c>
      <c r="E80" s="2251"/>
      <c r="F80" s="2252"/>
      <c r="G80" s="2253"/>
      <c r="H80" s="2253"/>
      <c r="I80" s="2254"/>
      <c r="J80" s="278"/>
      <c r="K80" s="278"/>
    </row>
    <row r="81" spans="1:11" ht="12.75">
      <c r="A81" s="107"/>
      <c r="B81" s="2248"/>
      <c r="C81" s="2279"/>
      <c r="D81" s="2256" t="s">
        <v>2145</v>
      </c>
      <c r="E81" s="873"/>
      <c r="F81" s="2257"/>
      <c r="G81" s="2258"/>
      <c r="H81" s="2258"/>
      <c r="I81" s="210"/>
      <c r="J81" s="278"/>
      <c r="K81" s="278"/>
    </row>
    <row r="82" spans="1:11" ht="13.5" thickBot="1">
      <c r="A82" s="2274"/>
      <c r="B82" s="2275"/>
      <c r="C82" s="2260"/>
      <c r="D82" s="2318" t="s">
        <v>2026</v>
      </c>
      <c r="E82" s="2261" t="s">
        <v>862</v>
      </c>
      <c r="F82" s="2262" t="s">
        <v>2060</v>
      </c>
      <c r="G82" s="2261" t="s">
        <v>2111</v>
      </c>
      <c r="H82" s="2277" t="s">
        <v>2146</v>
      </c>
      <c r="I82" s="2263">
        <v>100000</v>
      </c>
      <c r="J82" s="278"/>
      <c r="K82" s="278"/>
    </row>
    <row r="83" spans="1:11" ht="12.75">
      <c r="A83" s="2247" t="s">
        <v>2147</v>
      </c>
      <c r="B83" s="2278" t="s">
        <v>2148</v>
      </c>
      <c r="C83" s="2268" t="s">
        <v>2149</v>
      </c>
      <c r="D83" s="178" t="s">
        <v>2150</v>
      </c>
      <c r="E83" s="2251"/>
      <c r="F83" s="2252"/>
      <c r="G83" s="2253"/>
      <c r="H83" s="2253"/>
      <c r="I83" s="2254"/>
      <c r="J83" s="278"/>
      <c r="K83" s="278"/>
    </row>
    <row r="84" spans="1:11" ht="12.75">
      <c r="A84" s="107"/>
      <c r="B84" s="2248"/>
      <c r="C84" s="2279"/>
      <c r="D84" s="2256" t="s">
        <v>2145</v>
      </c>
      <c r="E84" s="873"/>
      <c r="F84" s="2257"/>
      <c r="G84" s="2258"/>
      <c r="H84" s="2258"/>
      <c r="I84" s="210"/>
      <c r="J84" s="278"/>
      <c r="K84" s="278"/>
    </row>
    <row r="85" spans="1:11" ht="13.5" thickBot="1">
      <c r="A85" s="2274"/>
      <c r="B85" s="2275"/>
      <c r="C85" s="2260"/>
      <c r="D85" s="2318" t="s">
        <v>2027</v>
      </c>
      <c r="E85" s="2261" t="s">
        <v>862</v>
      </c>
      <c r="F85" s="2262" t="s">
        <v>2151</v>
      </c>
      <c r="G85" s="2261" t="s">
        <v>2111</v>
      </c>
      <c r="H85" s="2277"/>
      <c r="I85" s="2263">
        <v>7003200</v>
      </c>
      <c r="J85" s="278"/>
      <c r="K85" s="278"/>
    </row>
    <row r="86" spans="1:11" ht="12.75">
      <c r="A86" s="2247" t="s">
        <v>2152</v>
      </c>
      <c r="B86" s="2278" t="s">
        <v>2153</v>
      </c>
      <c r="C86" s="2268" t="s">
        <v>2154</v>
      </c>
      <c r="D86" s="178" t="s">
        <v>2155</v>
      </c>
      <c r="E86" s="2251"/>
      <c r="F86" s="2252"/>
      <c r="G86" s="2253"/>
      <c r="H86" s="2253"/>
      <c r="I86" s="2254"/>
      <c r="J86" s="278"/>
      <c r="K86" s="278"/>
    </row>
    <row r="87" spans="1:11" ht="12.75">
      <c r="A87" s="107"/>
      <c r="B87" s="2248"/>
      <c r="C87" s="2255"/>
      <c r="D87" s="2256" t="s">
        <v>1123</v>
      </c>
      <c r="E87" s="873"/>
      <c r="F87" s="2257"/>
      <c r="G87" s="2258"/>
      <c r="H87" s="2258"/>
      <c r="I87" s="210"/>
      <c r="J87" s="278"/>
      <c r="K87" s="278"/>
    </row>
    <row r="88" spans="1:11" ht="13.5" thickBot="1">
      <c r="A88" s="108"/>
      <c r="B88" s="2275"/>
      <c r="C88" s="2261"/>
      <c r="D88" s="2333" t="s">
        <v>2269</v>
      </c>
      <c r="E88" s="2261" t="s">
        <v>2134</v>
      </c>
      <c r="F88" s="2262" t="s">
        <v>2135</v>
      </c>
      <c r="G88" s="2277" t="s">
        <v>2067</v>
      </c>
      <c r="H88" s="2277" t="s">
        <v>2156</v>
      </c>
      <c r="I88" s="2263">
        <v>20000000</v>
      </c>
      <c r="J88" s="278"/>
      <c r="K88" s="278"/>
    </row>
    <row r="89" spans="1:11" ht="12.75">
      <c r="A89" s="2272" t="s">
        <v>1124</v>
      </c>
      <c r="B89" s="2248" t="s">
        <v>1125</v>
      </c>
      <c r="C89" s="2255" t="s">
        <v>1126</v>
      </c>
      <c r="D89" s="2250" t="s">
        <v>1127</v>
      </c>
      <c r="E89" s="2269"/>
      <c r="F89" s="2270"/>
      <c r="G89" s="2271"/>
      <c r="H89" s="2271"/>
      <c r="I89" s="21"/>
      <c r="J89" s="278"/>
      <c r="K89" s="278"/>
    </row>
    <row r="90" spans="1:11" ht="12.75">
      <c r="A90" s="2272"/>
      <c r="B90" s="2248"/>
      <c r="C90" s="2273"/>
      <c r="D90" s="2256" t="s">
        <v>1128</v>
      </c>
      <c r="E90" s="873"/>
      <c r="F90" s="2257"/>
      <c r="G90" s="2258"/>
      <c r="H90" s="2258"/>
      <c r="I90" s="210"/>
      <c r="J90" s="278"/>
      <c r="K90" s="278"/>
    </row>
    <row r="91" spans="1:11" ht="13.5" thickBot="1">
      <c r="A91" s="2274"/>
      <c r="B91" s="2275"/>
      <c r="C91" s="2276"/>
      <c r="D91" s="234" t="s">
        <v>1129</v>
      </c>
      <c r="E91" s="2261" t="s">
        <v>822</v>
      </c>
      <c r="F91" s="2262" t="s">
        <v>823</v>
      </c>
      <c r="G91" s="2261" t="s">
        <v>824</v>
      </c>
      <c r="H91" s="2277"/>
      <c r="I91" s="2263">
        <v>1709600</v>
      </c>
      <c r="J91" s="278"/>
      <c r="K91" s="278"/>
    </row>
    <row r="92" spans="1:11" ht="12.75">
      <c r="A92" s="2291" t="s">
        <v>1130</v>
      </c>
      <c r="B92" s="2248" t="s">
        <v>1131</v>
      </c>
      <c r="C92" s="2292" t="s">
        <v>1132</v>
      </c>
      <c r="D92" s="2250" t="s">
        <v>1133</v>
      </c>
      <c r="E92" s="2293"/>
      <c r="F92" s="2294"/>
      <c r="G92" s="2293"/>
      <c r="H92" s="2293"/>
      <c r="I92" s="2295"/>
      <c r="J92" s="278"/>
      <c r="K92" s="278"/>
    </row>
    <row r="93" spans="1:11" ht="12.75">
      <c r="A93" s="2296"/>
      <c r="B93" s="2297"/>
      <c r="C93" s="2298"/>
      <c r="D93" s="2256" t="s">
        <v>1134</v>
      </c>
      <c r="E93" s="2299"/>
      <c r="F93" s="2300"/>
      <c r="G93" s="2301"/>
      <c r="H93" s="2301"/>
      <c r="I93" s="2302"/>
      <c r="J93" s="278"/>
      <c r="K93" s="278"/>
    </row>
    <row r="94" spans="1:11" ht="13.5" thickBot="1">
      <c r="A94" s="2303"/>
      <c r="B94" s="2304"/>
      <c r="C94" s="2305"/>
      <c r="D94" s="2306" t="s">
        <v>1135</v>
      </c>
      <c r="E94" s="2307" t="s">
        <v>1136</v>
      </c>
      <c r="F94" s="2308"/>
      <c r="G94" s="2307" t="s">
        <v>1864</v>
      </c>
      <c r="H94" s="2307"/>
      <c r="I94" s="2309">
        <v>4364600</v>
      </c>
      <c r="J94" s="278"/>
      <c r="K94" s="278"/>
    </row>
    <row r="95" spans="1:11" ht="12.75">
      <c r="A95" s="2291" t="s">
        <v>1137</v>
      </c>
      <c r="B95" s="2248" t="s">
        <v>1131</v>
      </c>
      <c r="C95" s="2292" t="s">
        <v>1138</v>
      </c>
      <c r="D95" s="2250" t="s">
        <v>1139</v>
      </c>
      <c r="E95" s="2293"/>
      <c r="F95" s="2294"/>
      <c r="G95" s="2293"/>
      <c r="H95" s="2293"/>
      <c r="I95" s="2295"/>
      <c r="J95" s="278"/>
      <c r="K95" s="278"/>
    </row>
    <row r="96" spans="1:11" ht="12.75">
      <c r="A96" s="2296"/>
      <c r="B96" s="2297"/>
      <c r="C96" s="2298"/>
      <c r="D96" s="2256" t="s">
        <v>1140</v>
      </c>
      <c r="E96" s="2299"/>
      <c r="F96" s="2300"/>
      <c r="G96" s="2301"/>
      <c r="H96" s="2301"/>
      <c r="I96" s="2302"/>
      <c r="J96" s="278"/>
      <c r="K96" s="278"/>
    </row>
    <row r="97" spans="1:11" ht="13.5" thickBot="1">
      <c r="A97" s="2303"/>
      <c r="B97" s="2304"/>
      <c r="C97" s="2305"/>
      <c r="D97" s="2306" t="s">
        <v>1141</v>
      </c>
      <c r="E97" s="2307" t="s">
        <v>862</v>
      </c>
      <c r="F97" s="2308" t="s">
        <v>1142</v>
      </c>
      <c r="G97" s="2307" t="s">
        <v>1864</v>
      </c>
      <c r="H97" s="2307"/>
      <c r="I97" s="2309">
        <v>45212900</v>
      </c>
      <c r="J97" s="278"/>
      <c r="K97" s="278"/>
    </row>
    <row r="98" spans="1:11" ht="12.75">
      <c r="A98" s="2291" t="s">
        <v>1630</v>
      </c>
      <c r="B98" s="2323" t="s">
        <v>1631</v>
      </c>
      <c r="C98" s="2310" t="s">
        <v>1632</v>
      </c>
      <c r="D98" s="2324" t="s">
        <v>1633</v>
      </c>
      <c r="E98" s="2251"/>
      <c r="F98" s="2252"/>
      <c r="G98" s="2251"/>
      <c r="H98" s="2253"/>
      <c r="I98" s="2254"/>
      <c r="J98" s="278"/>
      <c r="K98" s="278"/>
    </row>
    <row r="99" spans="1:11" ht="12.75">
      <c r="A99" s="107"/>
      <c r="B99" s="2248"/>
      <c r="C99" s="2255"/>
      <c r="D99" s="2256" t="s">
        <v>1634</v>
      </c>
      <c r="E99" s="873"/>
      <c r="F99" s="2257"/>
      <c r="G99" s="873"/>
      <c r="H99" s="2258"/>
      <c r="I99" s="210"/>
      <c r="J99" s="278"/>
      <c r="K99" s="278"/>
    </row>
    <row r="100" spans="1:11" ht="13.5" thickBot="1">
      <c r="A100" s="108"/>
      <c r="B100" s="2259"/>
      <c r="C100" s="2260"/>
      <c r="D100" s="463" t="s">
        <v>1948</v>
      </c>
      <c r="E100" s="2261" t="s">
        <v>1949</v>
      </c>
      <c r="F100" s="2262" t="s">
        <v>1950</v>
      </c>
      <c r="G100" s="2261" t="s">
        <v>1951</v>
      </c>
      <c r="H100" s="1712">
        <v>52008</v>
      </c>
      <c r="I100" s="2263">
        <v>14690</v>
      </c>
      <c r="J100" s="278"/>
      <c r="K100" s="278"/>
    </row>
    <row r="101" spans="1:11" ht="12.75">
      <c r="A101" s="2272" t="s">
        <v>1635</v>
      </c>
      <c r="B101" s="2248" t="s">
        <v>1636</v>
      </c>
      <c r="C101" s="2249" t="s">
        <v>1637</v>
      </c>
      <c r="D101" s="2250" t="s">
        <v>1638</v>
      </c>
      <c r="E101" s="2269"/>
      <c r="F101" s="2270"/>
      <c r="G101" s="2271"/>
      <c r="H101" s="2271"/>
      <c r="I101" s="21"/>
      <c r="J101" s="278"/>
      <c r="K101" s="278"/>
    </row>
    <row r="102" spans="1:11" ht="12.75">
      <c r="A102" s="2272"/>
      <c r="B102" s="2248"/>
      <c r="C102" s="2255"/>
      <c r="D102" s="2256" t="s">
        <v>1639</v>
      </c>
      <c r="E102" s="873"/>
      <c r="F102" s="2257"/>
      <c r="G102" s="2258"/>
      <c r="H102" s="2258"/>
      <c r="I102" s="210"/>
      <c r="J102" s="278"/>
      <c r="K102" s="278"/>
    </row>
    <row r="103" spans="1:11" ht="13.5" thickBot="1">
      <c r="A103" s="2274"/>
      <c r="B103" s="2275"/>
      <c r="C103" s="2276"/>
      <c r="D103" s="234" t="s">
        <v>1640</v>
      </c>
      <c r="E103" s="2261" t="s">
        <v>822</v>
      </c>
      <c r="F103" s="2262" t="s">
        <v>823</v>
      </c>
      <c r="G103" s="2261" t="s">
        <v>824</v>
      </c>
      <c r="H103" s="2277"/>
      <c r="I103" s="2263">
        <v>1709600</v>
      </c>
      <c r="J103" s="278"/>
      <c r="K103" s="278"/>
    </row>
    <row r="104" spans="1:11" ht="12.75">
      <c r="A104" s="2291" t="s">
        <v>1641</v>
      </c>
      <c r="B104" s="2323" t="s">
        <v>1642</v>
      </c>
      <c r="C104" s="2310" t="s">
        <v>1643</v>
      </c>
      <c r="D104" s="2324" t="s">
        <v>1644</v>
      </c>
      <c r="E104" s="2251"/>
      <c r="F104" s="2252"/>
      <c r="G104" s="2251"/>
      <c r="H104" s="2264"/>
      <c r="I104" s="2254"/>
      <c r="J104" s="278"/>
      <c r="K104" s="278"/>
    </row>
    <row r="105" spans="1:11" ht="12.75">
      <c r="A105" s="107"/>
      <c r="B105" s="2248"/>
      <c r="C105" s="2255"/>
      <c r="D105" s="2256" t="s">
        <v>1645</v>
      </c>
      <c r="E105" s="873"/>
      <c r="F105" s="2257"/>
      <c r="G105" s="873"/>
      <c r="H105" s="2257"/>
      <c r="I105" s="210"/>
      <c r="J105" s="278"/>
      <c r="K105" s="278"/>
    </row>
    <row r="106" spans="1:11" ht="13.5" thickBot="1">
      <c r="A106" s="108"/>
      <c r="B106" s="2259"/>
      <c r="C106" s="2260"/>
      <c r="D106" s="234" t="s">
        <v>1956</v>
      </c>
      <c r="E106" s="2261" t="s">
        <v>1949</v>
      </c>
      <c r="F106" s="2262" t="s">
        <v>1957</v>
      </c>
      <c r="G106" s="2261" t="s">
        <v>1951</v>
      </c>
      <c r="H106" s="2266" t="s">
        <v>1646</v>
      </c>
      <c r="I106" s="2263">
        <v>2350000</v>
      </c>
      <c r="J106" s="278"/>
      <c r="K106" s="278"/>
    </row>
    <row r="107" spans="1:11" ht="12.75">
      <c r="A107" s="2291" t="s">
        <v>1647</v>
      </c>
      <c r="B107" s="2323" t="s">
        <v>1648</v>
      </c>
      <c r="C107" s="2310" t="s">
        <v>1649</v>
      </c>
      <c r="D107" s="2324" t="s">
        <v>1650</v>
      </c>
      <c r="E107" s="2251"/>
      <c r="F107" s="2252"/>
      <c r="G107" s="2251"/>
      <c r="H107" s="2264"/>
      <c r="I107" s="2254"/>
      <c r="J107" s="278"/>
      <c r="K107" s="278"/>
    </row>
    <row r="108" spans="1:11" ht="12.75">
      <c r="A108" s="107"/>
      <c r="B108" s="2248"/>
      <c r="C108" s="2255"/>
      <c r="D108" s="2256" t="s">
        <v>1651</v>
      </c>
      <c r="E108" s="873"/>
      <c r="F108" s="2257"/>
      <c r="G108" s="873"/>
      <c r="H108" s="2257"/>
      <c r="I108" s="210"/>
      <c r="J108" s="278"/>
      <c r="K108" s="278"/>
    </row>
    <row r="109" spans="1:11" ht="13.5" thickBot="1">
      <c r="A109" s="108"/>
      <c r="B109" s="2259"/>
      <c r="C109" s="2260"/>
      <c r="D109" s="234" t="s">
        <v>1956</v>
      </c>
      <c r="E109" s="2261" t="s">
        <v>1949</v>
      </c>
      <c r="F109" s="2262" t="s">
        <v>1957</v>
      </c>
      <c r="G109" s="2261" t="s">
        <v>1951</v>
      </c>
      <c r="H109" s="2266" t="s">
        <v>1652</v>
      </c>
      <c r="I109" s="2263">
        <v>2500000</v>
      </c>
      <c r="J109" s="278"/>
      <c r="K109" s="278"/>
    </row>
    <row r="110" spans="1:11" ht="12.75">
      <c r="A110" s="2291" t="s">
        <v>1653</v>
      </c>
      <c r="B110" s="2323" t="s">
        <v>1654</v>
      </c>
      <c r="C110" s="2310" t="s">
        <v>1655</v>
      </c>
      <c r="D110" s="2324" t="s">
        <v>1656</v>
      </c>
      <c r="E110" s="2251"/>
      <c r="F110" s="2252"/>
      <c r="G110" s="2251"/>
      <c r="H110" s="2253"/>
      <c r="I110" s="2254"/>
      <c r="J110" s="278"/>
      <c r="K110" s="278"/>
    </row>
    <row r="111" spans="1:11" ht="12.75">
      <c r="A111" s="107"/>
      <c r="B111" s="2248"/>
      <c r="C111" s="2255"/>
      <c r="D111" s="2256" t="s">
        <v>1651</v>
      </c>
      <c r="E111" s="873"/>
      <c r="F111" s="2257"/>
      <c r="G111" s="873"/>
      <c r="H111" s="2258"/>
      <c r="I111" s="210"/>
      <c r="J111" s="278"/>
      <c r="K111" s="278"/>
    </row>
    <row r="112" spans="1:11" ht="13.5" thickBot="1">
      <c r="A112" s="108"/>
      <c r="B112" s="2259"/>
      <c r="C112" s="2260"/>
      <c r="D112" s="463" t="s">
        <v>1948</v>
      </c>
      <c r="E112" s="2261" t="s">
        <v>1949</v>
      </c>
      <c r="F112" s="2262" t="s">
        <v>1950</v>
      </c>
      <c r="G112" s="2261" t="s">
        <v>1951</v>
      </c>
      <c r="H112" s="1712">
        <v>52008</v>
      </c>
      <c r="I112" s="2263">
        <v>6075000</v>
      </c>
      <c r="J112" s="278"/>
      <c r="K112" s="278"/>
    </row>
    <row r="113" spans="1:11" ht="12.75">
      <c r="A113" s="2291" t="s">
        <v>1657</v>
      </c>
      <c r="B113" s="2323" t="s">
        <v>1658</v>
      </c>
      <c r="C113" s="2292" t="s">
        <v>1659</v>
      </c>
      <c r="D113" s="2324" t="s">
        <v>1660</v>
      </c>
      <c r="E113" s="2293"/>
      <c r="F113" s="2294"/>
      <c r="G113" s="2325"/>
      <c r="H113" s="2325"/>
      <c r="I113" s="2295"/>
      <c r="J113" s="278"/>
      <c r="K113" s="278"/>
    </row>
    <row r="114" spans="1:11" ht="12.75">
      <c r="A114" s="107"/>
      <c r="B114" s="2248"/>
      <c r="C114" s="2279"/>
      <c r="D114" s="2250" t="s">
        <v>1661</v>
      </c>
      <c r="E114" s="2334"/>
      <c r="F114" s="2335"/>
      <c r="G114" s="2336"/>
      <c r="H114" s="2336"/>
      <c r="I114" s="2337"/>
      <c r="J114" s="278"/>
      <c r="K114" s="278"/>
    </row>
    <row r="115" spans="1:11" ht="12.75">
      <c r="A115" s="107"/>
      <c r="B115" s="2248"/>
      <c r="C115" s="2279"/>
      <c r="D115" s="2256" t="s">
        <v>1662</v>
      </c>
      <c r="E115" s="2299"/>
      <c r="F115" s="2300"/>
      <c r="G115" s="2301"/>
      <c r="H115" s="2301"/>
      <c r="I115" s="2302"/>
      <c r="J115" s="278"/>
      <c r="K115" s="278"/>
    </row>
    <row r="116" spans="1:11" ht="13.5" thickBot="1">
      <c r="A116" s="108"/>
      <c r="B116" s="2259"/>
      <c r="C116" s="2313"/>
      <c r="D116" s="2326" t="s">
        <v>2109</v>
      </c>
      <c r="E116" s="2305" t="s">
        <v>862</v>
      </c>
      <c r="F116" s="2327" t="s">
        <v>2110</v>
      </c>
      <c r="G116" s="2305" t="s">
        <v>2111</v>
      </c>
      <c r="H116" s="2328"/>
      <c r="I116" s="2317">
        <v>439300</v>
      </c>
      <c r="J116" s="278"/>
      <c r="K116" s="278"/>
    </row>
    <row r="117" spans="1:11" ht="12.75">
      <c r="A117" s="2291" t="s">
        <v>1663</v>
      </c>
      <c r="B117" s="2323" t="s">
        <v>1658</v>
      </c>
      <c r="C117" s="2298" t="s">
        <v>1664</v>
      </c>
      <c r="D117" s="2250" t="s">
        <v>1660</v>
      </c>
      <c r="E117" s="2334"/>
      <c r="F117" s="2335"/>
      <c r="G117" s="2336"/>
      <c r="H117" s="2336"/>
      <c r="I117" s="2337"/>
      <c r="J117" s="278"/>
      <c r="K117" s="278"/>
    </row>
    <row r="118" spans="1:11" ht="12.75">
      <c r="A118" s="2296"/>
      <c r="B118" s="2297"/>
      <c r="C118" s="2279"/>
      <c r="D118" s="2250" t="s">
        <v>1661</v>
      </c>
      <c r="E118" s="2334"/>
      <c r="F118" s="2335"/>
      <c r="G118" s="2336"/>
      <c r="H118" s="2336"/>
      <c r="I118" s="2337"/>
      <c r="J118" s="278"/>
      <c r="K118" s="278"/>
    </row>
    <row r="119" spans="1:11" ht="12.75">
      <c r="A119" s="2296"/>
      <c r="B119" s="2297"/>
      <c r="C119" s="2279"/>
      <c r="D119" s="2256" t="s">
        <v>1662</v>
      </c>
      <c r="E119" s="2299"/>
      <c r="F119" s="2300"/>
      <c r="G119" s="2301"/>
      <c r="H119" s="2301"/>
      <c r="I119" s="2302"/>
      <c r="J119" s="278"/>
      <c r="K119" s="278"/>
    </row>
    <row r="120" spans="1:11" ht="13.5" thickBot="1">
      <c r="A120" s="2303"/>
      <c r="B120" s="2304"/>
      <c r="C120" s="2313"/>
      <c r="D120" s="2326" t="s">
        <v>2109</v>
      </c>
      <c r="E120" s="2305" t="s">
        <v>862</v>
      </c>
      <c r="F120" s="2327" t="s">
        <v>2110</v>
      </c>
      <c r="G120" s="2305" t="s">
        <v>2111</v>
      </c>
      <c r="H120" s="2328"/>
      <c r="I120" s="2317">
        <v>124400</v>
      </c>
      <c r="J120" s="278"/>
      <c r="K120" s="278"/>
    </row>
    <row r="121" spans="1:11" ht="13.5" thickBot="1">
      <c r="A121" s="108"/>
      <c r="B121" s="2338"/>
      <c r="C121" s="2339"/>
      <c r="D121" s="2339" t="s">
        <v>864</v>
      </c>
      <c r="E121" s="2340"/>
      <c r="F121" s="2340"/>
      <c r="G121" s="2341"/>
      <c r="H121" s="2341"/>
      <c r="I121" s="2342">
        <f>SUM(I15:I120)</f>
        <v>160746890</v>
      </c>
      <c r="J121" s="278"/>
      <c r="K121" s="278"/>
    </row>
    <row r="122" spans="1:11" ht="12.75">
      <c r="A122" s="2230"/>
      <c r="B122" s="2230"/>
      <c r="C122" s="278"/>
      <c r="D122" s="278"/>
      <c r="E122" s="278"/>
      <c r="F122" s="278"/>
      <c r="G122" s="278"/>
      <c r="H122" s="278"/>
      <c r="I122" s="278"/>
      <c r="J122" s="278"/>
      <c r="K122" s="278"/>
    </row>
    <row r="123" spans="1:11" ht="12.75">
      <c r="A123" s="2230"/>
      <c r="B123" s="2230"/>
      <c r="C123" s="278"/>
      <c r="D123" s="278"/>
      <c r="E123" s="278"/>
      <c r="F123" s="278"/>
      <c r="G123" s="278"/>
      <c r="H123" s="278"/>
      <c r="I123" s="278"/>
      <c r="J123" s="278"/>
      <c r="K123" s="278"/>
    </row>
    <row r="124" spans="1:11" ht="12.75">
      <c r="A124" s="2230"/>
      <c r="B124" s="2230"/>
      <c r="C124" s="278"/>
      <c r="D124" s="278"/>
      <c r="E124" s="278"/>
      <c r="F124" s="278"/>
      <c r="G124" s="278"/>
      <c r="H124" s="278"/>
      <c r="I124" s="278"/>
      <c r="J124" s="278"/>
      <c r="K124" s="278"/>
    </row>
    <row r="125" spans="1:11" ht="12.75">
      <c r="A125" s="2230"/>
      <c r="B125" s="2230"/>
      <c r="C125" s="278"/>
      <c r="D125" s="278"/>
      <c r="E125" s="278"/>
      <c r="F125" s="278"/>
      <c r="G125" s="278"/>
      <c r="H125" s="278"/>
      <c r="I125" s="278"/>
      <c r="J125" s="278"/>
      <c r="K125" s="278"/>
    </row>
    <row r="126" spans="1:11" ht="12.75">
      <c r="A126" s="2230"/>
      <c r="B126" s="2230"/>
      <c r="C126" s="278"/>
      <c r="D126" s="278"/>
      <c r="E126" s="278"/>
      <c r="F126" s="278"/>
      <c r="G126" s="278"/>
      <c r="H126" s="278"/>
      <c r="I126" s="278"/>
      <c r="J126" s="278"/>
      <c r="K126" s="278"/>
    </row>
    <row r="127" spans="1:11" ht="12.75">
      <c r="A127" s="2230"/>
      <c r="B127" s="2230"/>
      <c r="C127" s="278"/>
      <c r="D127" s="278"/>
      <c r="E127" s="278"/>
      <c r="F127" s="278"/>
      <c r="G127" s="278"/>
      <c r="H127" s="278"/>
      <c r="I127" s="278"/>
      <c r="J127" s="278"/>
      <c r="K127" s="278"/>
    </row>
    <row r="174" ht="12.75">
      <c r="E174" s="468" t="s">
        <v>1764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selection activeCell="J25" sqref="J25"/>
    </sheetView>
  </sheetViews>
  <sheetFormatPr defaultColWidth="5.125" defaultRowHeight="12.75"/>
  <cols>
    <col min="1" max="1" width="26.125" style="73" customWidth="1"/>
    <col min="2" max="2" width="24.25390625" style="277" bestFit="1" customWidth="1"/>
    <col min="3" max="3" width="8.25390625" style="277" bestFit="1" customWidth="1"/>
    <col min="4" max="4" width="8.00390625" style="277" bestFit="1" customWidth="1"/>
    <col min="5" max="5" width="8.625" style="277" customWidth="1"/>
    <col min="6" max="6" width="10.125" style="277" customWidth="1"/>
    <col min="7" max="16384" width="5.125" style="277" customWidth="1"/>
  </cols>
  <sheetData>
    <row r="1" spans="1:7" ht="12.75">
      <c r="A1" s="773"/>
      <c r="B1" s="773"/>
      <c r="C1" s="773"/>
      <c r="D1" s="773"/>
      <c r="E1" s="773"/>
      <c r="F1" s="798"/>
      <c r="G1" s="773"/>
    </row>
    <row r="2" spans="1:7" ht="18.75">
      <c r="A2" s="815" t="s">
        <v>732</v>
      </c>
      <c r="B2" s="798"/>
      <c r="C2" s="798"/>
      <c r="D2" s="798"/>
      <c r="E2" s="798"/>
      <c r="F2" s="798"/>
      <c r="G2" s="773"/>
    </row>
    <row r="3" spans="1:7" ht="12.75">
      <c r="A3" s="935"/>
      <c r="B3" s="798"/>
      <c r="C3" s="798"/>
      <c r="D3" s="798"/>
      <c r="E3" s="798"/>
      <c r="F3" s="798"/>
      <c r="G3" s="773"/>
    </row>
    <row r="4" spans="1:7" ht="13.5" thickBot="1">
      <c r="A4" s="935"/>
      <c r="B4" s="798"/>
      <c r="C4" s="798"/>
      <c r="D4" s="798"/>
      <c r="E4" s="798"/>
      <c r="F4" s="798"/>
      <c r="G4" s="773"/>
    </row>
    <row r="5" spans="1:7" ht="14.25" thickBot="1">
      <c r="A5" s="936" t="s">
        <v>910</v>
      </c>
      <c r="B5" s="937" t="s">
        <v>911</v>
      </c>
      <c r="C5" s="938" t="s">
        <v>19</v>
      </c>
      <c r="D5" s="939" t="s">
        <v>2369</v>
      </c>
      <c r="E5" s="798"/>
      <c r="F5" s="798"/>
      <c r="G5" s="773"/>
    </row>
    <row r="6" spans="1:7" ht="12.75">
      <c r="A6" s="940" t="s">
        <v>912</v>
      </c>
      <c r="B6" s="941" t="s">
        <v>913</v>
      </c>
      <c r="C6" s="942">
        <v>1</v>
      </c>
      <c r="D6" s="943"/>
      <c r="E6" s="798"/>
      <c r="F6" s="798"/>
      <c r="G6" s="773"/>
    </row>
    <row r="7" spans="1:7" ht="12.75">
      <c r="A7" s="944" t="s">
        <v>914</v>
      </c>
      <c r="B7" s="945" t="s">
        <v>915</v>
      </c>
      <c r="C7" s="946">
        <v>14665</v>
      </c>
      <c r="D7" s="947">
        <f>SUM(C6+C7)</f>
        <v>14666</v>
      </c>
      <c r="E7" s="798"/>
      <c r="F7" s="798"/>
      <c r="G7" s="773"/>
    </row>
    <row r="8" spans="1:7" ht="12.75">
      <c r="A8" s="944"/>
      <c r="B8" s="948" t="s">
        <v>916</v>
      </c>
      <c r="C8" s="946">
        <v>-20</v>
      </c>
      <c r="D8" s="949">
        <v>-20</v>
      </c>
      <c r="E8" s="798"/>
      <c r="F8" s="798"/>
      <c r="G8" s="773"/>
    </row>
    <row r="9" spans="1:7" ht="13.5" thickBot="1">
      <c r="A9" s="950"/>
      <c r="B9" s="951" t="s">
        <v>917</v>
      </c>
      <c r="C9" s="952">
        <v>-6742</v>
      </c>
      <c r="D9" s="953">
        <v>-6742</v>
      </c>
      <c r="E9" s="798"/>
      <c r="F9" s="798"/>
      <c r="G9" s="773"/>
    </row>
    <row r="10" spans="1:7" ht="12.75">
      <c r="A10" s="954" t="s">
        <v>918</v>
      </c>
      <c r="B10" s="955" t="s">
        <v>913</v>
      </c>
      <c r="C10" s="942">
        <v>201</v>
      </c>
      <c r="D10" s="956"/>
      <c r="E10" s="798"/>
      <c r="F10" s="798"/>
      <c r="G10" s="773"/>
    </row>
    <row r="11" spans="1:7" ht="13.5" thickBot="1">
      <c r="A11" s="957" t="s">
        <v>919</v>
      </c>
      <c r="B11" s="958" t="s">
        <v>915</v>
      </c>
      <c r="C11" s="959">
        <v>146</v>
      </c>
      <c r="D11" s="960">
        <f>SUM(C10+C11)</f>
        <v>347</v>
      </c>
      <c r="E11" s="798"/>
      <c r="F11" s="798"/>
      <c r="G11" s="773"/>
    </row>
    <row r="12" spans="1:7" ht="12.75">
      <c r="A12" s="954" t="s">
        <v>920</v>
      </c>
      <c r="B12" s="961"/>
      <c r="C12" s="962"/>
      <c r="D12" s="943"/>
      <c r="E12" s="798"/>
      <c r="F12" s="798"/>
      <c r="G12" s="773"/>
    </row>
    <row r="13" spans="1:7" ht="12.75">
      <c r="A13" s="963" t="s">
        <v>921</v>
      </c>
      <c r="B13" s="948" t="s">
        <v>913</v>
      </c>
      <c r="C13" s="946">
        <v>108</v>
      </c>
      <c r="D13" s="960"/>
      <c r="E13" s="798"/>
      <c r="F13" s="798"/>
      <c r="G13" s="773"/>
    </row>
    <row r="14" spans="1:7" ht="12.75">
      <c r="A14" s="957" t="s">
        <v>922</v>
      </c>
      <c r="B14" s="964" t="s">
        <v>913</v>
      </c>
      <c r="C14" s="965">
        <v>43</v>
      </c>
      <c r="D14" s="966"/>
      <c r="E14" s="798"/>
      <c r="F14" s="798"/>
      <c r="G14" s="773"/>
    </row>
    <row r="15" spans="1:7" ht="12.75">
      <c r="A15" s="957" t="s">
        <v>733</v>
      </c>
      <c r="B15" s="1173" t="s">
        <v>915</v>
      </c>
      <c r="C15" s="965">
        <v>229</v>
      </c>
      <c r="D15" s="967">
        <f>SUM(C13+C14+C15)</f>
        <v>380</v>
      </c>
      <c r="E15" s="798"/>
      <c r="F15" s="798"/>
      <c r="G15" s="773"/>
    </row>
    <row r="16" spans="1:7" ht="13.5" thickBot="1">
      <c r="A16" s="957"/>
      <c r="B16" s="948" t="s">
        <v>916</v>
      </c>
      <c r="C16" s="975">
        <v>-1</v>
      </c>
      <c r="D16" s="967">
        <v>-1</v>
      </c>
      <c r="E16" s="798"/>
      <c r="F16" s="798"/>
      <c r="G16" s="773"/>
    </row>
    <row r="17" spans="1:7" ht="12.75">
      <c r="A17" s="940" t="s">
        <v>923</v>
      </c>
      <c r="B17" s="971" t="s">
        <v>913</v>
      </c>
      <c r="C17" s="972">
        <v>5888</v>
      </c>
      <c r="D17" s="973"/>
      <c r="E17" s="798"/>
      <c r="F17" s="798"/>
      <c r="G17" s="773"/>
    </row>
    <row r="18" spans="1:7" ht="12.75">
      <c r="A18" s="944" t="s">
        <v>925</v>
      </c>
      <c r="B18" s="974" t="s">
        <v>915</v>
      </c>
      <c r="C18" s="975">
        <v>41</v>
      </c>
      <c r="D18" s="967">
        <f>SUM(C17+C18)</f>
        <v>5929</v>
      </c>
      <c r="E18" s="798"/>
      <c r="F18" s="798"/>
      <c r="G18" s="773"/>
    </row>
    <row r="19" spans="1:7" ht="13.5" thickBot="1">
      <c r="A19" s="950" t="s">
        <v>21</v>
      </c>
      <c r="B19" s="968" t="s">
        <v>916</v>
      </c>
      <c r="C19" s="969">
        <v>-22</v>
      </c>
      <c r="D19" s="970">
        <v>-22</v>
      </c>
      <c r="E19" s="798"/>
      <c r="F19" s="798"/>
      <c r="G19" s="773"/>
    </row>
    <row r="20" spans="1:7" ht="12.75">
      <c r="A20" s="976" t="s">
        <v>926</v>
      </c>
      <c r="B20" s="977" t="s">
        <v>913</v>
      </c>
      <c r="C20" s="629">
        <v>21</v>
      </c>
      <c r="D20" s="943"/>
      <c r="E20" s="798"/>
      <c r="F20" s="798"/>
      <c r="G20" s="773"/>
    </row>
    <row r="21" spans="1:7" ht="13.5" thickBot="1">
      <c r="A21" s="978" t="s">
        <v>927</v>
      </c>
      <c r="B21" s="979"/>
      <c r="C21" s="603"/>
      <c r="D21" s="980">
        <f>SUM(C20+C21)</f>
        <v>21</v>
      </c>
      <c r="E21" s="798"/>
      <c r="F21" s="798"/>
      <c r="G21" s="773"/>
    </row>
    <row r="22" spans="1:7" ht="12.75">
      <c r="A22" s="940" t="s">
        <v>928</v>
      </c>
      <c r="B22" s="941" t="s">
        <v>915</v>
      </c>
      <c r="C22" s="942">
        <v>2431</v>
      </c>
      <c r="D22" s="943"/>
      <c r="E22" s="798"/>
      <c r="F22" s="798"/>
      <c r="G22" s="773"/>
    </row>
    <row r="23" spans="1:7" ht="12.75">
      <c r="A23" s="944" t="s">
        <v>929</v>
      </c>
      <c r="B23" s="981" t="s">
        <v>913</v>
      </c>
      <c r="C23" s="982">
        <v>3</v>
      </c>
      <c r="D23" s="947">
        <f>SUM(C22+C23)</f>
        <v>2434</v>
      </c>
      <c r="E23" s="798"/>
      <c r="F23" s="798"/>
      <c r="G23" s="773"/>
    </row>
    <row r="24" spans="1:7" ht="13.5" thickBot="1">
      <c r="A24" s="950" t="s">
        <v>21</v>
      </c>
      <c r="B24" s="983" t="s">
        <v>930</v>
      </c>
      <c r="C24" s="984">
        <v>-4</v>
      </c>
      <c r="D24" s="985">
        <v>-4</v>
      </c>
      <c r="E24" s="798"/>
      <c r="F24" s="798"/>
      <c r="G24" s="773"/>
    </row>
    <row r="25" spans="1:7" ht="13.5" thickBot="1">
      <c r="A25" s="986" t="s">
        <v>931</v>
      </c>
      <c r="B25" s="987"/>
      <c r="C25" s="988"/>
      <c r="D25" s="989">
        <f>SUM(D7+D11+D15+D18+D21+D23)</f>
        <v>23777</v>
      </c>
      <c r="E25" s="798"/>
      <c r="F25" s="798"/>
      <c r="G25" s="773"/>
    </row>
    <row r="26" spans="1:7" ht="14.25" thickBot="1">
      <c r="A26" s="990" t="s">
        <v>932</v>
      </c>
      <c r="B26" s="991"/>
      <c r="C26" s="991"/>
      <c r="D26" s="992">
        <v>-47</v>
      </c>
      <c r="E26" s="798"/>
      <c r="F26" s="798"/>
      <c r="G26" s="773"/>
    </row>
    <row r="27" spans="1:7" ht="14.25" thickBot="1">
      <c r="A27" s="993" t="s">
        <v>933</v>
      </c>
      <c r="B27" s="991"/>
      <c r="C27" s="994"/>
      <c r="D27" s="992">
        <v>-6742</v>
      </c>
      <c r="E27" s="798"/>
      <c r="F27" s="798"/>
      <c r="G27" s="773"/>
    </row>
    <row r="28" spans="1:7" ht="14.25" thickBot="1">
      <c r="A28" s="995" t="s">
        <v>934</v>
      </c>
      <c r="B28" s="987"/>
      <c r="C28" s="988"/>
      <c r="D28" s="989">
        <f>SUM(D25+D26+D27)</f>
        <v>16988</v>
      </c>
      <c r="E28" s="798"/>
      <c r="F28" s="798"/>
      <c r="G28" s="773"/>
    </row>
    <row r="29" spans="1:7" ht="12.75">
      <c r="A29" s="996"/>
      <c r="B29" s="996"/>
      <c r="C29" s="996"/>
      <c r="D29" s="996"/>
      <c r="E29" s="798"/>
      <c r="F29" s="798"/>
      <c r="G29" s="773"/>
    </row>
    <row r="30" spans="1:7" ht="13.5">
      <c r="A30" s="997"/>
      <c r="B30" s="997"/>
      <c r="C30" s="997"/>
      <c r="D30" s="998"/>
      <c r="E30" s="999"/>
      <c r="F30" s="798"/>
      <c r="G30" s="773"/>
    </row>
    <row r="31" spans="1:7" ht="13.5">
      <c r="A31" s="1174"/>
      <c r="B31" s="997"/>
      <c r="C31" s="1175"/>
      <c r="D31" s="998"/>
      <c r="E31" s="999"/>
      <c r="F31" s="798"/>
      <c r="G31" s="773"/>
    </row>
    <row r="32" spans="1:7" ht="18.75">
      <c r="A32" s="1068" t="s">
        <v>734</v>
      </c>
      <c r="B32" s="778"/>
      <c r="C32" s="778"/>
      <c r="D32" s="778"/>
      <c r="E32" s="798"/>
      <c r="F32" s="798"/>
      <c r="G32" s="773"/>
    </row>
    <row r="33" spans="1:7" ht="12.75">
      <c r="A33" s="935"/>
      <c r="B33" s="778"/>
      <c r="C33" s="778"/>
      <c r="D33" s="778"/>
      <c r="E33" s="798"/>
      <c r="F33" s="798"/>
      <c r="G33" s="773"/>
    </row>
    <row r="34" spans="1:7" ht="14.25" thickBot="1">
      <c r="A34" s="1000"/>
      <c r="B34" s="1000"/>
      <c r="C34" s="1001"/>
      <c r="D34" s="1001"/>
      <c r="E34" s="999"/>
      <c r="F34" s="798"/>
      <c r="G34" s="1176"/>
    </row>
    <row r="35" spans="1:7" ht="14.25" thickBot="1">
      <c r="A35" s="1069" t="s">
        <v>910</v>
      </c>
      <c r="B35" s="1070" t="s">
        <v>911</v>
      </c>
      <c r="C35" s="938" t="s">
        <v>19</v>
      </c>
      <c r="D35" s="1071" t="s">
        <v>2369</v>
      </c>
      <c r="E35" s="999"/>
      <c r="F35" s="798"/>
      <c r="G35" s="1176"/>
    </row>
    <row r="36" spans="1:7" ht="13.5" thickBot="1">
      <c r="A36" s="986" t="s">
        <v>912</v>
      </c>
      <c r="B36" s="1072" t="s">
        <v>915</v>
      </c>
      <c r="C36" s="1073">
        <v>0</v>
      </c>
      <c r="D36" s="1074">
        <v>0</v>
      </c>
      <c r="E36" s="999"/>
      <c r="F36" s="798"/>
      <c r="G36" s="1176"/>
    </row>
    <row r="37" spans="1:7" ht="12.75">
      <c r="A37" s="1075" t="s">
        <v>918</v>
      </c>
      <c r="B37" s="629" t="s">
        <v>913</v>
      </c>
      <c r="C37" s="581">
        <v>131</v>
      </c>
      <c r="D37" s="1076"/>
      <c r="E37" s="999"/>
      <c r="F37" s="798"/>
      <c r="G37" s="1176"/>
    </row>
    <row r="38" spans="1:7" ht="13.5" thickBot="1">
      <c r="A38" s="1077"/>
      <c r="B38" s="984" t="s">
        <v>915</v>
      </c>
      <c r="C38" s="619">
        <v>1186</v>
      </c>
      <c r="D38" s="1078">
        <f>SUM(C37)+C38</f>
        <v>1317</v>
      </c>
      <c r="E38" s="999"/>
      <c r="F38" s="798"/>
      <c r="G38" s="1176"/>
    </row>
    <row r="39" spans="1:7" ht="12.75">
      <c r="A39" s="940" t="s">
        <v>935</v>
      </c>
      <c r="B39" s="962" t="s">
        <v>913</v>
      </c>
      <c r="C39" s="1079">
        <v>56</v>
      </c>
      <c r="D39" s="1076"/>
      <c r="E39" s="999"/>
      <c r="F39" s="798"/>
      <c r="G39" s="1176"/>
    </row>
    <row r="40" spans="1:7" ht="12.75">
      <c r="A40" s="957"/>
      <c r="B40" s="1080" t="s">
        <v>915</v>
      </c>
      <c r="C40" s="1081">
        <v>34</v>
      </c>
      <c r="D40" s="1082"/>
      <c r="E40" s="999"/>
      <c r="F40" s="798"/>
      <c r="G40" s="1176"/>
    </row>
    <row r="41" spans="1:7" ht="12.75">
      <c r="A41" s="944" t="s">
        <v>2201</v>
      </c>
      <c r="B41" s="1080" t="s">
        <v>913</v>
      </c>
      <c r="C41" s="1067">
        <v>175</v>
      </c>
      <c r="D41" s="1083"/>
      <c r="E41" s="999"/>
      <c r="F41" s="996"/>
      <c r="G41" s="1176"/>
    </row>
    <row r="42" spans="1:7" ht="13.5" thickBot="1">
      <c r="A42" s="950"/>
      <c r="B42" s="1084" t="s">
        <v>915</v>
      </c>
      <c r="C42" s="1085">
        <v>374</v>
      </c>
      <c r="D42" s="1086">
        <f>SUM(C39:C42)</f>
        <v>639</v>
      </c>
      <c r="E42" s="999"/>
      <c r="F42" s="798"/>
      <c r="G42" s="1176"/>
    </row>
    <row r="43" spans="1:7" ht="12.75">
      <c r="A43" s="940" t="s">
        <v>936</v>
      </c>
      <c r="B43" s="1087" t="s">
        <v>913</v>
      </c>
      <c r="C43" s="1087">
        <v>54</v>
      </c>
      <c r="D43" s="1076"/>
      <c r="E43" s="999"/>
      <c r="F43" s="798"/>
      <c r="G43" s="1176"/>
    </row>
    <row r="44" spans="1:7" ht="13.5" thickBot="1">
      <c r="A44" s="1077"/>
      <c r="B44" s="984" t="s">
        <v>937</v>
      </c>
      <c r="C44" s="1088">
        <v>181</v>
      </c>
      <c r="D44" s="1078">
        <f>SUM(C43)+C44</f>
        <v>235</v>
      </c>
      <c r="E44" s="999"/>
      <c r="F44" s="798"/>
      <c r="G44" s="1176"/>
    </row>
    <row r="45" spans="1:7" ht="12.75">
      <c r="A45" s="940" t="s">
        <v>938</v>
      </c>
      <c r="B45" s="962" t="s">
        <v>913</v>
      </c>
      <c r="C45" s="1089">
        <v>541</v>
      </c>
      <c r="D45" s="1076"/>
      <c r="E45" s="999"/>
      <c r="F45" s="798"/>
      <c r="G45" s="1176"/>
    </row>
    <row r="46" spans="1:7" ht="13.5" thickBot="1">
      <c r="A46" s="950"/>
      <c r="B46" s="1084"/>
      <c r="C46" s="1090"/>
      <c r="D46" s="1091" t="s">
        <v>735</v>
      </c>
      <c r="E46" s="999"/>
      <c r="F46" s="798"/>
      <c r="G46" s="1176"/>
    </row>
    <row r="47" spans="1:7" ht="13.5" thickBot="1">
      <c r="A47" s="1092" t="s">
        <v>939</v>
      </c>
      <c r="B47" s="1093"/>
      <c r="C47" s="3">
        <v>179</v>
      </c>
      <c r="D47" s="1083">
        <v>179</v>
      </c>
      <c r="E47" s="999"/>
      <c r="F47" s="798"/>
      <c r="G47" s="1176"/>
    </row>
    <row r="48" spans="1:7" ht="13.5" thickBot="1">
      <c r="A48" s="986" t="s">
        <v>1109</v>
      </c>
      <c r="B48" s="987"/>
      <c r="C48" s="1073">
        <v>1</v>
      </c>
      <c r="D48" s="1074">
        <v>1</v>
      </c>
      <c r="E48" s="999"/>
      <c r="F48" s="798"/>
      <c r="G48" s="1176"/>
    </row>
    <row r="49" spans="1:7" ht="13.5" thickBot="1">
      <c r="A49" s="986" t="s">
        <v>736</v>
      </c>
      <c r="B49" s="987"/>
      <c r="C49" s="1073">
        <v>6</v>
      </c>
      <c r="D49" s="1074">
        <v>6</v>
      </c>
      <c r="E49" s="999"/>
      <c r="F49" s="798"/>
      <c r="G49" s="1176"/>
    </row>
    <row r="50" spans="1:7" ht="16.5" thickBot="1">
      <c r="A50" s="1094" t="s">
        <v>931</v>
      </c>
      <c r="B50" s="1095"/>
      <c r="C50" s="1096"/>
      <c r="D50" s="1097">
        <f>SUM(D38+D42+D44+D46+D47+D48+D49)</f>
        <v>2918</v>
      </c>
      <c r="E50" s="999"/>
      <c r="F50" s="798"/>
      <c r="G50" s="1176"/>
    </row>
    <row r="51" spans="1:7" ht="12.75">
      <c r="A51" s="778"/>
      <c r="B51" s="778"/>
      <c r="C51" s="778"/>
      <c r="D51" s="778"/>
      <c r="E51" s="798"/>
      <c r="F51" s="798"/>
      <c r="G51" s="1176"/>
    </row>
    <row r="52" spans="1:7" ht="12.75">
      <c r="A52" s="778"/>
      <c r="B52" s="778"/>
      <c r="C52" s="778"/>
      <c r="D52" s="778"/>
      <c r="E52" s="798"/>
      <c r="F52" s="798"/>
      <c r="G52" s="1176"/>
    </row>
    <row r="53" spans="1:7" ht="12.75">
      <c r="A53" s="778"/>
      <c r="B53" s="778"/>
      <c r="C53" s="778"/>
      <c r="D53" s="778"/>
      <c r="E53" s="798"/>
      <c r="F53" s="798"/>
      <c r="G53" s="117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III/3</oddHeader>
    <oddFooter>&amp;C- 6 -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590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4.25390625" style="27" customWidth="1"/>
    <col min="2" max="2" width="5.125" style="27" customWidth="1"/>
    <col min="3" max="3" width="12.75390625" style="27" customWidth="1"/>
    <col min="4" max="4" width="6.75390625" style="128" bestFit="1" customWidth="1"/>
    <col min="5" max="5" width="5.75390625" style="27" bestFit="1" customWidth="1"/>
    <col min="6" max="6" width="5.625" style="27" bestFit="1" customWidth="1"/>
    <col min="7" max="7" width="9.00390625" style="27" bestFit="1" customWidth="1"/>
    <col min="8" max="8" width="6.25390625" style="27" customWidth="1"/>
    <col min="9" max="9" width="14.125" style="27" bestFit="1" customWidth="1"/>
    <col min="10" max="10" width="5.25390625" style="27" customWidth="1"/>
    <col min="11" max="11" width="11.625" style="27" bestFit="1" customWidth="1"/>
    <col min="12" max="16384" width="9.125" style="27" customWidth="1"/>
  </cols>
  <sheetData>
    <row r="1" spans="4:11" ht="12.75">
      <c r="D1" s="27"/>
      <c r="E1" s="33"/>
      <c r="H1" s="128"/>
      <c r="J1" s="128"/>
      <c r="K1" s="32" t="s">
        <v>1768</v>
      </c>
    </row>
    <row r="2" spans="1:11" ht="19.5" thickBot="1">
      <c r="A2" s="2343" t="s">
        <v>1767</v>
      </c>
      <c r="D2" s="30"/>
      <c r="E2" s="2344"/>
      <c r="F2" s="266"/>
      <c r="G2" s="266"/>
      <c r="J2" s="128"/>
      <c r="K2" s="2231" t="s">
        <v>1933</v>
      </c>
    </row>
    <row r="3" spans="1:11" ht="13.5">
      <c r="A3" s="1903" t="s">
        <v>1935</v>
      </c>
      <c r="B3" s="2235" t="s">
        <v>865</v>
      </c>
      <c r="C3" s="2235" t="s">
        <v>1920</v>
      </c>
      <c r="D3" s="2235" t="s">
        <v>866</v>
      </c>
      <c r="E3" s="2235" t="s">
        <v>1938</v>
      </c>
      <c r="F3" s="2234" t="s">
        <v>1939</v>
      </c>
      <c r="G3" s="2234" t="s">
        <v>1908</v>
      </c>
      <c r="H3" s="2235" t="s">
        <v>2251</v>
      </c>
      <c r="I3" s="2234" t="s">
        <v>2384</v>
      </c>
      <c r="J3" s="2345" t="s">
        <v>867</v>
      </c>
      <c r="K3" s="2239" t="s">
        <v>868</v>
      </c>
    </row>
    <row r="4" spans="1:11" ht="14.25" thickBot="1">
      <c r="A4" s="2017"/>
      <c r="B4" s="2242"/>
      <c r="C4" s="2242"/>
      <c r="D4" s="2242" t="s">
        <v>869</v>
      </c>
      <c r="E4" s="2242"/>
      <c r="F4" s="2241" t="s">
        <v>1941</v>
      </c>
      <c r="G4" s="2241"/>
      <c r="H4" s="2242"/>
      <c r="I4" s="2241"/>
      <c r="J4" s="2346"/>
      <c r="K4" s="2246" t="s">
        <v>1942</v>
      </c>
    </row>
    <row r="5" spans="1:11" ht="12.75">
      <c r="A5" s="2247" t="s">
        <v>870</v>
      </c>
      <c r="B5" s="219"/>
      <c r="C5" s="2347" t="s">
        <v>871</v>
      </c>
      <c r="D5" s="2347"/>
      <c r="E5" s="2347"/>
      <c r="F5" s="2348"/>
      <c r="G5" s="2348"/>
      <c r="H5" s="2348"/>
      <c r="I5" s="2348"/>
      <c r="J5" s="2349"/>
      <c r="K5" s="2254"/>
    </row>
    <row r="6" spans="1:11" ht="13.5" thickBot="1">
      <c r="A6" s="107"/>
      <c r="B6" s="2350"/>
      <c r="C6" s="114" t="s">
        <v>872</v>
      </c>
      <c r="D6" s="114"/>
      <c r="E6" s="114"/>
      <c r="F6" s="2286"/>
      <c r="G6" s="2286"/>
      <c r="H6" s="2286"/>
      <c r="I6" s="2286"/>
      <c r="J6" s="2351"/>
      <c r="K6" s="21"/>
    </row>
    <row r="7" spans="1:11" ht="12.75">
      <c r="A7" s="2247" t="s">
        <v>873</v>
      </c>
      <c r="B7" s="219" t="s">
        <v>1943</v>
      </c>
      <c r="C7" s="2347" t="s">
        <v>874</v>
      </c>
      <c r="D7" s="2347"/>
      <c r="E7" s="2347"/>
      <c r="F7" s="2348"/>
      <c r="G7" s="2348"/>
      <c r="H7" s="2348"/>
      <c r="I7" s="2348"/>
      <c r="J7" s="2349"/>
      <c r="K7" s="2254"/>
    </row>
    <row r="8" spans="1:11" ht="12.75">
      <c r="A8" s="2352"/>
      <c r="B8" s="2353"/>
      <c r="C8" s="56" t="s">
        <v>875</v>
      </c>
      <c r="D8" s="56">
        <v>6409</v>
      </c>
      <c r="E8" s="56">
        <v>5901</v>
      </c>
      <c r="F8" s="2286"/>
      <c r="G8" s="2286"/>
      <c r="H8" s="2286" t="s">
        <v>1864</v>
      </c>
      <c r="I8" s="2286"/>
      <c r="J8" s="2354" t="s">
        <v>876</v>
      </c>
      <c r="K8" s="21">
        <v>-278400</v>
      </c>
    </row>
    <row r="9" spans="1:11" ht="12.75">
      <c r="A9" s="2352"/>
      <c r="B9" s="2353"/>
      <c r="C9" s="17" t="s">
        <v>877</v>
      </c>
      <c r="D9" s="377">
        <v>4227</v>
      </c>
      <c r="E9" s="377">
        <v>5011</v>
      </c>
      <c r="F9" s="2355"/>
      <c r="G9" s="2286" t="s">
        <v>878</v>
      </c>
      <c r="H9" s="2355" t="s">
        <v>855</v>
      </c>
      <c r="I9" s="2355" t="s">
        <v>879</v>
      </c>
      <c r="J9" s="2356"/>
      <c r="K9" s="210">
        <v>28300</v>
      </c>
    </row>
    <row r="10" spans="1:11" ht="12.75">
      <c r="A10" s="2352"/>
      <c r="B10" s="2353"/>
      <c r="C10" s="17" t="s">
        <v>877</v>
      </c>
      <c r="D10" s="377">
        <v>4227</v>
      </c>
      <c r="E10" s="377">
        <v>5021</v>
      </c>
      <c r="F10" s="2355"/>
      <c r="G10" s="2286" t="s">
        <v>878</v>
      </c>
      <c r="H10" s="2355" t="s">
        <v>855</v>
      </c>
      <c r="I10" s="2355" t="s">
        <v>879</v>
      </c>
      <c r="J10" s="2356"/>
      <c r="K10" s="379">
        <v>163200</v>
      </c>
    </row>
    <row r="11" spans="1:11" ht="12.75">
      <c r="A11" s="2352"/>
      <c r="B11" s="2353"/>
      <c r="C11" s="17" t="s">
        <v>877</v>
      </c>
      <c r="D11" s="377">
        <v>4227</v>
      </c>
      <c r="E11" s="377">
        <v>5031</v>
      </c>
      <c r="F11" s="2355"/>
      <c r="G11" s="2286" t="s">
        <v>878</v>
      </c>
      <c r="H11" s="2355" t="s">
        <v>855</v>
      </c>
      <c r="I11" s="2355" t="s">
        <v>879</v>
      </c>
      <c r="J11" s="2356"/>
      <c r="K11" s="210">
        <v>31000</v>
      </c>
    </row>
    <row r="12" spans="1:11" ht="12.75">
      <c r="A12" s="2352"/>
      <c r="B12" s="2353"/>
      <c r="C12" s="17" t="s">
        <v>877</v>
      </c>
      <c r="D12" s="377">
        <v>4227</v>
      </c>
      <c r="E12" s="377">
        <v>5032</v>
      </c>
      <c r="F12" s="2355"/>
      <c r="G12" s="2286" t="s">
        <v>878</v>
      </c>
      <c r="H12" s="2355" t="s">
        <v>855</v>
      </c>
      <c r="I12" s="2355" t="s">
        <v>879</v>
      </c>
      <c r="J12" s="2356"/>
      <c r="K12" s="210">
        <v>14100</v>
      </c>
    </row>
    <row r="13" spans="1:11" ht="12.75">
      <c r="A13" s="2352"/>
      <c r="B13" s="2353"/>
      <c r="C13" s="17" t="s">
        <v>877</v>
      </c>
      <c r="D13" s="377">
        <v>4227</v>
      </c>
      <c r="E13" s="377">
        <v>5011</v>
      </c>
      <c r="F13" s="2355"/>
      <c r="G13" s="2355" t="s">
        <v>880</v>
      </c>
      <c r="H13" s="2355" t="s">
        <v>855</v>
      </c>
      <c r="I13" s="2355" t="s">
        <v>879</v>
      </c>
      <c r="J13" s="2356"/>
      <c r="K13" s="379">
        <v>2500</v>
      </c>
    </row>
    <row r="14" spans="1:11" ht="12.75">
      <c r="A14" s="2352"/>
      <c r="B14" s="2353"/>
      <c r="C14" s="17" t="s">
        <v>877</v>
      </c>
      <c r="D14" s="377">
        <v>4227</v>
      </c>
      <c r="E14" s="377">
        <v>5021</v>
      </c>
      <c r="F14" s="2355"/>
      <c r="G14" s="2355" t="s">
        <v>880</v>
      </c>
      <c r="H14" s="2355" t="s">
        <v>855</v>
      </c>
      <c r="I14" s="2355" t="s">
        <v>879</v>
      </c>
      <c r="J14" s="2356"/>
      <c r="K14" s="210">
        <v>14400</v>
      </c>
    </row>
    <row r="15" spans="1:11" ht="12.75">
      <c r="A15" s="2352"/>
      <c r="B15" s="2353"/>
      <c r="C15" s="17" t="s">
        <v>877</v>
      </c>
      <c r="D15" s="377">
        <v>4227</v>
      </c>
      <c r="E15" s="377">
        <v>5031</v>
      </c>
      <c r="F15" s="2355"/>
      <c r="G15" s="2355" t="s">
        <v>880</v>
      </c>
      <c r="H15" s="2355" t="s">
        <v>855</v>
      </c>
      <c r="I15" s="2355" t="s">
        <v>879</v>
      </c>
      <c r="J15" s="2356"/>
      <c r="K15" s="210">
        <v>2700</v>
      </c>
    </row>
    <row r="16" spans="1:11" ht="12.75">
      <c r="A16" s="2352"/>
      <c r="B16" s="2353"/>
      <c r="C16" s="17" t="s">
        <v>877</v>
      </c>
      <c r="D16" s="377">
        <v>4227</v>
      </c>
      <c r="E16" s="377">
        <v>5032</v>
      </c>
      <c r="F16" s="2355"/>
      <c r="G16" s="2355" t="s">
        <v>880</v>
      </c>
      <c r="H16" s="2355" t="s">
        <v>855</v>
      </c>
      <c r="I16" s="2355" t="s">
        <v>879</v>
      </c>
      <c r="J16" s="2356"/>
      <c r="K16" s="210">
        <v>1300</v>
      </c>
    </row>
    <row r="17" spans="1:11" ht="12.75">
      <c r="A17" s="2352"/>
      <c r="B17" s="2353"/>
      <c r="C17" s="17" t="s">
        <v>877</v>
      </c>
      <c r="D17" s="377">
        <v>4227</v>
      </c>
      <c r="E17" s="377">
        <v>5011</v>
      </c>
      <c r="F17" s="2355"/>
      <c r="G17" s="2355" t="s">
        <v>881</v>
      </c>
      <c r="H17" s="2355" t="s">
        <v>855</v>
      </c>
      <c r="I17" s="2355" t="s">
        <v>879</v>
      </c>
      <c r="J17" s="2356"/>
      <c r="K17" s="210">
        <v>2500</v>
      </c>
    </row>
    <row r="18" spans="1:11" ht="12.75">
      <c r="A18" s="2352"/>
      <c r="B18" s="2353"/>
      <c r="C18" s="17" t="s">
        <v>877</v>
      </c>
      <c r="D18" s="377">
        <v>4227</v>
      </c>
      <c r="E18" s="377">
        <v>5021</v>
      </c>
      <c r="F18" s="2355"/>
      <c r="G18" s="2355" t="s">
        <v>881</v>
      </c>
      <c r="H18" s="2355" t="s">
        <v>855</v>
      </c>
      <c r="I18" s="2355" t="s">
        <v>879</v>
      </c>
      <c r="J18" s="2356"/>
      <c r="K18" s="210">
        <v>14400</v>
      </c>
    </row>
    <row r="19" spans="1:11" ht="12.75">
      <c r="A19" s="2352"/>
      <c r="B19" s="2353"/>
      <c r="C19" s="17" t="s">
        <v>877</v>
      </c>
      <c r="D19" s="377">
        <v>4227</v>
      </c>
      <c r="E19" s="377">
        <v>5031</v>
      </c>
      <c r="F19" s="2355"/>
      <c r="G19" s="2355" t="s">
        <v>881</v>
      </c>
      <c r="H19" s="2355" t="s">
        <v>855</v>
      </c>
      <c r="I19" s="2355" t="s">
        <v>879</v>
      </c>
      <c r="J19" s="2356"/>
      <c r="K19" s="210">
        <v>2700</v>
      </c>
    </row>
    <row r="20" spans="1:11" ht="13.5" thickBot="1">
      <c r="A20" s="2357"/>
      <c r="B20" s="2358"/>
      <c r="C20" s="234" t="s">
        <v>877</v>
      </c>
      <c r="D20" s="412">
        <v>4227</v>
      </c>
      <c r="E20" s="412">
        <v>5032</v>
      </c>
      <c r="F20" s="2359"/>
      <c r="G20" s="2359" t="s">
        <v>881</v>
      </c>
      <c r="H20" s="2359" t="s">
        <v>855</v>
      </c>
      <c r="I20" s="2359" t="s">
        <v>879</v>
      </c>
      <c r="J20" s="2360"/>
      <c r="K20" s="2290">
        <v>1300</v>
      </c>
    </row>
    <row r="21" spans="1:11" ht="12.75">
      <c r="A21" s="2247" t="s">
        <v>873</v>
      </c>
      <c r="B21" s="2361" t="s">
        <v>1952</v>
      </c>
      <c r="C21" s="2347" t="s">
        <v>882</v>
      </c>
      <c r="D21" s="2347"/>
      <c r="E21" s="2347"/>
      <c r="F21" s="2348"/>
      <c r="G21" s="2348"/>
      <c r="H21" s="2348"/>
      <c r="I21" s="2348"/>
      <c r="J21" s="2349"/>
      <c r="K21" s="2254"/>
    </row>
    <row r="22" spans="1:11" ht="12.75">
      <c r="A22" s="2352"/>
      <c r="B22" s="2353"/>
      <c r="C22" s="56" t="s">
        <v>875</v>
      </c>
      <c r="D22" s="56">
        <v>6409</v>
      </c>
      <c r="E22" s="56">
        <v>5901</v>
      </c>
      <c r="F22" s="2286"/>
      <c r="G22" s="2286"/>
      <c r="H22" s="2286" t="s">
        <v>1864</v>
      </c>
      <c r="I22" s="2286"/>
      <c r="J22" s="2354" t="s">
        <v>876</v>
      </c>
      <c r="K22" s="21">
        <v>-108500</v>
      </c>
    </row>
    <row r="23" spans="1:11" ht="12.75">
      <c r="A23" s="2352"/>
      <c r="B23" s="2353"/>
      <c r="C23" s="17" t="s">
        <v>877</v>
      </c>
      <c r="D23" s="377">
        <v>3111</v>
      </c>
      <c r="E23" s="377">
        <v>5021</v>
      </c>
      <c r="F23" s="2355"/>
      <c r="G23" s="2355" t="s">
        <v>883</v>
      </c>
      <c r="H23" s="873" t="s">
        <v>884</v>
      </c>
      <c r="I23" s="873" t="s">
        <v>885</v>
      </c>
      <c r="J23" s="2356"/>
      <c r="K23" s="210">
        <v>16600</v>
      </c>
    </row>
    <row r="24" spans="1:11" ht="12.75">
      <c r="A24" s="2352"/>
      <c r="B24" s="2353"/>
      <c r="C24" s="17" t="s">
        <v>877</v>
      </c>
      <c r="D24" s="377">
        <v>3111</v>
      </c>
      <c r="E24" s="377">
        <v>5031</v>
      </c>
      <c r="F24" s="2355"/>
      <c r="G24" s="2355" t="s">
        <v>883</v>
      </c>
      <c r="H24" s="873" t="s">
        <v>884</v>
      </c>
      <c r="I24" s="873" t="s">
        <v>885</v>
      </c>
      <c r="J24" s="2356"/>
      <c r="K24" s="210">
        <v>4200</v>
      </c>
    </row>
    <row r="25" spans="1:11" ht="12.75">
      <c r="A25" s="2352"/>
      <c r="B25" s="2353"/>
      <c r="C25" s="17" t="s">
        <v>877</v>
      </c>
      <c r="D25" s="377">
        <v>3111</v>
      </c>
      <c r="E25" s="377">
        <v>5032</v>
      </c>
      <c r="F25" s="2355"/>
      <c r="G25" s="2355" t="s">
        <v>883</v>
      </c>
      <c r="H25" s="873" t="s">
        <v>884</v>
      </c>
      <c r="I25" s="873" t="s">
        <v>885</v>
      </c>
      <c r="J25" s="2356"/>
      <c r="K25" s="210">
        <v>1600</v>
      </c>
    </row>
    <row r="26" spans="1:11" ht="12.75">
      <c r="A26" s="2352"/>
      <c r="B26" s="2353"/>
      <c r="C26" s="17" t="s">
        <v>877</v>
      </c>
      <c r="D26" s="377">
        <v>3111</v>
      </c>
      <c r="E26" s="377">
        <v>5139</v>
      </c>
      <c r="F26" s="2355"/>
      <c r="G26" s="2355" t="s">
        <v>883</v>
      </c>
      <c r="H26" s="873" t="s">
        <v>884</v>
      </c>
      <c r="I26" s="873" t="s">
        <v>885</v>
      </c>
      <c r="J26" s="2356"/>
      <c r="K26" s="210">
        <v>68300</v>
      </c>
    </row>
    <row r="27" spans="1:11" ht="12.75">
      <c r="A27" s="2352"/>
      <c r="B27" s="2353"/>
      <c r="C27" s="17" t="s">
        <v>877</v>
      </c>
      <c r="D27" s="377">
        <v>3111</v>
      </c>
      <c r="E27" s="377">
        <v>5021</v>
      </c>
      <c r="F27" s="2355"/>
      <c r="G27" s="2355" t="s">
        <v>886</v>
      </c>
      <c r="H27" s="873" t="s">
        <v>884</v>
      </c>
      <c r="I27" s="873" t="s">
        <v>885</v>
      </c>
      <c r="J27" s="2356"/>
      <c r="K27" s="210">
        <v>1500</v>
      </c>
    </row>
    <row r="28" spans="1:11" ht="12.75">
      <c r="A28" s="2352"/>
      <c r="B28" s="2353"/>
      <c r="C28" s="17" t="s">
        <v>877</v>
      </c>
      <c r="D28" s="377">
        <v>3111</v>
      </c>
      <c r="E28" s="377">
        <v>5031</v>
      </c>
      <c r="F28" s="2355"/>
      <c r="G28" s="2355" t="s">
        <v>886</v>
      </c>
      <c r="H28" s="873" t="s">
        <v>884</v>
      </c>
      <c r="I28" s="873" t="s">
        <v>885</v>
      </c>
      <c r="J28" s="2356"/>
      <c r="K28" s="210">
        <v>400</v>
      </c>
    </row>
    <row r="29" spans="1:11" ht="12.75">
      <c r="A29" s="2352"/>
      <c r="B29" s="2353"/>
      <c r="C29" s="17" t="s">
        <v>877</v>
      </c>
      <c r="D29" s="377">
        <v>3111</v>
      </c>
      <c r="E29" s="377">
        <v>5032</v>
      </c>
      <c r="F29" s="2355"/>
      <c r="G29" s="2355" t="s">
        <v>886</v>
      </c>
      <c r="H29" s="873" t="s">
        <v>884</v>
      </c>
      <c r="I29" s="873" t="s">
        <v>885</v>
      </c>
      <c r="J29" s="2356"/>
      <c r="K29" s="210">
        <v>100</v>
      </c>
    </row>
    <row r="30" spans="1:11" ht="12.75">
      <c r="A30" s="2352"/>
      <c r="B30" s="2353"/>
      <c r="C30" s="17" t="s">
        <v>877</v>
      </c>
      <c r="D30" s="377">
        <v>3111</v>
      </c>
      <c r="E30" s="377">
        <v>5139</v>
      </c>
      <c r="F30" s="2355"/>
      <c r="G30" s="2355" t="s">
        <v>886</v>
      </c>
      <c r="H30" s="873" t="s">
        <v>884</v>
      </c>
      <c r="I30" s="873" t="s">
        <v>885</v>
      </c>
      <c r="J30" s="2356"/>
      <c r="K30" s="210">
        <v>6000</v>
      </c>
    </row>
    <row r="31" spans="1:11" ht="12.75">
      <c r="A31" s="2352"/>
      <c r="B31" s="2353"/>
      <c r="C31" s="17" t="s">
        <v>877</v>
      </c>
      <c r="D31" s="377">
        <v>3111</v>
      </c>
      <c r="E31" s="377">
        <v>5021</v>
      </c>
      <c r="F31" s="2355"/>
      <c r="G31" s="2355" t="s">
        <v>887</v>
      </c>
      <c r="H31" s="873" t="s">
        <v>884</v>
      </c>
      <c r="I31" s="873" t="s">
        <v>888</v>
      </c>
      <c r="J31" s="2356"/>
      <c r="K31" s="210">
        <v>1400</v>
      </c>
    </row>
    <row r="32" spans="1:11" ht="12.75">
      <c r="A32" s="2352"/>
      <c r="B32" s="2353"/>
      <c r="C32" s="17" t="s">
        <v>877</v>
      </c>
      <c r="D32" s="377">
        <v>3111</v>
      </c>
      <c r="E32" s="377">
        <v>5031</v>
      </c>
      <c r="F32" s="2355"/>
      <c r="G32" s="2355" t="s">
        <v>887</v>
      </c>
      <c r="H32" s="873" t="s">
        <v>884</v>
      </c>
      <c r="I32" s="873" t="s">
        <v>888</v>
      </c>
      <c r="J32" s="2356"/>
      <c r="K32" s="210">
        <v>300</v>
      </c>
    </row>
    <row r="33" spans="1:11" ht="12.75">
      <c r="A33" s="2352"/>
      <c r="B33" s="2353"/>
      <c r="C33" s="17" t="s">
        <v>877</v>
      </c>
      <c r="D33" s="377">
        <v>3111</v>
      </c>
      <c r="E33" s="377">
        <v>5032</v>
      </c>
      <c r="F33" s="2355"/>
      <c r="G33" s="2355" t="s">
        <v>887</v>
      </c>
      <c r="H33" s="873" t="s">
        <v>884</v>
      </c>
      <c r="I33" s="873" t="s">
        <v>888</v>
      </c>
      <c r="J33" s="2356"/>
      <c r="K33" s="210">
        <v>100</v>
      </c>
    </row>
    <row r="34" spans="1:11" ht="12.75">
      <c r="A34" s="2352"/>
      <c r="B34" s="2353"/>
      <c r="C34" s="17" t="s">
        <v>877</v>
      </c>
      <c r="D34" s="377">
        <v>3111</v>
      </c>
      <c r="E34" s="377">
        <v>5139</v>
      </c>
      <c r="F34" s="2355"/>
      <c r="G34" s="2355" t="s">
        <v>887</v>
      </c>
      <c r="H34" s="873" t="s">
        <v>884</v>
      </c>
      <c r="I34" s="873" t="s">
        <v>888</v>
      </c>
      <c r="J34" s="2356"/>
      <c r="K34" s="210">
        <v>8000</v>
      </c>
    </row>
    <row r="35" spans="1:11" ht="12.75">
      <c r="A35" s="2352"/>
      <c r="B35" s="2353"/>
      <c r="C35" s="17" t="s">
        <v>877</v>
      </c>
      <c r="D35" s="377">
        <v>3111</v>
      </c>
      <c r="E35" s="377">
        <v>5139</v>
      </c>
      <c r="F35" s="2355"/>
      <c r="G35" s="2355" t="s">
        <v>883</v>
      </c>
      <c r="H35" s="873" t="s">
        <v>884</v>
      </c>
      <c r="I35" s="873" t="s">
        <v>885</v>
      </c>
      <c r="J35" s="2356"/>
      <c r="K35" s="210">
        <v>-68300</v>
      </c>
    </row>
    <row r="36" spans="1:11" ht="12.75">
      <c r="A36" s="2352"/>
      <c r="B36" s="2353"/>
      <c r="C36" s="17" t="s">
        <v>877</v>
      </c>
      <c r="D36" s="377">
        <v>3111</v>
      </c>
      <c r="E36" s="377">
        <v>5169</v>
      </c>
      <c r="F36" s="2355"/>
      <c r="G36" s="2355" t="s">
        <v>883</v>
      </c>
      <c r="H36" s="873" t="s">
        <v>884</v>
      </c>
      <c r="I36" s="873" t="s">
        <v>885</v>
      </c>
      <c r="J36" s="2356"/>
      <c r="K36" s="210">
        <v>-2800</v>
      </c>
    </row>
    <row r="37" spans="1:11" ht="12.75">
      <c r="A37" s="2352"/>
      <c r="B37" s="2353"/>
      <c r="C37" s="17" t="s">
        <v>877</v>
      </c>
      <c r="D37" s="377">
        <v>3111</v>
      </c>
      <c r="E37" s="377">
        <v>5139</v>
      </c>
      <c r="F37" s="2355"/>
      <c r="G37" s="2355" t="s">
        <v>886</v>
      </c>
      <c r="H37" s="873" t="s">
        <v>884</v>
      </c>
      <c r="I37" s="873" t="s">
        <v>885</v>
      </c>
      <c r="J37" s="2356"/>
      <c r="K37" s="210">
        <v>-6000</v>
      </c>
    </row>
    <row r="38" spans="1:11" ht="12.75">
      <c r="A38" s="2352"/>
      <c r="B38" s="2353"/>
      <c r="C38" s="17" t="s">
        <v>877</v>
      </c>
      <c r="D38" s="377">
        <v>3111</v>
      </c>
      <c r="E38" s="377">
        <v>5169</v>
      </c>
      <c r="F38" s="2355"/>
      <c r="G38" s="2355" t="s">
        <v>886</v>
      </c>
      <c r="H38" s="873" t="s">
        <v>884</v>
      </c>
      <c r="I38" s="873" t="s">
        <v>885</v>
      </c>
      <c r="J38" s="2356"/>
      <c r="K38" s="210">
        <v>-300</v>
      </c>
    </row>
    <row r="39" spans="1:11" ht="12.75">
      <c r="A39" s="2352"/>
      <c r="B39" s="2353"/>
      <c r="C39" s="17" t="s">
        <v>877</v>
      </c>
      <c r="D39" s="377">
        <v>3111</v>
      </c>
      <c r="E39" s="377">
        <v>5139</v>
      </c>
      <c r="F39" s="2355"/>
      <c r="G39" s="2355" t="s">
        <v>887</v>
      </c>
      <c r="H39" s="873" t="s">
        <v>884</v>
      </c>
      <c r="I39" s="873" t="s">
        <v>888</v>
      </c>
      <c r="J39" s="2356"/>
      <c r="K39" s="210">
        <v>-2700</v>
      </c>
    </row>
    <row r="40" spans="1:11" ht="12.75">
      <c r="A40" s="2352"/>
      <c r="B40" s="2353"/>
      <c r="C40" s="17" t="s">
        <v>877</v>
      </c>
      <c r="D40" s="377">
        <v>3111</v>
      </c>
      <c r="E40" s="377">
        <v>5169</v>
      </c>
      <c r="F40" s="2355"/>
      <c r="G40" s="2355" t="s">
        <v>887</v>
      </c>
      <c r="H40" s="873" t="s">
        <v>884</v>
      </c>
      <c r="I40" s="873" t="s">
        <v>888</v>
      </c>
      <c r="J40" s="2356"/>
      <c r="K40" s="210">
        <v>-1000</v>
      </c>
    </row>
    <row r="41" spans="1:11" ht="12.75">
      <c r="A41" s="2352"/>
      <c r="B41" s="2353"/>
      <c r="C41" s="17" t="s">
        <v>877</v>
      </c>
      <c r="D41" s="377">
        <v>3111</v>
      </c>
      <c r="E41" s="377">
        <v>5021</v>
      </c>
      <c r="F41" s="2355"/>
      <c r="G41" s="2355" t="s">
        <v>883</v>
      </c>
      <c r="H41" s="873" t="s">
        <v>884</v>
      </c>
      <c r="I41" s="873" t="s">
        <v>885</v>
      </c>
      <c r="J41" s="2356"/>
      <c r="K41" s="210">
        <v>21000</v>
      </c>
    </row>
    <row r="42" spans="1:11" ht="12.75">
      <c r="A42" s="2352"/>
      <c r="B42" s="2353"/>
      <c r="C42" s="17" t="s">
        <v>877</v>
      </c>
      <c r="D42" s="377">
        <v>3111</v>
      </c>
      <c r="E42" s="377">
        <v>5031</v>
      </c>
      <c r="F42" s="2355"/>
      <c r="G42" s="2355" t="s">
        <v>883</v>
      </c>
      <c r="H42" s="873" t="s">
        <v>884</v>
      </c>
      <c r="I42" s="873" t="s">
        <v>885</v>
      </c>
      <c r="J42" s="2356"/>
      <c r="K42" s="210">
        <v>4700</v>
      </c>
    </row>
    <row r="43" spans="1:11" ht="12.75">
      <c r="A43" s="2352"/>
      <c r="B43" s="2353"/>
      <c r="C43" s="17" t="s">
        <v>877</v>
      </c>
      <c r="D43" s="377">
        <v>3111</v>
      </c>
      <c r="E43" s="377">
        <v>5032</v>
      </c>
      <c r="F43" s="2355"/>
      <c r="G43" s="2355" t="s">
        <v>883</v>
      </c>
      <c r="H43" s="873" t="s">
        <v>884</v>
      </c>
      <c r="I43" s="873" t="s">
        <v>885</v>
      </c>
      <c r="J43" s="2356"/>
      <c r="K43" s="210">
        <v>2500</v>
      </c>
    </row>
    <row r="44" spans="1:11" ht="12.75">
      <c r="A44" s="2352"/>
      <c r="B44" s="2353"/>
      <c r="C44" s="17" t="s">
        <v>877</v>
      </c>
      <c r="D44" s="377">
        <v>3111</v>
      </c>
      <c r="E44" s="377">
        <v>5166</v>
      </c>
      <c r="F44" s="2355"/>
      <c r="G44" s="2355" t="s">
        <v>883</v>
      </c>
      <c r="H44" s="873" t="s">
        <v>884</v>
      </c>
      <c r="I44" s="873" t="s">
        <v>885</v>
      </c>
      <c r="J44" s="2356"/>
      <c r="K44" s="210">
        <v>42900</v>
      </c>
    </row>
    <row r="45" spans="1:11" ht="12.75">
      <c r="A45" s="2352"/>
      <c r="B45" s="2353"/>
      <c r="C45" s="17" t="s">
        <v>877</v>
      </c>
      <c r="D45" s="377">
        <v>3111</v>
      </c>
      <c r="E45" s="377">
        <v>5021</v>
      </c>
      <c r="F45" s="2355"/>
      <c r="G45" s="2355" t="s">
        <v>886</v>
      </c>
      <c r="H45" s="873" t="s">
        <v>884</v>
      </c>
      <c r="I45" s="873" t="s">
        <v>885</v>
      </c>
      <c r="J45" s="2356"/>
      <c r="K45" s="210">
        <v>1900</v>
      </c>
    </row>
    <row r="46" spans="1:11" ht="12.75">
      <c r="A46" s="2352"/>
      <c r="B46" s="2353"/>
      <c r="C46" s="17" t="s">
        <v>877</v>
      </c>
      <c r="D46" s="377">
        <v>3111</v>
      </c>
      <c r="E46" s="377">
        <v>5031</v>
      </c>
      <c r="F46" s="2355"/>
      <c r="G46" s="2355" t="s">
        <v>886</v>
      </c>
      <c r="H46" s="873" t="s">
        <v>884</v>
      </c>
      <c r="I46" s="873" t="s">
        <v>885</v>
      </c>
      <c r="J46" s="2356"/>
      <c r="K46" s="210">
        <v>500</v>
      </c>
    </row>
    <row r="47" spans="1:11" ht="12.75">
      <c r="A47" s="2352"/>
      <c r="B47" s="2353"/>
      <c r="C47" s="17" t="s">
        <v>877</v>
      </c>
      <c r="D47" s="377">
        <v>3111</v>
      </c>
      <c r="E47" s="377">
        <v>5032</v>
      </c>
      <c r="F47" s="2355"/>
      <c r="G47" s="2355" t="s">
        <v>886</v>
      </c>
      <c r="H47" s="873" t="s">
        <v>884</v>
      </c>
      <c r="I47" s="873" t="s">
        <v>885</v>
      </c>
      <c r="J47" s="2356"/>
      <c r="K47" s="210">
        <v>200</v>
      </c>
    </row>
    <row r="48" spans="1:11" ht="12.75">
      <c r="A48" s="2352"/>
      <c r="B48" s="2353"/>
      <c r="C48" s="17" t="s">
        <v>877</v>
      </c>
      <c r="D48" s="377">
        <v>3111</v>
      </c>
      <c r="E48" s="377">
        <v>5166</v>
      </c>
      <c r="F48" s="2355"/>
      <c r="G48" s="2355" t="s">
        <v>886</v>
      </c>
      <c r="H48" s="873" t="s">
        <v>884</v>
      </c>
      <c r="I48" s="873" t="s">
        <v>885</v>
      </c>
      <c r="J48" s="2356"/>
      <c r="K48" s="210">
        <v>3700</v>
      </c>
    </row>
    <row r="49" spans="1:11" ht="13.5" thickBot="1">
      <c r="A49" s="2357"/>
      <c r="B49" s="2358"/>
      <c r="C49" s="234" t="s">
        <v>877</v>
      </c>
      <c r="D49" s="412">
        <v>3111</v>
      </c>
      <c r="E49" s="412">
        <v>5166</v>
      </c>
      <c r="F49" s="2359"/>
      <c r="G49" s="2359" t="s">
        <v>887</v>
      </c>
      <c r="H49" s="2288" t="s">
        <v>884</v>
      </c>
      <c r="I49" s="2288" t="s">
        <v>888</v>
      </c>
      <c r="J49" s="2360"/>
      <c r="K49" s="2290">
        <v>3700</v>
      </c>
    </row>
    <row r="50" spans="1:11" ht="12.75">
      <c r="A50" s="2247" t="s">
        <v>873</v>
      </c>
      <c r="B50" s="2362" t="s">
        <v>816</v>
      </c>
      <c r="C50" s="2347" t="s">
        <v>889</v>
      </c>
      <c r="D50" s="2347"/>
      <c r="E50" s="2347"/>
      <c r="F50" s="2348"/>
      <c r="G50" s="2348"/>
      <c r="H50" s="2348"/>
      <c r="I50" s="2348"/>
      <c r="J50" s="2349"/>
      <c r="K50" s="2254"/>
    </row>
    <row r="51" spans="1:11" ht="12.75">
      <c r="A51" s="2352"/>
      <c r="B51" s="2353"/>
      <c r="C51" s="56" t="s">
        <v>875</v>
      </c>
      <c r="D51" s="377">
        <v>4229</v>
      </c>
      <c r="E51" s="377">
        <v>5021</v>
      </c>
      <c r="F51" s="2355"/>
      <c r="G51" s="2286" t="s">
        <v>878</v>
      </c>
      <c r="H51" s="2355" t="s">
        <v>890</v>
      </c>
      <c r="I51" s="2355" t="s">
        <v>891</v>
      </c>
      <c r="J51" s="2356"/>
      <c r="K51" s="210">
        <v>-100000</v>
      </c>
    </row>
    <row r="52" spans="1:11" ht="13.5" thickBot="1">
      <c r="A52" s="2357"/>
      <c r="B52" s="475"/>
      <c r="C52" s="234" t="s">
        <v>877</v>
      </c>
      <c r="D52" s="412">
        <v>4229</v>
      </c>
      <c r="E52" s="412">
        <v>5164</v>
      </c>
      <c r="F52" s="2276"/>
      <c r="G52" s="2288" t="s">
        <v>878</v>
      </c>
      <c r="H52" s="2359" t="s">
        <v>890</v>
      </c>
      <c r="I52" s="2359" t="s">
        <v>891</v>
      </c>
      <c r="J52" s="2363"/>
      <c r="K52" s="2290">
        <v>100000</v>
      </c>
    </row>
    <row r="53" spans="1:11" ht="12.75">
      <c r="A53" s="2247" t="s">
        <v>2048</v>
      </c>
      <c r="B53" s="2362" t="s">
        <v>825</v>
      </c>
      <c r="C53" s="2347" t="s">
        <v>2157</v>
      </c>
      <c r="D53" s="2347"/>
      <c r="E53" s="2347"/>
      <c r="F53" s="2348"/>
      <c r="G53" s="2348"/>
      <c r="H53" s="2348"/>
      <c r="I53" s="2348"/>
      <c r="J53" s="2349"/>
      <c r="K53" s="2254"/>
    </row>
    <row r="54" spans="1:11" ht="12.75">
      <c r="A54" s="2352"/>
      <c r="B54" s="2353"/>
      <c r="C54" s="56" t="s">
        <v>875</v>
      </c>
      <c r="D54" s="56">
        <v>6171</v>
      </c>
      <c r="E54" s="56">
        <v>5163</v>
      </c>
      <c r="F54" s="2286"/>
      <c r="G54" s="2286"/>
      <c r="H54" s="2286" t="s">
        <v>824</v>
      </c>
      <c r="I54" s="2269"/>
      <c r="J54" s="2351"/>
      <c r="K54" s="21">
        <v>-230000</v>
      </c>
    </row>
    <row r="55" spans="1:11" ht="12.75">
      <c r="A55" s="2352"/>
      <c r="B55" s="2353"/>
      <c r="C55" s="56" t="s">
        <v>875</v>
      </c>
      <c r="D55" s="377">
        <v>6171</v>
      </c>
      <c r="E55" s="377">
        <v>5154</v>
      </c>
      <c r="F55" s="2355"/>
      <c r="G55" s="2355"/>
      <c r="H55" s="2355" t="s">
        <v>824</v>
      </c>
      <c r="I55" s="873"/>
      <c r="J55" s="2356"/>
      <c r="K55" s="210">
        <v>-400000</v>
      </c>
    </row>
    <row r="56" spans="1:11" ht="12.75">
      <c r="A56" s="2352"/>
      <c r="B56" s="2353"/>
      <c r="C56" s="17" t="s">
        <v>877</v>
      </c>
      <c r="D56" s="377">
        <v>6171</v>
      </c>
      <c r="E56" s="377">
        <v>5172</v>
      </c>
      <c r="F56" s="2355"/>
      <c r="G56" s="2355"/>
      <c r="H56" s="2355" t="s">
        <v>824</v>
      </c>
      <c r="I56" s="2355" t="s">
        <v>2158</v>
      </c>
      <c r="J56" s="2356"/>
      <c r="K56" s="210">
        <v>600000</v>
      </c>
    </row>
    <row r="57" spans="1:11" ht="13.5" thickBot="1">
      <c r="A57" s="2357"/>
      <c r="B57" s="475"/>
      <c r="C57" s="234" t="s">
        <v>877</v>
      </c>
      <c r="D57" s="412">
        <v>6112</v>
      </c>
      <c r="E57" s="412">
        <v>5019</v>
      </c>
      <c r="F57" s="2359"/>
      <c r="G57" s="2359"/>
      <c r="H57" s="2359" t="s">
        <v>824</v>
      </c>
      <c r="I57" s="2276"/>
      <c r="J57" s="2363"/>
      <c r="K57" s="2290">
        <v>30000</v>
      </c>
    </row>
    <row r="58" spans="1:11" ht="12.75">
      <c r="A58" s="2247" t="s">
        <v>2048</v>
      </c>
      <c r="B58" s="2362" t="s">
        <v>832</v>
      </c>
      <c r="C58" s="2347" t="s">
        <v>2159</v>
      </c>
      <c r="D58" s="2347"/>
      <c r="E58" s="2347"/>
      <c r="F58" s="2348"/>
      <c r="G58" s="2348"/>
      <c r="H58" s="2348"/>
      <c r="I58" s="2348"/>
      <c r="J58" s="2349"/>
      <c r="K58" s="2254"/>
    </row>
    <row r="59" spans="1:11" ht="12.75">
      <c r="A59" s="2352"/>
      <c r="B59" s="2353"/>
      <c r="C59" s="56" t="s">
        <v>875</v>
      </c>
      <c r="D59" s="377">
        <v>3612</v>
      </c>
      <c r="E59" s="377">
        <v>5492</v>
      </c>
      <c r="F59" s="2355"/>
      <c r="G59" s="2355"/>
      <c r="H59" s="2355" t="s">
        <v>2160</v>
      </c>
      <c r="I59" s="873"/>
      <c r="J59" s="2356"/>
      <c r="K59" s="210">
        <v>-213000</v>
      </c>
    </row>
    <row r="60" spans="1:11" ht="13.5" thickBot="1">
      <c r="A60" s="2357"/>
      <c r="B60" s="475"/>
      <c r="C60" s="463" t="s">
        <v>877</v>
      </c>
      <c r="D60" s="234">
        <v>3612</v>
      </c>
      <c r="E60" s="412">
        <v>6130</v>
      </c>
      <c r="F60" s="2359"/>
      <c r="G60" s="2359"/>
      <c r="H60" s="2359" t="s">
        <v>2160</v>
      </c>
      <c r="I60" s="2261" t="s">
        <v>2161</v>
      </c>
      <c r="J60" s="2364"/>
      <c r="K60" s="2263">
        <v>213000</v>
      </c>
    </row>
    <row r="61" spans="1:11" ht="12.75">
      <c r="A61" s="2247" t="s">
        <v>2162</v>
      </c>
      <c r="B61" s="2362" t="s">
        <v>857</v>
      </c>
      <c r="C61" s="2347" t="s">
        <v>2163</v>
      </c>
      <c r="D61" s="2365"/>
      <c r="E61" s="2365"/>
      <c r="F61" s="2294"/>
      <c r="G61" s="2294"/>
      <c r="H61" s="2294"/>
      <c r="I61" s="2294"/>
      <c r="J61" s="2366"/>
      <c r="K61" s="2295"/>
    </row>
    <row r="62" spans="1:11" ht="12.75">
      <c r="A62" s="2367"/>
      <c r="B62" s="2368"/>
      <c r="C62" s="2369" t="s">
        <v>875</v>
      </c>
      <c r="D62" s="2370">
        <v>3141</v>
      </c>
      <c r="E62" s="2370">
        <v>5331</v>
      </c>
      <c r="F62" s="2300"/>
      <c r="G62" s="2300"/>
      <c r="H62" s="2300" t="s">
        <v>2111</v>
      </c>
      <c r="I62" s="2300" t="s">
        <v>2164</v>
      </c>
      <c r="J62" s="2371"/>
      <c r="K62" s="2302">
        <v>-302000</v>
      </c>
    </row>
    <row r="63" spans="1:11" ht="12.75">
      <c r="A63" s="2367"/>
      <c r="B63" s="2368"/>
      <c r="C63" s="2372" t="s">
        <v>877</v>
      </c>
      <c r="D63" s="2373">
        <v>3113</v>
      </c>
      <c r="E63" s="2373">
        <v>5331</v>
      </c>
      <c r="F63" s="2335"/>
      <c r="G63" s="2335"/>
      <c r="H63" s="2335" t="s">
        <v>2111</v>
      </c>
      <c r="I63" s="2334" t="s">
        <v>2165</v>
      </c>
      <c r="J63" s="2374"/>
      <c r="K63" s="2337">
        <v>29000</v>
      </c>
    </row>
    <row r="64" spans="1:11" ht="12.75">
      <c r="A64" s="2367"/>
      <c r="B64" s="2368"/>
      <c r="C64" s="2369" t="s">
        <v>877</v>
      </c>
      <c r="D64" s="2370">
        <v>3113</v>
      </c>
      <c r="E64" s="2370">
        <v>5331</v>
      </c>
      <c r="F64" s="2300"/>
      <c r="G64" s="2300"/>
      <c r="H64" s="2300" t="s">
        <v>2111</v>
      </c>
      <c r="I64" s="2300" t="s">
        <v>2166</v>
      </c>
      <c r="J64" s="2371"/>
      <c r="K64" s="2302">
        <v>15000</v>
      </c>
    </row>
    <row r="65" spans="1:11" ht="12.75">
      <c r="A65" s="2367"/>
      <c r="B65" s="2368"/>
      <c r="C65" s="2369" t="s">
        <v>877</v>
      </c>
      <c r="D65" s="2370">
        <v>3113</v>
      </c>
      <c r="E65" s="2370">
        <v>5331</v>
      </c>
      <c r="F65" s="2300"/>
      <c r="G65" s="2300"/>
      <c r="H65" s="2300" t="s">
        <v>2111</v>
      </c>
      <c r="I65" s="2300" t="s">
        <v>2167</v>
      </c>
      <c r="J65" s="2371"/>
      <c r="K65" s="2302">
        <v>31000</v>
      </c>
    </row>
    <row r="66" spans="1:11" ht="12.75">
      <c r="A66" s="2367"/>
      <c r="B66" s="2368"/>
      <c r="C66" s="2369" t="s">
        <v>877</v>
      </c>
      <c r="D66" s="2370">
        <v>3113</v>
      </c>
      <c r="E66" s="2370">
        <v>5331</v>
      </c>
      <c r="F66" s="2300"/>
      <c r="G66" s="2300"/>
      <c r="H66" s="2300" t="s">
        <v>2111</v>
      </c>
      <c r="I66" s="2300" t="s">
        <v>2168</v>
      </c>
      <c r="J66" s="2371"/>
      <c r="K66" s="2302">
        <v>28000</v>
      </c>
    </row>
    <row r="67" spans="1:11" ht="12.75">
      <c r="A67" s="2367"/>
      <c r="B67" s="2368"/>
      <c r="C67" s="2369" t="s">
        <v>877</v>
      </c>
      <c r="D67" s="2370">
        <v>3113</v>
      </c>
      <c r="E67" s="2370">
        <v>5331</v>
      </c>
      <c r="F67" s="2300"/>
      <c r="G67" s="2300"/>
      <c r="H67" s="2300" t="s">
        <v>2111</v>
      </c>
      <c r="I67" s="2300" t="s">
        <v>2169</v>
      </c>
      <c r="J67" s="2371"/>
      <c r="K67" s="2302">
        <v>22000</v>
      </c>
    </row>
    <row r="68" spans="1:11" ht="12.75">
      <c r="A68" s="2367"/>
      <c r="B68" s="2368"/>
      <c r="C68" s="2369" t="s">
        <v>877</v>
      </c>
      <c r="D68" s="2370">
        <v>3113</v>
      </c>
      <c r="E68" s="2370">
        <v>5331</v>
      </c>
      <c r="F68" s="2300"/>
      <c r="G68" s="2300"/>
      <c r="H68" s="2300" t="s">
        <v>2111</v>
      </c>
      <c r="I68" s="2300" t="s">
        <v>2146</v>
      </c>
      <c r="J68" s="2371"/>
      <c r="K68" s="2302">
        <v>15000</v>
      </c>
    </row>
    <row r="69" spans="1:11" ht="12.75">
      <c r="A69" s="2367"/>
      <c r="B69" s="2368"/>
      <c r="C69" s="2369" t="s">
        <v>877</v>
      </c>
      <c r="D69" s="2370">
        <v>3113</v>
      </c>
      <c r="E69" s="2370">
        <v>5331</v>
      </c>
      <c r="F69" s="2300"/>
      <c r="G69" s="2300"/>
      <c r="H69" s="2300" t="s">
        <v>2111</v>
      </c>
      <c r="I69" s="2300" t="s">
        <v>2170</v>
      </c>
      <c r="J69" s="2371"/>
      <c r="K69" s="2302">
        <v>31000</v>
      </c>
    </row>
    <row r="70" spans="1:11" ht="12.75">
      <c r="A70" s="2367"/>
      <c r="B70" s="2368"/>
      <c r="C70" s="2369" t="s">
        <v>877</v>
      </c>
      <c r="D70" s="2370">
        <v>3113</v>
      </c>
      <c r="E70" s="2370">
        <v>5331</v>
      </c>
      <c r="F70" s="2300"/>
      <c r="G70" s="2300"/>
      <c r="H70" s="2300" t="s">
        <v>2111</v>
      </c>
      <c r="I70" s="2300" t="s">
        <v>2171</v>
      </c>
      <c r="J70" s="2371"/>
      <c r="K70" s="2302">
        <v>22000</v>
      </c>
    </row>
    <row r="71" spans="1:11" ht="12.75">
      <c r="A71" s="2367"/>
      <c r="B71" s="2368"/>
      <c r="C71" s="2369" t="s">
        <v>877</v>
      </c>
      <c r="D71" s="2370">
        <v>3113</v>
      </c>
      <c r="E71" s="2370">
        <v>5331</v>
      </c>
      <c r="F71" s="2300"/>
      <c r="G71" s="2300"/>
      <c r="H71" s="2300" t="s">
        <v>2111</v>
      </c>
      <c r="I71" s="2300" t="s">
        <v>2172</v>
      </c>
      <c r="J71" s="2371"/>
      <c r="K71" s="2302">
        <v>22000</v>
      </c>
    </row>
    <row r="72" spans="1:11" ht="12.75">
      <c r="A72" s="2367"/>
      <c r="B72" s="2368"/>
      <c r="C72" s="2369" t="s">
        <v>877</v>
      </c>
      <c r="D72" s="2370">
        <v>3113</v>
      </c>
      <c r="E72" s="2370">
        <v>5331</v>
      </c>
      <c r="F72" s="2300"/>
      <c r="G72" s="2300"/>
      <c r="H72" s="2300" t="s">
        <v>2111</v>
      </c>
      <c r="I72" s="2300" t="s">
        <v>2173</v>
      </c>
      <c r="J72" s="2371"/>
      <c r="K72" s="2302">
        <v>25000</v>
      </c>
    </row>
    <row r="73" spans="1:11" ht="12.75">
      <c r="A73" s="2367"/>
      <c r="B73" s="2368"/>
      <c r="C73" s="2369" t="s">
        <v>877</v>
      </c>
      <c r="D73" s="2370">
        <v>3113</v>
      </c>
      <c r="E73" s="2370">
        <v>5331</v>
      </c>
      <c r="F73" s="2300"/>
      <c r="G73" s="2300"/>
      <c r="H73" s="2300" t="s">
        <v>2111</v>
      </c>
      <c r="I73" s="2300" t="s">
        <v>2174</v>
      </c>
      <c r="J73" s="2371"/>
      <c r="K73" s="2302">
        <v>13000</v>
      </c>
    </row>
    <row r="74" spans="1:11" ht="12.75">
      <c r="A74" s="2367"/>
      <c r="B74" s="2368"/>
      <c r="C74" s="2369" t="s">
        <v>877</v>
      </c>
      <c r="D74" s="2370">
        <v>3113</v>
      </c>
      <c r="E74" s="2370">
        <v>5331</v>
      </c>
      <c r="F74" s="2300"/>
      <c r="G74" s="2300"/>
      <c r="H74" s="2300" t="s">
        <v>2111</v>
      </c>
      <c r="I74" s="2300" t="s">
        <v>2137</v>
      </c>
      <c r="J74" s="2371"/>
      <c r="K74" s="2302">
        <v>25000</v>
      </c>
    </row>
    <row r="75" spans="1:11" ht="13.5" thickBot="1">
      <c r="A75" s="2375"/>
      <c r="B75" s="2376"/>
      <c r="C75" s="2314" t="s">
        <v>877</v>
      </c>
      <c r="D75" s="2314">
        <v>3113</v>
      </c>
      <c r="E75" s="2377">
        <v>5331</v>
      </c>
      <c r="F75" s="2308"/>
      <c r="G75" s="2308"/>
      <c r="H75" s="2308" t="s">
        <v>2111</v>
      </c>
      <c r="I75" s="2308" t="s">
        <v>2175</v>
      </c>
      <c r="J75" s="2378"/>
      <c r="K75" s="2309">
        <v>24000</v>
      </c>
    </row>
    <row r="76" spans="1:11" ht="12.75">
      <c r="A76" s="2247" t="s">
        <v>2162</v>
      </c>
      <c r="B76" s="2362" t="s">
        <v>2047</v>
      </c>
      <c r="C76" s="2347" t="s">
        <v>2176</v>
      </c>
      <c r="D76" s="2347"/>
      <c r="E76" s="2347"/>
      <c r="F76" s="2348"/>
      <c r="G76" s="2348"/>
      <c r="H76" s="2348"/>
      <c r="I76" s="2348"/>
      <c r="J76" s="2349"/>
      <c r="K76" s="2254"/>
    </row>
    <row r="77" spans="1:11" ht="12.75">
      <c r="A77" s="107"/>
      <c r="B77" s="2361"/>
      <c r="C77" s="56" t="s">
        <v>875</v>
      </c>
      <c r="D77" s="17">
        <v>4399</v>
      </c>
      <c r="E77" s="56">
        <v>5166</v>
      </c>
      <c r="F77" s="2286"/>
      <c r="G77" s="2286"/>
      <c r="H77" s="2355" t="s">
        <v>2117</v>
      </c>
      <c r="I77" s="2286"/>
      <c r="J77" s="2354"/>
      <c r="K77" s="21">
        <v>-51000</v>
      </c>
    </row>
    <row r="78" spans="1:11" ht="13.5" thickBot="1">
      <c r="A78" s="2357"/>
      <c r="B78" s="475"/>
      <c r="C78" s="463" t="s">
        <v>877</v>
      </c>
      <c r="D78" s="463">
        <v>4399</v>
      </c>
      <c r="E78" s="221">
        <v>5136</v>
      </c>
      <c r="F78" s="2276"/>
      <c r="G78" s="2276"/>
      <c r="H78" s="2276" t="s">
        <v>2117</v>
      </c>
      <c r="I78" s="2276"/>
      <c r="J78" s="2363"/>
      <c r="K78" s="2263">
        <v>51000</v>
      </c>
    </row>
    <row r="79" spans="1:11" ht="12.75">
      <c r="A79" s="2247" t="s">
        <v>2162</v>
      </c>
      <c r="B79" s="2362" t="s">
        <v>2055</v>
      </c>
      <c r="C79" s="2347" t="s">
        <v>2177</v>
      </c>
      <c r="D79" s="2347"/>
      <c r="E79" s="2347"/>
      <c r="F79" s="2348"/>
      <c r="G79" s="2348"/>
      <c r="H79" s="2348"/>
      <c r="I79" s="2348"/>
      <c r="J79" s="2349"/>
      <c r="K79" s="2254"/>
    </row>
    <row r="80" spans="1:11" ht="12.75">
      <c r="A80" s="2352"/>
      <c r="B80" s="2353"/>
      <c r="C80" s="56" t="s">
        <v>875</v>
      </c>
      <c r="D80" s="377">
        <v>4229</v>
      </c>
      <c r="E80" s="377">
        <v>5021</v>
      </c>
      <c r="F80" s="2355"/>
      <c r="G80" s="2286" t="s">
        <v>878</v>
      </c>
      <c r="H80" s="2355" t="s">
        <v>890</v>
      </c>
      <c r="I80" s="2355" t="s">
        <v>891</v>
      </c>
      <c r="J80" s="2356"/>
      <c r="K80" s="210">
        <v>-24000</v>
      </c>
    </row>
    <row r="81" spans="1:11" ht="12.75">
      <c r="A81" s="2352"/>
      <c r="B81" s="2353"/>
      <c r="C81" s="56" t="s">
        <v>875</v>
      </c>
      <c r="D81" s="377">
        <v>4229</v>
      </c>
      <c r="E81" s="377">
        <v>5031</v>
      </c>
      <c r="F81" s="2355"/>
      <c r="G81" s="2286" t="s">
        <v>881</v>
      </c>
      <c r="H81" s="2355" t="s">
        <v>890</v>
      </c>
      <c r="I81" s="2355" t="s">
        <v>891</v>
      </c>
      <c r="J81" s="2356"/>
      <c r="K81" s="210">
        <v>-16000</v>
      </c>
    </row>
    <row r="82" spans="1:11" ht="12.75">
      <c r="A82" s="2352"/>
      <c r="B82" s="2353"/>
      <c r="C82" s="56" t="s">
        <v>875</v>
      </c>
      <c r="D82" s="377">
        <v>4229</v>
      </c>
      <c r="E82" s="377">
        <v>5139</v>
      </c>
      <c r="F82" s="2355"/>
      <c r="G82" s="2286" t="s">
        <v>881</v>
      </c>
      <c r="H82" s="2355" t="s">
        <v>890</v>
      </c>
      <c r="I82" s="2355" t="s">
        <v>891</v>
      </c>
      <c r="J82" s="2356"/>
      <c r="K82" s="210">
        <v>-26000</v>
      </c>
    </row>
    <row r="83" spans="1:11" ht="12.75">
      <c r="A83" s="2352"/>
      <c r="B83" s="2353"/>
      <c r="C83" s="17" t="s">
        <v>877</v>
      </c>
      <c r="D83" s="377">
        <v>4229</v>
      </c>
      <c r="E83" s="377">
        <v>5164</v>
      </c>
      <c r="F83" s="2355"/>
      <c r="G83" s="873" t="s">
        <v>878</v>
      </c>
      <c r="H83" s="2355" t="s">
        <v>890</v>
      </c>
      <c r="I83" s="2355" t="s">
        <v>891</v>
      </c>
      <c r="J83" s="2356"/>
      <c r="K83" s="210">
        <v>24000</v>
      </c>
    </row>
    <row r="84" spans="1:11" ht="13.5" thickBot="1">
      <c r="A84" s="2357"/>
      <c r="B84" s="475"/>
      <c r="C84" s="463" t="s">
        <v>877</v>
      </c>
      <c r="D84" s="221">
        <v>4229</v>
      </c>
      <c r="E84" s="221">
        <v>5021</v>
      </c>
      <c r="F84" s="2276"/>
      <c r="G84" s="2261" t="s">
        <v>881</v>
      </c>
      <c r="H84" s="2276" t="s">
        <v>890</v>
      </c>
      <c r="I84" s="2276" t="s">
        <v>891</v>
      </c>
      <c r="J84" s="2363"/>
      <c r="K84" s="2263">
        <v>42000</v>
      </c>
    </row>
    <row r="85" spans="1:11" ht="12.75">
      <c r="A85" s="2247" t="s">
        <v>2105</v>
      </c>
      <c r="B85" s="2362" t="s">
        <v>2061</v>
      </c>
      <c r="C85" s="2347" t="s">
        <v>2178</v>
      </c>
      <c r="D85" s="2347"/>
      <c r="E85" s="2347"/>
      <c r="F85" s="2348"/>
      <c r="G85" s="2348"/>
      <c r="H85" s="2348"/>
      <c r="I85" s="2348"/>
      <c r="J85" s="2349"/>
      <c r="K85" s="2254"/>
    </row>
    <row r="86" spans="1:11" ht="12.75">
      <c r="A86" s="107"/>
      <c r="B86" s="2361"/>
      <c r="C86" s="56" t="s">
        <v>875</v>
      </c>
      <c r="D86" s="17">
        <v>3113</v>
      </c>
      <c r="E86" s="56">
        <v>5336</v>
      </c>
      <c r="F86" s="2286"/>
      <c r="G86" s="2286" t="s">
        <v>2179</v>
      </c>
      <c r="H86" s="2355" t="s">
        <v>2111</v>
      </c>
      <c r="I86" s="2286"/>
      <c r="J86" s="2354"/>
      <c r="K86" s="21">
        <v>-7000</v>
      </c>
    </row>
    <row r="87" spans="1:11" ht="13.5" thickBot="1">
      <c r="A87" s="2357"/>
      <c r="B87" s="475"/>
      <c r="C87" s="463" t="s">
        <v>877</v>
      </c>
      <c r="D87" s="463">
        <v>3113</v>
      </c>
      <c r="E87" s="221">
        <v>5336</v>
      </c>
      <c r="F87" s="2276"/>
      <c r="G87" s="2276" t="s">
        <v>2180</v>
      </c>
      <c r="H87" s="2276" t="s">
        <v>2111</v>
      </c>
      <c r="I87" s="2276"/>
      <c r="J87" s="2363"/>
      <c r="K87" s="2263">
        <v>7000</v>
      </c>
    </row>
    <row r="88" spans="1:11" ht="12.75">
      <c r="A88" s="2247" t="s">
        <v>2105</v>
      </c>
      <c r="B88" s="2362" t="s">
        <v>2072</v>
      </c>
      <c r="C88" s="2347" t="s">
        <v>2181</v>
      </c>
      <c r="D88" s="2347"/>
      <c r="E88" s="2347"/>
      <c r="F88" s="2348"/>
      <c r="G88" s="2348"/>
      <c r="H88" s="2348"/>
      <c r="I88" s="2348"/>
      <c r="J88" s="2349"/>
      <c r="K88" s="2254"/>
    </row>
    <row r="89" spans="1:11" ht="12.75">
      <c r="A89" s="107"/>
      <c r="B89" s="2361"/>
      <c r="C89" s="56" t="s">
        <v>875</v>
      </c>
      <c r="D89" s="17">
        <v>3111</v>
      </c>
      <c r="E89" s="56">
        <v>6121</v>
      </c>
      <c r="F89" s="2286"/>
      <c r="G89" s="2286"/>
      <c r="H89" s="2355" t="s">
        <v>2070</v>
      </c>
      <c r="I89" s="2286" t="s">
        <v>2182</v>
      </c>
      <c r="J89" s="2354"/>
      <c r="K89" s="21">
        <v>-831000</v>
      </c>
    </row>
    <row r="90" spans="1:11" ht="12.75">
      <c r="A90" s="2352"/>
      <c r="B90" s="2353"/>
      <c r="C90" s="17" t="s">
        <v>877</v>
      </c>
      <c r="D90" s="377">
        <v>3111</v>
      </c>
      <c r="E90" s="377">
        <v>6351</v>
      </c>
      <c r="F90" s="2355"/>
      <c r="G90" s="873"/>
      <c r="H90" s="2355" t="s">
        <v>2111</v>
      </c>
      <c r="I90" s="2355" t="s">
        <v>2183</v>
      </c>
      <c r="J90" s="2356"/>
      <c r="K90" s="210">
        <v>537000</v>
      </c>
    </row>
    <row r="91" spans="1:11" ht="13.5" thickBot="1">
      <c r="A91" s="2357"/>
      <c r="B91" s="475"/>
      <c r="C91" s="463" t="s">
        <v>877</v>
      </c>
      <c r="D91" s="463">
        <v>3113</v>
      </c>
      <c r="E91" s="221">
        <v>6351</v>
      </c>
      <c r="F91" s="2276"/>
      <c r="G91" s="2276"/>
      <c r="H91" s="2276" t="s">
        <v>2111</v>
      </c>
      <c r="I91" s="2276" t="s">
        <v>2184</v>
      </c>
      <c r="J91" s="2363"/>
      <c r="K91" s="2263">
        <v>294000</v>
      </c>
    </row>
    <row r="92" spans="1:11" ht="12.75">
      <c r="A92" s="2291" t="s">
        <v>2185</v>
      </c>
      <c r="B92" s="2379" t="s">
        <v>2078</v>
      </c>
      <c r="C92" s="2365" t="s">
        <v>2186</v>
      </c>
      <c r="D92" s="2347"/>
      <c r="E92" s="2347"/>
      <c r="F92" s="2348"/>
      <c r="G92" s="2348"/>
      <c r="H92" s="2348"/>
      <c r="I92" s="2348"/>
      <c r="J92" s="2349"/>
      <c r="K92" s="2254"/>
    </row>
    <row r="93" spans="1:11" ht="12.75">
      <c r="A93" s="107"/>
      <c r="B93" s="2361"/>
      <c r="C93" s="56" t="s">
        <v>875</v>
      </c>
      <c r="D93" s="56">
        <v>6409</v>
      </c>
      <c r="E93" s="56">
        <v>5901</v>
      </c>
      <c r="F93" s="2286"/>
      <c r="G93" s="2286"/>
      <c r="H93" s="2286" t="s">
        <v>1864</v>
      </c>
      <c r="I93" s="2286"/>
      <c r="J93" s="2354" t="s">
        <v>876</v>
      </c>
      <c r="K93" s="21">
        <v>-1763000</v>
      </c>
    </row>
    <row r="94" spans="1:11" ht="12.75">
      <c r="A94" s="107"/>
      <c r="B94" s="2361"/>
      <c r="C94" s="17" t="s">
        <v>877</v>
      </c>
      <c r="D94" s="17">
        <v>3111</v>
      </c>
      <c r="E94" s="377">
        <v>5336</v>
      </c>
      <c r="F94" s="2355"/>
      <c r="G94" s="2355" t="s">
        <v>2187</v>
      </c>
      <c r="H94" s="2355" t="s">
        <v>2111</v>
      </c>
      <c r="I94" s="2355"/>
      <c r="J94" s="2356"/>
      <c r="K94" s="210">
        <v>751000</v>
      </c>
    </row>
    <row r="95" spans="1:11" ht="12.75">
      <c r="A95" s="107"/>
      <c r="B95" s="2361"/>
      <c r="C95" s="17" t="s">
        <v>877</v>
      </c>
      <c r="D95" s="17">
        <v>3113</v>
      </c>
      <c r="E95" s="377">
        <v>5336</v>
      </c>
      <c r="F95" s="2355"/>
      <c r="G95" s="2355" t="s">
        <v>2180</v>
      </c>
      <c r="H95" s="2355" t="s">
        <v>2111</v>
      </c>
      <c r="I95" s="2355"/>
      <c r="J95" s="2356"/>
      <c r="K95" s="210">
        <v>725000</v>
      </c>
    </row>
    <row r="96" spans="1:11" ht="12.75">
      <c r="A96" s="107"/>
      <c r="B96" s="2361"/>
      <c r="C96" s="17" t="s">
        <v>877</v>
      </c>
      <c r="D96" s="17">
        <v>3141</v>
      </c>
      <c r="E96" s="377">
        <v>5336</v>
      </c>
      <c r="F96" s="2355"/>
      <c r="G96" s="2355" t="s">
        <v>2188</v>
      </c>
      <c r="H96" s="2355" t="s">
        <v>2111</v>
      </c>
      <c r="I96" s="2355"/>
      <c r="J96" s="2356"/>
      <c r="K96" s="210">
        <v>27000</v>
      </c>
    </row>
    <row r="97" spans="1:11" ht="13.5" thickBot="1">
      <c r="A97" s="2357"/>
      <c r="B97" s="475"/>
      <c r="C97" s="463" t="s">
        <v>877</v>
      </c>
      <c r="D97" s="463">
        <v>3113</v>
      </c>
      <c r="E97" s="221">
        <v>5336</v>
      </c>
      <c r="F97" s="2276"/>
      <c r="G97" s="2276" t="s">
        <v>2189</v>
      </c>
      <c r="H97" s="2288" t="s">
        <v>2111</v>
      </c>
      <c r="I97" s="2276"/>
      <c r="J97" s="2363"/>
      <c r="K97" s="2263">
        <v>260000</v>
      </c>
    </row>
    <row r="98" spans="1:11" ht="12.75">
      <c r="A98" s="2291" t="s">
        <v>2185</v>
      </c>
      <c r="B98" s="2379" t="s">
        <v>2084</v>
      </c>
      <c r="C98" s="2365" t="s">
        <v>2190</v>
      </c>
      <c r="D98" s="2347"/>
      <c r="E98" s="2347"/>
      <c r="F98" s="2348"/>
      <c r="G98" s="2348"/>
      <c r="H98" s="2348"/>
      <c r="I98" s="2348"/>
      <c r="J98" s="2349"/>
      <c r="K98" s="2254"/>
    </row>
    <row r="99" spans="1:11" ht="12.75">
      <c r="A99" s="2352"/>
      <c r="B99" s="2353"/>
      <c r="C99" s="56" t="s">
        <v>875</v>
      </c>
      <c r="D99" s="377">
        <v>3421</v>
      </c>
      <c r="E99" s="377">
        <v>5229</v>
      </c>
      <c r="F99" s="2355"/>
      <c r="G99" s="2355"/>
      <c r="H99" s="2355" t="s">
        <v>2111</v>
      </c>
      <c r="I99" s="873"/>
      <c r="J99" s="2356"/>
      <c r="K99" s="210">
        <v>-3892000</v>
      </c>
    </row>
    <row r="100" spans="1:11" ht="12.75">
      <c r="A100" s="2352"/>
      <c r="B100" s="2353"/>
      <c r="C100" s="17" t="s">
        <v>877</v>
      </c>
      <c r="D100" s="56">
        <v>3749</v>
      </c>
      <c r="E100" s="56">
        <v>5222</v>
      </c>
      <c r="F100" s="2286"/>
      <c r="G100" s="2286"/>
      <c r="H100" s="2286" t="s">
        <v>2191</v>
      </c>
      <c r="I100" s="2286"/>
      <c r="J100" s="2351"/>
      <c r="K100" s="210">
        <v>70000</v>
      </c>
    </row>
    <row r="101" spans="1:11" ht="12.75">
      <c r="A101" s="2352"/>
      <c r="B101" s="2353"/>
      <c r="C101" s="17" t="s">
        <v>877</v>
      </c>
      <c r="D101" s="56">
        <v>3749</v>
      </c>
      <c r="E101" s="56">
        <v>5336</v>
      </c>
      <c r="F101" s="2286"/>
      <c r="G101" s="2286"/>
      <c r="H101" s="2286" t="s">
        <v>2191</v>
      </c>
      <c r="I101" s="2286" t="s">
        <v>2192</v>
      </c>
      <c r="J101" s="2351"/>
      <c r="K101" s="210">
        <v>63000</v>
      </c>
    </row>
    <row r="102" spans="1:11" ht="12.75">
      <c r="A102" s="2352"/>
      <c r="B102" s="2353"/>
      <c r="C102" s="17" t="s">
        <v>877</v>
      </c>
      <c r="D102" s="56">
        <v>3749</v>
      </c>
      <c r="E102" s="56">
        <v>5336</v>
      </c>
      <c r="F102" s="2286"/>
      <c r="G102" s="2286"/>
      <c r="H102" s="2286" t="s">
        <v>2191</v>
      </c>
      <c r="I102" s="2286" t="s">
        <v>2165</v>
      </c>
      <c r="J102" s="2351"/>
      <c r="K102" s="210">
        <v>15000</v>
      </c>
    </row>
    <row r="103" spans="1:11" ht="12.75">
      <c r="A103" s="2352"/>
      <c r="B103" s="2353"/>
      <c r="C103" s="17" t="s">
        <v>877</v>
      </c>
      <c r="D103" s="56">
        <v>3749</v>
      </c>
      <c r="E103" s="56">
        <v>5336</v>
      </c>
      <c r="F103" s="2286"/>
      <c r="G103" s="2286"/>
      <c r="H103" s="2286" t="s">
        <v>2191</v>
      </c>
      <c r="I103" s="2286" t="s">
        <v>2170</v>
      </c>
      <c r="J103" s="2351"/>
      <c r="K103" s="210">
        <v>11000</v>
      </c>
    </row>
    <row r="104" spans="1:11" ht="12.75">
      <c r="A104" s="2352"/>
      <c r="B104" s="2353"/>
      <c r="C104" s="17" t="s">
        <v>877</v>
      </c>
      <c r="D104" s="56">
        <v>3291</v>
      </c>
      <c r="E104" s="56">
        <v>5336</v>
      </c>
      <c r="F104" s="2286"/>
      <c r="G104" s="2286"/>
      <c r="H104" s="2355" t="s">
        <v>2111</v>
      </c>
      <c r="I104" s="2286" t="s">
        <v>2165</v>
      </c>
      <c r="J104" s="2351"/>
      <c r="K104" s="210">
        <v>60000</v>
      </c>
    </row>
    <row r="105" spans="1:11" ht="12.75">
      <c r="A105" s="2352"/>
      <c r="B105" s="2353"/>
      <c r="C105" s="17" t="s">
        <v>877</v>
      </c>
      <c r="D105" s="56">
        <v>3291</v>
      </c>
      <c r="E105" s="56">
        <v>5336</v>
      </c>
      <c r="F105" s="2286"/>
      <c r="G105" s="2286"/>
      <c r="H105" s="2355" t="s">
        <v>2111</v>
      </c>
      <c r="I105" s="2286" t="s">
        <v>2168</v>
      </c>
      <c r="J105" s="2351"/>
      <c r="K105" s="210">
        <v>64000</v>
      </c>
    </row>
    <row r="106" spans="1:11" ht="12.75">
      <c r="A106" s="2352"/>
      <c r="B106" s="2353"/>
      <c r="C106" s="17" t="s">
        <v>877</v>
      </c>
      <c r="D106" s="56">
        <v>3291</v>
      </c>
      <c r="E106" s="56">
        <v>5336</v>
      </c>
      <c r="F106" s="2286"/>
      <c r="G106" s="2286"/>
      <c r="H106" s="2355" t="s">
        <v>2111</v>
      </c>
      <c r="I106" s="2286" t="s">
        <v>2169</v>
      </c>
      <c r="J106" s="2351"/>
      <c r="K106" s="210">
        <v>60000</v>
      </c>
    </row>
    <row r="107" spans="1:11" ht="12.75">
      <c r="A107" s="2352"/>
      <c r="B107" s="2353"/>
      <c r="C107" s="17" t="s">
        <v>877</v>
      </c>
      <c r="D107" s="56">
        <v>3291</v>
      </c>
      <c r="E107" s="56">
        <v>5336</v>
      </c>
      <c r="F107" s="2286"/>
      <c r="G107" s="2286"/>
      <c r="H107" s="2355" t="s">
        <v>2111</v>
      </c>
      <c r="I107" s="2286" t="s">
        <v>2170</v>
      </c>
      <c r="J107" s="2351"/>
      <c r="K107" s="210">
        <v>21000</v>
      </c>
    </row>
    <row r="108" spans="1:11" ht="12.75">
      <c r="A108" s="2352"/>
      <c r="B108" s="2353"/>
      <c r="C108" s="17" t="s">
        <v>877</v>
      </c>
      <c r="D108" s="56">
        <v>3291</v>
      </c>
      <c r="E108" s="56">
        <v>5339</v>
      </c>
      <c r="F108" s="2286"/>
      <c r="G108" s="2286"/>
      <c r="H108" s="2355" t="s">
        <v>2111</v>
      </c>
      <c r="I108" s="2286"/>
      <c r="J108" s="2351"/>
      <c r="K108" s="210">
        <v>50000</v>
      </c>
    </row>
    <row r="109" spans="1:11" ht="12.75">
      <c r="A109" s="2352"/>
      <c r="B109" s="2353"/>
      <c r="C109" s="17" t="s">
        <v>877</v>
      </c>
      <c r="D109" s="56">
        <v>3419</v>
      </c>
      <c r="E109" s="56">
        <v>5213</v>
      </c>
      <c r="F109" s="2286"/>
      <c r="G109" s="2286"/>
      <c r="H109" s="2286" t="s">
        <v>2193</v>
      </c>
      <c r="I109" s="2286"/>
      <c r="J109" s="2351"/>
      <c r="K109" s="210">
        <v>70000</v>
      </c>
    </row>
    <row r="110" spans="1:11" ht="12.75">
      <c r="A110" s="2352"/>
      <c r="B110" s="2353"/>
      <c r="C110" s="17" t="s">
        <v>877</v>
      </c>
      <c r="D110" s="56">
        <v>3419</v>
      </c>
      <c r="E110" s="56">
        <v>5222</v>
      </c>
      <c r="F110" s="2286"/>
      <c r="G110" s="2286"/>
      <c r="H110" s="2286" t="s">
        <v>2193</v>
      </c>
      <c r="I110" s="2286"/>
      <c r="J110" s="2351"/>
      <c r="K110" s="210">
        <v>1072000</v>
      </c>
    </row>
    <row r="111" spans="1:11" ht="12.75">
      <c r="A111" s="2352"/>
      <c r="B111" s="2353"/>
      <c r="C111" s="17" t="s">
        <v>877</v>
      </c>
      <c r="D111" s="56">
        <v>3419</v>
      </c>
      <c r="E111" s="56">
        <v>5229</v>
      </c>
      <c r="F111" s="2286"/>
      <c r="G111" s="2286"/>
      <c r="H111" s="2286" t="s">
        <v>2193</v>
      </c>
      <c r="I111" s="2286"/>
      <c r="J111" s="2351"/>
      <c r="K111" s="210">
        <v>138000</v>
      </c>
    </row>
    <row r="112" spans="1:11" ht="12.75">
      <c r="A112" s="2352"/>
      <c r="B112" s="2353"/>
      <c r="C112" s="17" t="s">
        <v>877</v>
      </c>
      <c r="D112" s="56">
        <v>3419</v>
      </c>
      <c r="E112" s="56">
        <v>5336</v>
      </c>
      <c r="F112" s="2286"/>
      <c r="G112" s="2286"/>
      <c r="H112" s="2286" t="s">
        <v>2193</v>
      </c>
      <c r="I112" s="2286" t="s">
        <v>2169</v>
      </c>
      <c r="J112" s="2351"/>
      <c r="K112" s="210">
        <v>12000</v>
      </c>
    </row>
    <row r="113" spans="1:11" ht="12.75">
      <c r="A113" s="2352"/>
      <c r="B113" s="2353"/>
      <c r="C113" s="17" t="s">
        <v>877</v>
      </c>
      <c r="D113" s="56">
        <v>3419</v>
      </c>
      <c r="E113" s="56">
        <v>5336</v>
      </c>
      <c r="F113" s="2286"/>
      <c r="G113" s="2286"/>
      <c r="H113" s="2286" t="s">
        <v>2193</v>
      </c>
      <c r="I113" s="2286" t="s">
        <v>2170</v>
      </c>
      <c r="J113" s="2351"/>
      <c r="K113" s="210">
        <v>8000</v>
      </c>
    </row>
    <row r="114" spans="1:11" ht="12.75">
      <c r="A114" s="2352"/>
      <c r="B114" s="2353"/>
      <c r="C114" s="17" t="s">
        <v>877</v>
      </c>
      <c r="D114" s="56">
        <v>3419</v>
      </c>
      <c r="E114" s="56">
        <v>5336</v>
      </c>
      <c r="F114" s="2286"/>
      <c r="G114" s="2286"/>
      <c r="H114" s="2286" t="s">
        <v>2193</v>
      </c>
      <c r="I114" s="2286" t="s">
        <v>2172</v>
      </c>
      <c r="J114" s="2351"/>
      <c r="K114" s="210">
        <v>35000</v>
      </c>
    </row>
    <row r="115" spans="1:11" ht="12.75">
      <c r="A115" s="2352"/>
      <c r="B115" s="2353"/>
      <c r="C115" s="17" t="s">
        <v>877</v>
      </c>
      <c r="D115" s="377">
        <v>3419</v>
      </c>
      <c r="E115" s="377">
        <v>5339</v>
      </c>
      <c r="F115" s="2355"/>
      <c r="G115" s="2355"/>
      <c r="H115" s="2286" t="s">
        <v>2193</v>
      </c>
      <c r="I115" s="2355"/>
      <c r="J115" s="2356"/>
      <c r="K115" s="210">
        <v>70000</v>
      </c>
    </row>
    <row r="116" spans="1:11" ht="12.75">
      <c r="A116" s="2352"/>
      <c r="B116" s="2353"/>
      <c r="C116" s="17" t="s">
        <v>877</v>
      </c>
      <c r="D116" s="56">
        <v>3421</v>
      </c>
      <c r="E116" s="56">
        <v>5213</v>
      </c>
      <c r="F116" s="2286"/>
      <c r="G116" s="2286"/>
      <c r="H116" s="2355" t="s">
        <v>2111</v>
      </c>
      <c r="I116" s="2286"/>
      <c r="J116" s="2351"/>
      <c r="K116" s="210">
        <v>254000</v>
      </c>
    </row>
    <row r="117" spans="1:11" ht="12.75">
      <c r="A117" s="2352"/>
      <c r="B117" s="2353"/>
      <c r="C117" s="17" t="s">
        <v>877</v>
      </c>
      <c r="D117" s="56">
        <v>3421</v>
      </c>
      <c r="E117" s="56">
        <v>5221</v>
      </c>
      <c r="F117" s="2286"/>
      <c r="G117" s="2286"/>
      <c r="H117" s="2355" t="s">
        <v>2111</v>
      </c>
      <c r="I117" s="2286"/>
      <c r="J117" s="2351"/>
      <c r="K117" s="210">
        <v>45000</v>
      </c>
    </row>
    <row r="118" spans="1:11" ht="12.75">
      <c r="A118" s="2352"/>
      <c r="B118" s="2353"/>
      <c r="C118" s="17" t="s">
        <v>877</v>
      </c>
      <c r="D118" s="56">
        <v>3421</v>
      </c>
      <c r="E118" s="56">
        <v>5222</v>
      </c>
      <c r="F118" s="2286"/>
      <c r="G118" s="2286"/>
      <c r="H118" s="2355" t="s">
        <v>2111</v>
      </c>
      <c r="I118" s="2286"/>
      <c r="J118" s="2351"/>
      <c r="K118" s="210">
        <v>406000</v>
      </c>
    </row>
    <row r="119" spans="1:11" ht="12.75">
      <c r="A119" s="2352"/>
      <c r="B119" s="2353"/>
      <c r="C119" s="17" t="s">
        <v>877</v>
      </c>
      <c r="D119" s="56">
        <v>3421</v>
      </c>
      <c r="E119" s="56">
        <v>5223</v>
      </c>
      <c r="F119" s="2286"/>
      <c r="G119" s="2286"/>
      <c r="H119" s="2355" t="s">
        <v>2111</v>
      </c>
      <c r="I119" s="2286"/>
      <c r="J119" s="2351"/>
      <c r="K119" s="210">
        <v>91000</v>
      </c>
    </row>
    <row r="120" spans="1:11" ht="12.75">
      <c r="A120" s="2352"/>
      <c r="B120" s="2353"/>
      <c r="C120" s="17" t="s">
        <v>877</v>
      </c>
      <c r="D120" s="56">
        <v>3421</v>
      </c>
      <c r="E120" s="56">
        <v>5336</v>
      </c>
      <c r="F120" s="2286"/>
      <c r="G120" s="2286"/>
      <c r="H120" s="2355" t="s">
        <v>2111</v>
      </c>
      <c r="I120" s="2286" t="s">
        <v>2146</v>
      </c>
      <c r="J120" s="2351"/>
      <c r="K120" s="210">
        <v>36000</v>
      </c>
    </row>
    <row r="121" spans="1:11" ht="12.75">
      <c r="A121" s="2352"/>
      <c r="B121" s="2353"/>
      <c r="C121" s="17" t="s">
        <v>877</v>
      </c>
      <c r="D121" s="56">
        <v>3421</v>
      </c>
      <c r="E121" s="56">
        <v>5336</v>
      </c>
      <c r="F121" s="2286"/>
      <c r="G121" s="2286"/>
      <c r="H121" s="2355" t="s">
        <v>2111</v>
      </c>
      <c r="I121" s="2286" t="s">
        <v>2170</v>
      </c>
      <c r="J121" s="2351"/>
      <c r="K121" s="210">
        <v>8000</v>
      </c>
    </row>
    <row r="122" spans="1:11" ht="12.75">
      <c r="A122" s="2352"/>
      <c r="B122" s="2353"/>
      <c r="C122" s="17" t="s">
        <v>877</v>
      </c>
      <c r="D122" s="56">
        <v>3421</v>
      </c>
      <c r="E122" s="56">
        <v>5336</v>
      </c>
      <c r="F122" s="2286"/>
      <c r="G122" s="2286"/>
      <c r="H122" s="2355" t="s">
        <v>2111</v>
      </c>
      <c r="I122" s="2286" t="s">
        <v>2172</v>
      </c>
      <c r="J122" s="2351"/>
      <c r="K122" s="210">
        <v>20000</v>
      </c>
    </row>
    <row r="123" spans="1:11" ht="12.75">
      <c r="A123" s="2352"/>
      <c r="B123" s="2353"/>
      <c r="C123" s="17" t="s">
        <v>877</v>
      </c>
      <c r="D123" s="56">
        <v>3421</v>
      </c>
      <c r="E123" s="56">
        <v>5339</v>
      </c>
      <c r="F123" s="2286"/>
      <c r="G123" s="2286"/>
      <c r="H123" s="2355" t="s">
        <v>2111</v>
      </c>
      <c r="I123" s="2286"/>
      <c r="J123" s="2351"/>
      <c r="K123" s="210">
        <v>129000</v>
      </c>
    </row>
    <row r="124" spans="1:11" ht="12.75">
      <c r="A124" s="2352"/>
      <c r="B124" s="2353"/>
      <c r="C124" s="17" t="s">
        <v>877</v>
      </c>
      <c r="D124" s="377">
        <v>3541</v>
      </c>
      <c r="E124" s="56">
        <v>5221</v>
      </c>
      <c r="F124" s="2286"/>
      <c r="G124" s="2286"/>
      <c r="H124" s="2355" t="s">
        <v>2129</v>
      </c>
      <c r="I124" s="2286"/>
      <c r="J124" s="2351"/>
      <c r="K124" s="210">
        <v>20000</v>
      </c>
    </row>
    <row r="125" spans="1:11" ht="12.75">
      <c r="A125" s="2352"/>
      <c r="B125" s="2353"/>
      <c r="C125" s="17" t="s">
        <v>877</v>
      </c>
      <c r="D125" s="377">
        <v>3541</v>
      </c>
      <c r="E125" s="56">
        <v>5336</v>
      </c>
      <c r="F125" s="2286"/>
      <c r="G125" s="2286"/>
      <c r="H125" s="2355" t="s">
        <v>2129</v>
      </c>
      <c r="I125" s="2286" t="s">
        <v>2165</v>
      </c>
      <c r="J125" s="2351"/>
      <c r="K125" s="210">
        <v>28000</v>
      </c>
    </row>
    <row r="126" spans="1:11" ht="12.75">
      <c r="A126" s="2352"/>
      <c r="B126" s="2353"/>
      <c r="C126" s="17" t="s">
        <v>877</v>
      </c>
      <c r="D126" s="377">
        <v>3541</v>
      </c>
      <c r="E126" s="56">
        <v>5336</v>
      </c>
      <c r="F126" s="2286"/>
      <c r="G126" s="2286"/>
      <c r="H126" s="2355" t="s">
        <v>2129</v>
      </c>
      <c r="I126" s="2286" t="s">
        <v>2172</v>
      </c>
      <c r="J126" s="2351"/>
      <c r="K126" s="210">
        <v>20000</v>
      </c>
    </row>
    <row r="127" spans="1:11" ht="12.75">
      <c r="A127" s="2352"/>
      <c r="B127" s="2353"/>
      <c r="C127" s="17" t="s">
        <v>877</v>
      </c>
      <c r="D127" s="377">
        <v>3541</v>
      </c>
      <c r="E127" s="56">
        <v>5336</v>
      </c>
      <c r="F127" s="2286"/>
      <c r="G127" s="2286"/>
      <c r="H127" s="2355" t="s">
        <v>2129</v>
      </c>
      <c r="I127" s="2286" t="s">
        <v>2173</v>
      </c>
      <c r="J127" s="2351"/>
      <c r="K127" s="210">
        <v>34000</v>
      </c>
    </row>
    <row r="128" spans="1:11" ht="12.75">
      <c r="A128" s="2352"/>
      <c r="B128" s="2353"/>
      <c r="C128" s="17" t="s">
        <v>877</v>
      </c>
      <c r="D128" s="377">
        <v>3541</v>
      </c>
      <c r="E128" s="56">
        <v>5339</v>
      </c>
      <c r="F128" s="2286"/>
      <c r="G128" s="2286"/>
      <c r="H128" s="2355" t="s">
        <v>2129</v>
      </c>
      <c r="I128" s="2286"/>
      <c r="J128" s="2351"/>
      <c r="K128" s="210">
        <v>24000</v>
      </c>
    </row>
    <row r="129" spans="1:11" ht="12.75">
      <c r="A129" s="2352"/>
      <c r="B129" s="2353"/>
      <c r="C129" s="17" t="s">
        <v>877</v>
      </c>
      <c r="D129" s="56">
        <v>4351</v>
      </c>
      <c r="E129" s="56">
        <v>5222</v>
      </c>
      <c r="F129" s="2286"/>
      <c r="G129" s="2286"/>
      <c r="H129" s="2355" t="s">
        <v>2129</v>
      </c>
      <c r="I129" s="2286"/>
      <c r="J129" s="2351"/>
      <c r="K129" s="210">
        <v>330000</v>
      </c>
    </row>
    <row r="130" spans="1:11" ht="12.75">
      <c r="A130" s="2352"/>
      <c r="B130" s="2353"/>
      <c r="C130" s="17" t="s">
        <v>877</v>
      </c>
      <c r="D130" s="56">
        <v>4351</v>
      </c>
      <c r="E130" s="56">
        <v>5223</v>
      </c>
      <c r="F130" s="2286"/>
      <c r="G130" s="2286"/>
      <c r="H130" s="2355" t="s">
        <v>2129</v>
      </c>
      <c r="I130" s="2286"/>
      <c r="J130" s="2351"/>
      <c r="K130" s="210">
        <v>100000</v>
      </c>
    </row>
    <row r="131" spans="1:11" ht="12.75">
      <c r="A131" s="2352"/>
      <c r="B131" s="2353"/>
      <c r="C131" s="17" t="s">
        <v>877</v>
      </c>
      <c r="D131" s="56">
        <v>4358</v>
      </c>
      <c r="E131" s="56">
        <v>5222</v>
      </c>
      <c r="F131" s="2286"/>
      <c r="G131" s="2286"/>
      <c r="H131" s="2355" t="s">
        <v>2129</v>
      </c>
      <c r="I131" s="2286"/>
      <c r="J131" s="2351"/>
      <c r="K131" s="210">
        <v>30000</v>
      </c>
    </row>
    <row r="132" spans="1:11" ht="12.75">
      <c r="A132" s="2352"/>
      <c r="B132" s="2353"/>
      <c r="C132" s="17" t="s">
        <v>877</v>
      </c>
      <c r="D132" s="56">
        <v>4371</v>
      </c>
      <c r="E132" s="56">
        <v>5222</v>
      </c>
      <c r="F132" s="2286"/>
      <c r="G132" s="2286"/>
      <c r="H132" s="2355" t="s">
        <v>2129</v>
      </c>
      <c r="I132" s="2286"/>
      <c r="J132" s="2351"/>
      <c r="K132" s="210">
        <v>64000</v>
      </c>
    </row>
    <row r="133" spans="1:11" ht="12.75">
      <c r="A133" s="2352"/>
      <c r="B133" s="2353"/>
      <c r="C133" s="17" t="s">
        <v>877</v>
      </c>
      <c r="D133" s="56">
        <v>4372</v>
      </c>
      <c r="E133" s="56">
        <v>5222</v>
      </c>
      <c r="F133" s="2286"/>
      <c r="G133" s="2286"/>
      <c r="H133" s="2355" t="s">
        <v>2129</v>
      </c>
      <c r="I133" s="2286"/>
      <c r="J133" s="2351"/>
      <c r="K133" s="210">
        <v>60000</v>
      </c>
    </row>
    <row r="134" spans="1:11" ht="12.75">
      <c r="A134" s="2352"/>
      <c r="B134" s="2353"/>
      <c r="C134" s="17" t="s">
        <v>877</v>
      </c>
      <c r="D134" s="56">
        <v>4374</v>
      </c>
      <c r="E134" s="56">
        <v>5223</v>
      </c>
      <c r="F134" s="2286"/>
      <c r="G134" s="2286"/>
      <c r="H134" s="2355" t="s">
        <v>2129</v>
      </c>
      <c r="I134" s="2286"/>
      <c r="J134" s="2351"/>
      <c r="K134" s="210">
        <v>40000</v>
      </c>
    </row>
    <row r="135" spans="1:11" ht="12.75">
      <c r="A135" s="2352"/>
      <c r="B135" s="2353"/>
      <c r="C135" s="17" t="s">
        <v>877</v>
      </c>
      <c r="D135" s="56">
        <v>4379</v>
      </c>
      <c r="E135" s="56">
        <v>5221</v>
      </c>
      <c r="F135" s="2286"/>
      <c r="G135" s="2286"/>
      <c r="H135" s="2355" t="s">
        <v>2129</v>
      </c>
      <c r="I135" s="2286"/>
      <c r="J135" s="2351"/>
      <c r="K135" s="210">
        <v>126000</v>
      </c>
    </row>
    <row r="136" spans="1:11" ht="12.75">
      <c r="A136" s="2352"/>
      <c r="B136" s="2353"/>
      <c r="C136" s="17" t="s">
        <v>877</v>
      </c>
      <c r="D136" s="56">
        <v>4379</v>
      </c>
      <c r="E136" s="56">
        <v>5222</v>
      </c>
      <c r="F136" s="2286"/>
      <c r="G136" s="2286"/>
      <c r="H136" s="2355" t="s">
        <v>2129</v>
      </c>
      <c r="I136" s="2286"/>
      <c r="J136" s="2351"/>
      <c r="K136" s="210">
        <v>118000</v>
      </c>
    </row>
    <row r="137" spans="1:11" ht="12.75">
      <c r="A137" s="2352"/>
      <c r="B137" s="2353"/>
      <c r="C137" s="17" t="s">
        <v>877</v>
      </c>
      <c r="D137" s="56">
        <v>4379</v>
      </c>
      <c r="E137" s="56">
        <v>5223</v>
      </c>
      <c r="F137" s="2286"/>
      <c r="G137" s="2286"/>
      <c r="H137" s="2355" t="s">
        <v>2129</v>
      </c>
      <c r="I137" s="2286"/>
      <c r="J137" s="2351"/>
      <c r="K137" s="210">
        <v>70000</v>
      </c>
    </row>
    <row r="138" spans="1:11" ht="13.5" thickBot="1">
      <c r="A138" s="2357"/>
      <c r="B138" s="475"/>
      <c r="C138" s="234" t="s">
        <v>877</v>
      </c>
      <c r="D138" s="221">
        <v>4379</v>
      </c>
      <c r="E138" s="221">
        <v>5336</v>
      </c>
      <c r="F138" s="2276"/>
      <c r="G138" s="2276"/>
      <c r="H138" s="2359" t="s">
        <v>2129</v>
      </c>
      <c r="I138" s="2276" t="s">
        <v>2168</v>
      </c>
      <c r="J138" s="2363"/>
      <c r="K138" s="2263">
        <v>20000</v>
      </c>
    </row>
    <row r="139" spans="1:11" ht="12.75">
      <c r="A139" s="2291" t="s">
        <v>2185</v>
      </c>
      <c r="B139" s="2362" t="s">
        <v>2194</v>
      </c>
      <c r="C139" s="2347" t="s">
        <v>2195</v>
      </c>
      <c r="D139" s="2347"/>
      <c r="E139" s="2347"/>
      <c r="F139" s="2348"/>
      <c r="G139" s="2348"/>
      <c r="H139" s="2348"/>
      <c r="I139" s="2348"/>
      <c r="J139" s="2349"/>
      <c r="K139" s="2254"/>
    </row>
    <row r="140" spans="1:11" ht="12.75">
      <c r="A140" s="2352"/>
      <c r="B140" s="2353"/>
      <c r="C140" s="56" t="s">
        <v>875</v>
      </c>
      <c r="D140" s="377">
        <v>3311</v>
      </c>
      <c r="E140" s="56">
        <v>5229</v>
      </c>
      <c r="F140" s="2355"/>
      <c r="G140" s="2355"/>
      <c r="H140" s="2355" t="s">
        <v>2193</v>
      </c>
      <c r="I140" s="873"/>
      <c r="J140" s="2356"/>
      <c r="K140" s="210">
        <v>-2500000</v>
      </c>
    </row>
    <row r="141" spans="1:11" ht="12.75">
      <c r="A141" s="2352"/>
      <c r="B141" s="2353"/>
      <c r="C141" s="17" t="s">
        <v>877</v>
      </c>
      <c r="D141" s="56">
        <v>3311</v>
      </c>
      <c r="E141" s="56">
        <v>5222</v>
      </c>
      <c r="F141" s="2286"/>
      <c r="G141" s="2286"/>
      <c r="H141" s="2286" t="s">
        <v>2196</v>
      </c>
      <c r="I141" s="2286"/>
      <c r="J141" s="2351"/>
      <c r="K141" s="210">
        <v>930000</v>
      </c>
    </row>
    <row r="142" spans="1:11" ht="12.75">
      <c r="A142" s="2352"/>
      <c r="B142" s="2353"/>
      <c r="C142" s="17" t="s">
        <v>877</v>
      </c>
      <c r="D142" s="56">
        <v>3317</v>
      </c>
      <c r="E142" s="56">
        <v>5221</v>
      </c>
      <c r="F142" s="2286"/>
      <c r="G142" s="2286"/>
      <c r="H142" s="2286" t="s">
        <v>2196</v>
      </c>
      <c r="I142" s="2286"/>
      <c r="J142" s="2351"/>
      <c r="K142" s="210">
        <v>50000</v>
      </c>
    </row>
    <row r="143" spans="1:11" ht="12.75">
      <c r="A143" s="2352"/>
      <c r="B143" s="2353"/>
      <c r="C143" s="17" t="s">
        <v>877</v>
      </c>
      <c r="D143" s="56">
        <v>3317</v>
      </c>
      <c r="E143" s="56">
        <v>5222</v>
      </c>
      <c r="F143" s="2286"/>
      <c r="G143" s="2286"/>
      <c r="H143" s="2286" t="s">
        <v>2196</v>
      </c>
      <c r="I143" s="2286"/>
      <c r="J143" s="2351"/>
      <c r="K143" s="210">
        <v>170000</v>
      </c>
    </row>
    <row r="144" spans="1:11" ht="13.5" thickBot="1">
      <c r="A144" s="2357"/>
      <c r="B144" s="475"/>
      <c r="C144" s="234" t="s">
        <v>877</v>
      </c>
      <c r="D144" s="221">
        <v>3392</v>
      </c>
      <c r="E144" s="221">
        <v>5213</v>
      </c>
      <c r="F144" s="2276"/>
      <c r="G144" s="2276"/>
      <c r="H144" s="2276" t="s">
        <v>2196</v>
      </c>
      <c r="I144" s="2276"/>
      <c r="J144" s="2363"/>
      <c r="K144" s="2290">
        <v>1350000</v>
      </c>
    </row>
    <row r="145" spans="1:11" ht="12.75">
      <c r="A145" s="2247" t="s">
        <v>2197</v>
      </c>
      <c r="B145" s="2362" t="s">
        <v>2198</v>
      </c>
      <c r="C145" s="2347" t="s">
        <v>2199</v>
      </c>
      <c r="D145" s="2347"/>
      <c r="E145" s="2347"/>
      <c r="F145" s="2380"/>
      <c r="G145" s="2380"/>
      <c r="H145" s="2348"/>
      <c r="I145" s="2381"/>
      <c r="J145" s="2349"/>
      <c r="K145" s="2254"/>
    </row>
    <row r="146" spans="1:11" ht="12.75">
      <c r="A146" s="2382"/>
      <c r="B146" s="2383"/>
      <c r="C146" s="2384" t="s">
        <v>2200</v>
      </c>
      <c r="D146" s="2384"/>
      <c r="E146" s="2384">
        <v>4229</v>
      </c>
      <c r="F146" s="2385"/>
      <c r="G146" s="2385" t="s">
        <v>1043</v>
      </c>
      <c r="H146" s="2386" t="s">
        <v>1044</v>
      </c>
      <c r="I146" s="2387"/>
      <c r="J146" s="2388" t="s">
        <v>1045</v>
      </c>
      <c r="K146" s="2389">
        <v>23000000</v>
      </c>
    </row>
    <row r="147" spans="1:11" ht="13.5" thickBot="1">
      <c r="A147" s="2357"/>
      <c r="B147" s="475"/>
      <c r="C147" s="234" t="s">
        <v>875</v>
      </c>
      <c r="D147" s="221">
        <v>2219</v>
      </c>
      <c r="E147" s="221">
        <v>5171</v>
      </c>
      <c r="F147" s="2390"/>
      <c r="G147" s="2390"/>
      <c r="H147" s="2276" t="s">
        <v>1044</v>
      </c>
      <c r="I147" s="2358"/>
      <c r="J147" s="2363"/>
      <c r="K147" s="2263">
        <v>-23000000</v>
      </c>
    </row>
    <row r="148" spans="1:11" ht="12.75">
      <c r="A148" s="2291" t="s">
        <v>2142</v>
      </c>
      <c r="B148" s="2362" t="s">
        <v>1046</v>
      </c>
      <c r="C148" s="2347" t="s">
        <v>1047</v>
      </c>
      <c r="D148" s="2347"/>
      <c r="E148" s="2347"/>
      <c r="F148" s="2348"/>
      <c r="G148" s="2348"/>
      <c r="H148" s="2348"/>
      <c r="I148" s="2348"/>
      <c r="J148" s="2349"/>
      <c r="K148" s="2254"/>
    </row>
    <row r="149" spans="1:11" ht="12.75">
      <c r="A149" s="2352"/>
      <c r="B149" s="2353"/>
      <c r="C149" s="56" t="s">
        <v>875</v>
      </c>
      <c r="D149" s="377">
        <v>3745</v>
      </c>
      <c r="E149" s="56">
        <v>6121</v>
      </c>
      <c r="F149" s="2286"/>
      <c r="G149" s="2286"/>
      <c r="H149" s="873" t="s">
        <v>1048</v>
      </c>
      <c r="I149" s="873" t="s">
        <v>1049</v>
      </c>
      <c r="J149" s="2354"/>
      <c r="K149" s="210">
        <v>-1777800</v>
      </c>
    </row>
    <row r="150" spans="1:11" ht="12.75">
      <c r="A150" s="2352"/>
      <c r="B150" s="2353"/>
      <c r="C150" s="17" t="s">
        <v>877</v>
      </c>
      <c r="D150" s="377">
        <v>3745</v>
      </c>
      <c r="E150" s="377">
        <v>5021</v>
      </c>
      <c r="F150" s="2355"/>
      <c r="G150" s="2355" t="s">
        <v>887</v>
      </c>
      <c r="H150" s="873" t="s">
        <v>2092</v>
      </c>
      <c r="I150" s="873" t="s">
        <v>1050</v>
      </c>
      <c r="J150" s="2356"/>
      <c r="K150" s="210">
        <v>14300</v>
      </c>
    </row>
    <row r="151" spans="1:11" ht="12.75">
      <c r="A151" s="2352"/>
      <c r="B151" s="2353"/>
      <c r="C151" s="17" t="s">
        <v>877</v>
      </c>
      <c r="D151" s="377">
        <v>3745</v>
      </c>
      <c r="E151" s="377">
        <v>5031</v>
      </c>
      <c r="F151" s="2355"/>
      <c r="G151" s="2355" t="s">
        <v>887</v>
      </c>
      <c r="H151" s="873" t="s">
        <v>2092</v>
      </c>
      <c r="I151" s="873" t="s">
        <v>1050</v>
      </c>
      <c r="J151" s="2356"/>
      <c r="K151" s="210">
        <v>2700</v>
      </c>
    </row>
    <row r="152" spans="1:11" ht="12.75">
      <c r="A152" s="2352"/>
      <c r="B152" s="2353"/>
      <c r="C152" s="17" t="s">
        <v>877</v>
      </c>
      <c r="D152" s="377">
        <v>3745</v>
      </c>
      <c r="E152" s="377">
        <v>5032</v>
      </c>
      <c r="F152" s="2355"/>
      <c r="G152" s="2355" t="s">
        <v>887</v>
      </c>
      <c r="H152" s="873" t="s">
        <v>2092</v>
      </c>
      <c r="I152" s="873" t="s">
        <v>1050</v>
      </c>
      <c r="J152" s="2356"/>
      <c r="K152" s="210">
        <v>2200</v>
      </c>
    </row>
    <row r="153" spans="1:11" ht="12.75">
      <c r="A153" s="2352"/>
      <c r="B153" s="2353"/>
      <c r="C153" s="17" t="s">
        <v>877</v>
      </c>
      <c r="D153" s="377">
        <v>3745</v>
      </c>
      <c r="E153" s="377">
        <v>5139</v>
      </c>
      <c r="F153" s="2355"/>
      <c r="G153" s="2355" t="s">
        <v>887</v>
      </c>
      <c r="H153" s="873" t="s">
        <v>2092</v>
      </c>
      <c r="I153" s="873" t="s">
        <v>1050</v>
      </c>
      <c r="J153" s="2356"/>
      <c r="K153" s="210">
        <v>800</v>
      </c>
    </row>
    <row r="154" spans="1:11" ht="12.75">
      <c r="A154" s="2352"/>
      <c r="B154" s="2353"/>
      <c r="C154" s="17" t="s">
        <v>877</v>
      </c>
      <c r="D154" s="377">
        <v>3745</v>
      </c>
      <c r="E154" s="377">
        <v>5166</v>
      </c>
      <c r="F154" s="2355"/>
      <c r="G154" s="2355" t="s">
        <v>887</v>
      </c>
      <c r="H154" s="873" t="s">
        <v>2092</v>
      </c>
      <c r="I154" s="873" t="s">
        <v>1050</v>
      </c>
      <c r="J154" s="2356"/>
      <c r="K154" s="210">
        <v>19800</v>
      </c>
    </row>
    <row r="155" spans="1:11" ht="12.75">
      <c r="A155" s="2352"/>
      <c r="B155" s="2353"/>
      <c r="C155" s="17" t="s">
        <v>877</v>
      </c>
      <c r="D155" s="377">
        <v>3745</v>
      </c>
      <c r="E155" s="377">
        <v>5169</v>
      </c>
      <c r="F155" s="2355"/>
      <c r="G155" s="2355" t="s">
        <v>887</v>
      </c>
      <c r="H155" s="873" t="s">
        <v>2092</v>
      </c>
      <c r="I155" s="873" t="s">
        <v>1050</v>
      </c>
      <c r="J155" s="2356"/>
      <c r="K155" s="210">
        <v>2200</v>
      </c>
    </row>
    <row r="156" spans="1:11" ht="13.5" thickBot="1">
      <c r="A156" s="2357"/>
      <c r="B156" s="475"/>
      <c r="C156" s="234" t="s">
        <v>877</v>
      </c>
      <c r="D156" s="412">
        <v>3745</v>
      </c>
      <c r="E156" s="412">
        <v>6121</v>
      </c>
      <c r="F156" s="2359"/>
      <c r="G156" s="2359" t="s">
        <v>887</v>
      </c>
      <c r="H156" s="2288" t="s">
        <v>2092</v>
      </c>
      <c r="I156" s="2288" t="s">
        <v>1051</v>
      </c>
      <c r="J156" s="2360"/>
      <c r="K156" s="2290">
        <v>1735800</v>
      </c>
    </row>
    <row r="157" spans="1:11" ht="12.75">
      <c r="A157" s="2291" t="s">
        <v>2142</v>
      </c>
      <c r="B157" s="2362" t="s">
        <v>1052</v>
      </c>
      <c r="C157" s="2347" t="s">
        <v>1053</v>
      </c>
      <c r="D157" s="2347"/>
      <c r="E157" s="2347"/>
      <c r="F157" s="2348"/>
      <c r="G157" s="2348"/>
      <c r="H157" s="2348"/>
      <c r="I157" s="2348"/>
      <c r="J157" s="2349"/>
      <c r="K157" s="2254"/>
    </row>
    <row r="158" spans="1:11" ht="12.75">
      <c r="A158" s="2352"/>
      <c r="B158" s="2353"/>
      <c r="C158" s="2384" t="s">
        <v>2200</v>
      </c>
      <c r="D158" s="2391">
        <v>6402</v>
      </c>
      <c r="E158" s="2391">
        <v>2221</v>
      </c>
      <c r="F158" s="2385"/>
      <c r="G158" s="2385" t="s">
        <v>1054</v>
      </c>
      <c r="H158" s="2392" t="s">
        <v>1055</v>
      </c>
      <c r="I158" s="2392" t="s">
        <v>1056</v>
      </c>
      <c r="J158" s="2393"/>
      <c r="K158" s="2389">
        <v>7471500</v>
      </c>
    </row>
    <row r="159" spans="1:11" ht="12.75">
      <c r="A159" s="2352"/>
      <c r="B159" s="2353"/>
      <c r="C159" s="2384" t="s">
        <v>2200</v>
      </c>
      <c r="D159" s="2391">
        <v>6402</v>
      </c>
      <c r="E159" s="2391">
        <v>2221</v>
      </c>
      <c r="F159" s="2385"/>
      <c r="G159" s="2385" t="s">
        <v>1057</v>
      </c>
      <c r="H159" s="2392" t="s">
        <v>1055</v>
      </c>
      <c r="I159" s="2392" t="s">
        <v>1056</v>
      </c>
      <c r="J159" s="2393"/>
      <c r="K159" s="2389">
        <v>659200</v>
      </c>
    </row>
    <row r="160" spans="1:11" ht="13.5" thickBot="1">
      <c r="A160" s="2357"/>
      <c r="B160" s="475"/>
      <c r="C160" s="234" t="s">
        <v>1058</v>
      </c>
      <c r="D160" s="412"/>
      <c r="E160" s="412">
        <v>8115</v>
      </c>
      <c r="F160" s="2359"/>
      <c r="G160" s="2359"/>
      <c r="H160" s="2288" t="s">
        <v>1055</v>
      </c>
      <c r="I160" s="2288"/>
      <c r="J160" s="2360"/>
      <c r="K160" s="2290">
        <v>-8130700</v>
      </c>
    </row>
    <row r="161" spans="1:11" ht="12.75">
      <c r="A161" s="2291" t="s">
        <v>2142</v>
      </c>
      <c r="B161" s="2362" t="s">
        <v>1059</v>
      </c>
      <c r="C161" s="2347" t="s">
        <v>1060</v>
      </c>
      <c r="D161" s="2347"/>
      <c r="E161" s="2347"/>
      <c r="F161" s="2348"/>
      <c r="G161" s="2348"/>
      <c r="H161" s="2348"/>
      <c r="I161" s="2348"/>
      <c r="J161" s="2349"/>
      <c r="K161" s="2254"/>
    </row>
    <row r="162" spans="1:11" ht="12.75">
      <c r="A162" s="107"/>
      <c r="B162" s="2361"/>
      <c r="C162" s="56" t="s">
        <v>875</v>
      </c>
      <c r="D162" s="56">
        <v>6409</v>
      </c>
      <c r="E162" s="56">
        <v>5901</v>
      </c>
      <c r="F162" s="2286"/>
      <c r="G162" s="2286"/>
      <c r="H162" s="2286" t="s">
        <v>1864</v>
      </c>
      <c r="I162" s="2286"/>
      <c r="J162" s="2354" t="s">
        <v>876</v>
      </c>
      <c r="K162" s="21">
        <v>-300000</v>
      </c>
    </row>
    <row r="163" spans="1:11" ht="12.75">
      <c r="A163" s="2352"/>
      <c r="B163" s="2353"/>
      <c r="C163" s="56" t="s">
        <v>875</v>
      </c>
      <c r="D163" s="377">
        <v>3399</v>
      </c>
      <c r="E163" s="56">
        <v>5139</v>
      </c>
      <c r="F163" s="2355"/>
      <c r="G163" s="2355"/>
      <c r="H163" s="2286" t="s">
        <v>2196</v>
      </c>
      <c r="I163" s="873"/>
      <c r="J163" s="2356"/>
      <c r="K163" s="210">
        <v>-30000</v>
      </c>
    </row>
    <row r="164" spans="1:11" ht="12.75">
      <c r="A164" s="2352"/>
      <c r="B164" s="2353"/>
      <c r="C164" s="17" t="s">
        <v>877</v>
      </c>
      <c r="D164" s="377">
        <v>3399</v>
      </c>
      <c r="E164" s="56">
        <v>5169</v>
      </c>
      <c r="F164" s="2286"/>
      <c r="G164" s="2286"/>
      <c r="H164" s="2286" t="s">
        <v>2196</v>
      </c>
      <c r="I164" s="2286"/>
      <c r="J164" s="2351"/>
      <c r="K164" s="210">
        <v>300000</v>
      </c>
    </row>
    <row r="165" spans="1:11" ht="13.5" thickBot="1">
      <c r="A165" s="2357"/>
      <c r="B165" s="475"/>
      <c r="C165" s="234" t="s">
        <v>877</v>
      </c>
      <c r="D165" s="221">
        <v>3317</v>
      </c>
      <c r="E165" s="221">
        <v>5139</v>
      </c>
      <c r="F165" s="2276"/>
      <c r="G165" s="2276"/>
      <c r="H165" s="2276" t="s">
        <v>2196</v>
      </c>
      <c r="I165" s="2276"/>
      <c r="J165" s="2363"/>
      <c r="K165" s="2290">
        <v>30000</v>
      </c>
    </row>
    <row r="166" spans="1:11" ht="12.75">
      <c r="A166" s="2291" t="s">
        <v>1061</v>
      </c>
      <c r="B166" s="2362" t="s">
        <v>1062</v>
      </c>
      <c r="C166" s="2347" t="s">
        <v>1063</v>
      </c>
      <c r="D166" s="2347"/>
      <c r="E166" s="2347"/>
      <c r="F166" s="2348"/>
      <c r="G166" s="2348"/>
      <c r="H166" s="2348"/>
      <c r="I166" s="2348"/>
      <c r="J166" s="2349"/>
      <c r="K166" s="2254"/>
    </row>
    <row r="167" spans="1:11" ht="12.75">
      <c r="A167" s="107"/>
      <c r="B167" s="2361"/>
      <c r="C167" s="56" t="s">
        <v>875</v>
      </c>
      <c r="D167" s="17">
        <v>3745</v>
      </c>
      <c r="E167" s="56">
        <v>5169</v>
      </c>
      <c r="F167" s="2286"/>
      <c r="G167" s="2286"/>
      <c r="H167" s="2355" t="s">
        <v>1048</v>
      </c>
      <c r="I167" s="2286"/>
      <c r="J167" s="2354"/>
      <c r="K167" s="21">
        <v>-40000</v>
      </c>
    </row>
    <row r="168" spans="1:11" ht="13.5" thickBot="1">
      <c r="A168" s="2357"/>
      <c r="B168" s="475"/>
      <c r="C168" s="463" t="s">
        <v>877</v>
      </c>
      <c r="D168" s="463">
        <v>3745</v>
      </c>
      <c r="E168" s="221">
        <v>5163</v>
      </c>
      <c r="F168" s="2276"/>
      <c r="G168" s="2276"/>
      <c r="H168" s="2276" t="s">
        <v>1048</v>
      </c>
      <c r="I168" s="2276"/>
      <c r="J168" s="2363"/>
      <c r="K168" s="2263">
        <v>40000</v>
      </c>
    </row>
    <row r="169" spans="1:11" ht="12.75">
      <c r="A169" s="2291" t="s">
        <v>1061</v>
      </c>
      <c r="B169" s="2362" t="s">
        <v>1064</v>
      </c>
      <c r="C169" s="2347" t="s">
        <v>1065</v>
      </c>
      <c r="D169" s="2347"/>
      <c r="E169" s="2347"/>
      <c r="F169" s="2348"/>
      <c r="G169" s="2348"/>
      <c r="H169" s="2348"/>
      <c r="I169" s="2348"/>
      <c r="J169" s="2349"/>
      <c r="K169" s="2254"/>
    </row>
    <row r="170" spans="1:11" ht="12.75">
      <c r="A170" s="107"/>
      <c r="B170" s="2361"/>
      <c r="C170" s="56" t="s">
        <v>875</v>
      </c>
      <c r="D170" s="17">
        <v>3113</v>
      </c>
      <c r="E170" s="56">
        <v>5336</v>
      </c>
      <c r="F170" s="2286"/>
      <c r="G170" s="2286" t="s">
        <v>2179</v>
      </c>
      <c r="H170" s="2355" t="s">
        <v>2111</v>
      </c>
      <c r="I170" s="2286"/>
      <c r="J170" s="2354"/>
      <c r="K170" s="21">
        <v>-73000</v>
      </c>
    </row>
    <row r="171" spans="1:11" ht="13.5" thickBot="1">
      <c r="A171" s="2357"/>
      <c r="B171" s="475"/>
      <c r="C171" s="463" t="s">
        <v>877</v>
      </c>
      <c r="D171" s="463">
        <v>3113</v>
      </c>
      <c r="E171" s="221">
        <v>6351</v>
      </c>
      <c r="F171" s="2276"/>
      <c r="G171" s="2276"/>
      <c r="H171" s="2276" t="s">
        <v>2111</v>
      </c>
      <c r="I171" s="2276" t="s">
        <v>1066</v>
      </c>
      <c r="J171" s="2363"/>
      <c r="K171" s="2263">
        <v>73000</v>
      </c>
    </row>
    <row r="172" spans="1:11" ht="12.75">
      <c r="A172" s="2291" t="s">
        <v>1067</v>
      </c>
      <c r="B172" s="2362" t="s">
        <v>1068</v>
      </c>
      <c r="C172" s="2347" t="s">
        <v>1069</v>
      </c>
      <c r="D172" s="2347"/>
      <c r="E172" s="2347"/>
      <c r="F172" s="2348"/>
      <c r="G172" s="2348"/>
      <c r="H172" s="2348"/>
      <c r="I172" s="2348"/>
      <c r="J172" s="2349"/>
      <c r="K172" s="2254"/>
    </row>
    <row r="173" spans="1:11" ht="12.75">
      <c r="A173" s="107"/>
      <c r="B173" s="2361"/>
      <c r="C173" s="56" t="s">
        <v>875</v>
      </c>
      <c r="D173" s="56">
        <v>6409</v>
      </c>
      <c r="E173" s="56">
        <v>5901</v>
      </c>
      <c r="F173" s="2286"/>
      <c r="G173" s="2286"/>
      <c r="H173" s="2286" t="s">
        <v>1864</v>
      </c>
      <c r="I173" s="2286"/>
      <c r="J173" s="2354" t="s">
        <v>876</v>
      </c>
      <c r="K173" s="21">
        <v>-1300000</v>
      </c>
    </row>
    <row r="174" spans="1:11" ht="13.5" thickBot="1">
      <c r="A174" s="2357"/>
      <c r="B174" s="475"/>
      <c r="C174" s="234" t="s">
        <v>877</v>
      </c>
      <c r="D174" s="221">
        <v>3349</v>
      </c>
      <c r="E174" s="221">
        <v>5169</v>
      </c>
      <c r="F174" s="2276"/>
      <c r="G174" s="2276"/>
      <c r="H174" s="2276" t="s">
        <v>2193</v>
      </c>
      <c r="I174" s="2276"/>
      <c r="J174" s="2363"/>
      <c r="K174" s="2290">
        <v>1300000</v>
      </c>
    </row>
    <row r="175" spans="1:11" ht="12.75">
      <c r="A175" s="2291" t="s">
        <v>1131</v>
      </c>
      <c r="B175" s="2362" t="s">
        <v>1143</v>
      </c>
      <c r="C175" s="2347" t="s">
        <v>1144</v>
      </c>
      <c r="D175" s="2347"/>
      <c r="E175" s="2347"/>
      <c r="F175" s="2380"/>
      <c r="G175" s="2380"/>
      <c r="H175" s="2348"/>
      <c r="I175" s="2381"/>
      <c r="J175" s="2349"/>
      <c r="K175" s="2254"/>
    </row>
    <row r="176" spans="1:11" ht="12.75">
      <c r="A176" s="2382"/>
      <c r="B176" s="2383"/>
      <c r="C176" s="2384" t="s">
        <v>2200</v>
      </c>
      <c r="D176" s="2384"/>
      <c r="E176" s="2384">
        <v>4229</v>
      </c>
      <c r="F176" s="2385"/>
      <c r="G176" s="2385" t="s">
        <v>1043</v>
      </c>
      <c r="H176" s="2386" t="s">
        <v>1044</v>
      </c>
      <c r="I176" s="2387"/>
      <c r="J176" s="2388" t="s">
        <v>1045</v>
      </c>
      <c r="K176" s="2389">
        <v>25000000</v>
      </c>
    </row>
    <row r="177" spans="1:11" ht="13.5" thickBot="1">
      <c r="A177" s="2357"/>
      <c r="B177" s="475"/>
      <c r="C177" s="234" t="s">
        <v>875</v>
      </c>
      <c r="D177" s="221">
        <v>2219</v>
      </c>
      <c r="E177" s="221">
        <v>5171</v>
      </c>
      <c r="F177" s="2390"/>
      <c r="G177" s="2390"/>
      <c r="H177" s="2276" t="s">
        <v>1044</v>
      </c>
      <c r="I177" s="2358"/>
      <c r="J177" s="2363"/>
      <c r="K177" s="2263">
        <v>-25000000</v>
      </c>
    </row>
    <row r="178" spans="1:11" ht="12.75">
      <c r="A178" s="2291" t="s">
        <v>1131</v>
      </c>
      <c r="B178" s="2362" t="s">
        <v>1145</v>
      </c>
      <c r="C178" s="2347" t="s">
        <v>1146</v>
      </c>
      <c r="D178" s="2347"/>
      <c r="E178" s="2347"/>
      <c r="F178" s="2380"/>
      <c r="G178" s="2380"/>
      <c r="H178" s="2348"/>
      <c r="I178" s="2381"/>
      <c r="J178" s="2349"/>
      <c r="K178" s="2254"/>
    </row>
    <row r="179" spans="1:11" ht="12.75">
      <c r="A179" s="2382"/>
      <c r="B179" s="2383"/>
      <c r="C179" s="2384" t="s">
        <v>1147</v>
      </c>
      <c r="D179" s="2384">
        <v>4376</v>
      </c>
      <c r="E179" s="2384">
        <v>2229</v>
      </c>
      <c r="F179" s="2385"/>
      <c r="G179" s="2385"/>
      <c r="H179" s="2386" t="s">
        <v>2117</v>
      </c>
      <c r="I179" s="2387"/>
      <c r="J179" s="2388"/>
      <c r="K179" s="2389">
        <v>-513000</v>
      </c>
    </row>
    <row r="180" spans="1:11" ht="12.75">
      <c r="A180" s="2382"/>
      <c r="B180" s="2383"/>
      <c r="C180" s="2384" t="s">
        <v>1147</v>
      </c>
      <c r="D180" s="2384">
        <v>3632</v>
      </c>
      <c r="E180" s="2384">
        <v>2329</v>
      </c>
      <c r="F180" s="2385"/>
      <c r="G180" s="2385"/>
      <c r="H180" s="2386" t="s">
        <v>1148</v>
      </c>
      <c r="I180" s="2387"/>
      <c r="J180" s="2388"/>
      <c r="K180" s="2389">
        <v>-29000</v>
      </c>
    </row>
    <row r="181" spans="1:11" ht="12.75">
      <c r="A181" s="2382"/>
      <c r="B181" s="2383"/>
      <c r="C181" s="17" t="s">
        <v>877</v>
      </c>
      <c r="D181" s="377">
        <v>3569</v>
      </c>
      <c r="E181" s="377">
        <v>5166</v>
      </c>
      <c r="F181" s="2394"/>
      <c r="G181" s="2394"/>
      <c r="H181" s="2355" t="s">
        <v>2117</v>
      </c>
      <c r="I181" s="2395"/>
      <c r="J181" s="2356"/>
      <c r="K181" s="210">
        <v>50000</v>
      </c>
    </row>
    <row r="182" spans="1:11" ht="12.75">
      <c r="A182" s="2382"/>
      <c r="B182" s="2383"/>
      <c r="C182" s="17" t="s">
        <v>877</v>
      </c>
      <c r="D182" s="377">
        <v>4379</v>
      </c>
      <c r="E182" s="377">
        <v>5139</v>
      </c>
      <c r="F182" s="2394"/>
      <c r="G182" s="2394"/>
      <c r="H182" s="2355" t="s">
        <v>2117</v>
      </c>
      <c r="I182" s="2395"/>
      <c r="J182" s="2356"/>
      <c r="K182" s="210">
        <v>363000</v>
      </c>
    </row>
    <row r="183" spans="1:11" ht="12.75">
      <c r="A183" s="2382"/>
      <c r="B183" s="2383"/>
      <c r="C183" s="17" t="s">
        <v>877</v>
      </c>
      <c r="D183" s="377">
        <v>4379</v>
      </c>
      <c r="E183" s="377">
        <v>5169</v>
      </c>
      <c r="F183" s="2394"/>
      <c r="G183" s="2394"/>
      <c r="H183" s="2355" t="s">
        <v>2117</v>
      </c>
      <c r="I183" s="2395"/>
      <c r="J183" s="2356"/>
      <c r="K183" s="210">
        <v>78000</v>
      </c>
    </row>
    <row r="184" spans="1:11" ht="13.5" thickBot="1">
      <c r="A184" s="2357"/>
      <c r="B184" s="475"/>
      <c r="C184" s="463" t="s">
        <v>877</v>
      </c>
      <c r="D184" s="221">
        <v>4399</v>
      </c>
      <c r="E184" s="221">
        <v>5166</v>
      </c>
      <c r="F184" s="2390"/>
      <c r="G184" s="2390"/>
      <c r="H184" s="2276" t="s">
        <v>2117</v>
      </c>
      <c r="I184" s="2396"/>
      <c r="J184" s="2363"/>
      <c r="K184" s="2263">
        <v>51000</v>
      </c>
    </row>
    <row r="185" spans="1:11" ht="12.75">
      <c r="A185" s="2247" t="s">
        <v>1149</v>
      </c>
      <c r="B185" s="2362" t="s">
        <v>1150</v>
      </c>
      <c r="C185" s="2347" t="s">
        <v>1151</v>
      </c>
      <c r="D185" s="2347"/>
      <c r="E185" s="2347"/>
      <c r="F185" s="2348"/>
      <c r="G185" s="2348"/>
      <c r="H185" s="2348"/>
      <c r="I185" s="2348"/>
      <c r="J185" s="2349"/>
      <c r="K185" s="2254"/>
    </row>
    <row r="186" spans="1:11" ht="12.75">
      <c r="A186" s="107"/>
      <c r="B186" s="2361"/>
      <c r="C186" s="56" t="s">
        <v>875</v>
      </c>
      <c r="D186" s="17">
        <v>4351</v>
      </c>
      <c r="E186" s="17">
        <v>6121</v>
      </c>
      <c r="F186" s="2286"/>
      <c r="G186" s="2286" t="s">
        <v>1152</v>
      </c>
      <c r="H186" s="2355" t="s">
        <v>2067</v>
      </c>
      <c r="I186" s="2286" t="s">
        <v>1153</v>
      </c>
      <c r="J186" s="2354"/>
      <c r="K186" s="21">
        <v>-12500000</v>
      </c>
    </row>
    <row r="187" spans="1:11" ht="12.75">
      <c r="A187" s="2352"/>
      <c r="B187" s="2353"/>
      <c r="C187" s="17" t="s">
        <v>877</v>
      </c>
      <c r="D187" s="17">
        <v>3113</v>
      </c>
      <c r="E187" s="17">
        <v>6121</v>
      </c>
      <c r="F187" s="2355"/>
      <c r="G187" s="2355" t="s">
        <v>1152</v>
      </c>
      <c r="H187" s="873" t="s">
        <v>2070</v>
      </c>
      <c r="I187" s="2355" t="s">
        <v>1154</v>
      </c>
      <c r="J187" s="2356"/>
      <c r="K187" s="210">
        <v>1100000</v>
      </c>
    </row>
    <row r="188" spans="1:11" ht="12.75">
      <c r="A188" s="2352"/>
      <c r="B188" s="2353"/>
      <c r="C188" s="17" t="s">
        <v>877</v>
      </c>
      <c r="D188" s="377">
        <v>3113</v>
      </c>
      <c r="E188" s="17">
        <v>6121</v>
      </c>
      <c r="F188" s="2355"/>
      <c r="G188" s="873" t="s">
        <v>1152</v>
      </c>
      <c r="H188" s="873" t="s">
        <v>2070</v>
      </c>
      <c r="I188" s="2355" t="s">
        <v>2136</v>
      </c>
      <c r="J188" s="2356"/>
      <c r="K188" s="210">
        <v>1700000</v>
      </c>
    </row>
    <row r="189" spans="1:11" ht="12.75">
      <c r="A189" s="2352"/>
      <c r="B189" s="2353"/>
      <c r="C189" s="224" t="s">
        <v>877</v>
      </c>
      <c r="D189" s="56">
        <v>3113</v>
      </c>
      <c r="E189" s="224">
        <v>6121</v>
      </c>
      <c r="F189" s="2286"/>
      <c r="G189" s="2269"/>
      <c r="H189" s="2269" t="s">
        <v>2070</v>
      </c>
      <c r="I189" s="2286" t="s">
        <v>1155</v>
      </c>
      <c r="J189" s="2351"/>
      <c r="K189" s="21">
        <v>2500000</v>
      </c>
    </row>
    <row r="190" spans="1:11" ht="12.75">
      <c r="A190" s="2352"/>
      <c r="B190" s="2353"/>
      <c r="C190" s="17" t="s">
        <v>877</v>
      </c>
      <c r="D190" s="377">
        <v>3612</v>
      </c>
      <c r="E190" s="224">
        <v>6121</v>
      </c>
      <c r="F190" s="2355"/>
      <c r="G190" s="873"/>
      <c r="H190" s="873" t="s">
        <v>2054</v>
      </c>
      <c r="I190" s="2355" t="s">
        <v>1156</v>
      </c>
      <c r="J190" s="2356"/>
      <c r="K190" s="210">
        <v>2200000</v>
      </c>
    </row>
    <row r="191" spans="1:11" ht="13.5" thickBot="1">
      <c r="A191" s="2357"/>
      <c r="B191" s="475"/>
      <c r="C191" s="234" t="s">
        <v>877</v>
      </c>
      <c r="D191" s="412">
        <v>3713</v>
      </c>
      <c r="E191" s="234">
        <v>6122</v>
      </c>
      <c r="F191" s="2359"/>
      <c r="G191" s="2288"/>
      <c r="H191" s="2288" t="s">
        <v>1157</v>
      </c>
      <c r="I191" s="2359" t="s">
        <v>1158</v>
      </c>
      <c r="J191" s="2360"/>
      <c r="K191" s="2290">
        <v>5000000</v>
      </c>
    </row>
    <row r="192" spans="1:11" ht="12.75">
      <c r="A192" s="2247" t="s">
        <v>1149</v>
      </c>
      <c r="B192" s="2362" t="s">
        <v>1159</v>
      </c>
      <c r="C192" s="2347" t="s">
        <v>1160</v>
      </c>
      <c r="D192" s="2347"/>
      <c r="E192" s="2347"/>
      <c r="F192" s="2348"/>
      <c r="G192" s="2348"/>
      <c r="H192" s="2348"/>
      <c r="I192" s="2348"/>
      <c r="J192" s="2349"/>
      <c r="K192" s="2254"/>
    </row>
    <row r="193" spans="1:11" ht="12.75">
      <c r="A193" s="107"/>
      <c r="B193" s="2361"/>
      <c r="C193" s="56" t="s">
        <v>875</v>
      </c>
      <c r="D193" s="56">
        <v>6409</v>
      </c>
      <c r="E193" s="56">
        <v>6901</v>
      </c>
      <c r="F193" s="2286"/>
      <c r="G193" s="2286"/>
      <c r="H193" s="2286" t="s">
        <v>1864</v>
      </c>
      <c r="I193" s="2286" t="s">
        <v>1161</v>
      </c>
      <c r="J193" s="2354" t="s">
        <v>1162</v>
      </c>
      <c r="K193" s="21">
        <v>-15000000</v>
      </c>
    </row>
    <row r="194" spans="1:11" ht="13.5" thickBot="1">
      <c r="A194" s="2357"/>
      <c r="B194" s="475"/>
      <c r="C194" s="234" t="s">
        <v>877</v>
      </c>
      <c r="D194" s="234">
        <v>6171</v>
      </c>
      <c r="E194" s="234">
        <v>6121</v>
      </c>
      <c r="F194" s="2359"/>
      <c r="G194" s="2359" t="s">
        <v>1152</v>
      </c>
      <c r="H194" s="2288" t="s">
        <v>1163</v>
      </c>
      <c r="I194" s="2359" t="s">
        <v>1164</v>
      </c>
      <c r="J194" s="2360"/>
      <c r="K194" s="2290">
        <v>15000000</v>
      </c>
    </row>
    <row r="195" spans="1:11" ht="12.75">
      <c r="A195" s="2247" t="s">
        <v>1149</v>
      </c>
      <c r="B195" s="2362" t="s">
        <v>1165</v>
      </c>
      <c r="C195" s="2347" t="s">
        <v>1166</v>
      </c>
      <c r="D195" s="2347"/>
      <c r="E195" s="2347"/>
      <c r="F195" s="2348"/>
      <c r="G195" s="2348"/>
      <c r="H195" s="2348"/>
      <c r="I195" s="2348"/>
      <c r="J195" s="2349"/>
      <c r="K195" s="2254"/>
    </row>
    <row r="196" spans="1:11" ht="12.75">
      <c r="A196" s="107"/>
      <c r="B196" s="2361"/>
      <c r="C196" s="56" t="s">
        <v>875</v>
      </c>
      <c r="D196" s="56">
        <v>3636</v>
      </c>
      <c r="E196" s="56">
        <v>5169</v>
      </c>
      <c r="F196" s="2286"/>
      <c r="G196" s="2286"/>
      <c r="H196" s="2286" t="s">
        <v>1167</v>
      </c>
      <c r="I196" s="2286"/>
      <c r="J196" s="2354"/>
      <c r="K196" s="21">
        <v>-150000</v>
      </c>
    </row>
    <row r="197" spans="1:11" ht="13.5" thickBot="1">
      <c r="A197" s="2357"/>
      <c r="B197" s="475"/>
      <c r="C197" s="234" t="s">
        <v>877</v>
      </c>
      <c r="D197" s="221">
        <v>3699</v>
      </c>
      <c r="E197" s="221">
        <v>5169</v>
      </c>
      <c r="F197" s="2276"/>
      <c r="G197" s="2276"/>
      <c r="H197" s="2276" t="s">
        <v>1167</v>
      </c>
      <c r="I197" s="2276"/>
      <c r="J197" s="2363"/>
      <c r="K197" s="2290">
        <v>150000</v>
      </c>
    </row>
    <row r="198" spans="1:11" ht="12.75">
      <c r="A198" s="2247" t="s">
        <v>1149</v>
      </c>
      <c r="B198" s="2362" t="s">
        <v>1168</v>
      </c>
      <c r="C198" s="2347" t="s">
        <v>1169</v>
      </c>
      <c r="D198" s="2347"/>
      <c r="E198" s="2347"/>
      <c r="F198" s="2348"/>
      <c r="G198" s="2348"/>
      <c r="H198" s="2348"/>
      <c r="I198" s="2348"/>
      <c r="J198" s="2349"/>
      <c r="K198" s="2254"/>
    </row>
    <row r="199" spans="1:11" ht="12.75">
      <c r="A199" s="107"/>
      <c r="B199" s="2361"/>
      <c r="C199" s="56" t="s">
        <v>875</v>
      </c>
      <c r="D199" s="56">
        <v>3113</v>
      </c>
      <c r="E199" s="56">
        <v>5336</v>
      </c>
      <c r="F199" s="2286"/>
      <c r="G199" s="2286" t="s">
        <v>2179</v>
      </c>
      <c r="H199" s="2286" t="s">
        <v>2111</v>
      </c>
      <c r="I199" s="2286"/>
      <c r="J199" s="2354"/>
      <c r="K199" s="21">
        <v>-86000</v>
      </c>
    </row>
    <row r="200" spans="1:11" ht="13.5" thickBot="1">
      <c r="A200" s="2357"/>
      <c r="B200" s="475"/>
      <c r="C200" s="234" t="s">
        <v>877</v>
      </c>
      <c r="D200" s="221">
        <v>3111</v>
      </c>
      <c r="E200" s="221">
        <v>5336</v>
      </c>
      <c r="F200" s="2276"/>
      <c r="G200" s="2276" t="s">
        <v>1170</v>
      </c>
      <c r="H200" s="2276" t="s">
        <v>2111</v>
      </c>
      <c r="I200" s="2276"/>
      <c r="J200" s="2363"/>
      <c r="K200" s="2290">
        <v>86000</v>
      </c>
    </row>
    <row r="201" spans="1:11" ht="12.75">
      <c r="A201" s="2247" t="s">
        <v>1149</v>
      </c>
      <c r="B201" s="2362" t="s">
        <v>1171</v>
      </c>
      <c r="C201" s="2347" t="s">
        <v>1172</v>
      </c>
      <c r="D201" s="2365"/>
      <c r="E201" s="2365"/>
      <c r="F201" s="2294"/>
      <c r="G201" s="2294"/>
      <c r="H201" s="2294"/>
      <c r="I201" s="2294"/>
      <c r="J201" s="2366"/>
      <c r="K201" s="2295"/>
    </row>
    <row r="202" spans="1:11" ht="12.75">
      <c r="A202" s="2367"/>
      <c r="B202" s="2368"/>
      <c r="C202" s="2369" t="s">
        <v>875</v>
      </c>
      <c r="D202" s="2370">
        <v>3141</v>
      </c>
      <c r="E202" s="2370">
        <v>5331</v>
      </c>
      <c r="F202" s="2300"/>
      <c r="G202" s="2300"/>
      <c r="H202" s="2300" t="s">
        <v>2111</v>
      </c>
      <c r="I202" s="2300" t="s">
        <v>2164</v>
      </c>
      <c r="J202" s="2371"/>
      <c r="K202" s="2302">
        <v>-320000</v>
      </c>
    </row>
    <row r="203" spans="1:11" ht="12.75">
      <c r="A203" s="2367"/>
      <c r="B203" s="2368"/>
      <c r="C203" s="2372" t="s">
        <v>877</v>
      </c>
      <c r="D203" s="2373">
        <v>3113</v>
      </c>
      <c r="E203" s="2373">
        <v>5331</v>
      </c>
      <c r="F203" s="2335"/>
      <c r="G203" s="2335"/>
      <c r="H203" s="2335" t="s">
        <v>2111</v>
      </c>
      <c r="I203" s="2334" t="s">
        <v>2165</v>
      </c>
      <c r="J203" s="2374"/>
      <c r="K203" s="2337">
        <v>31000</v>
      </c>
    </row>
    <row r="204" spans="1:11" ht="12.75">
      <c r="A204" s="2367"/>
      <c r="B204" s="2368"/>
      <c r="C204" s="2369" t="s">
        <v>877</v>
      </c>
      <c r="D204" s="2370">
        <v>3113</v>
      </c>
      <c r="E204" s="2370">
        <v>5331</v>
      </c>
      <c r="F204" s="2300"/>
      <c r="G204" s="2300"/>
      <c r="H204" s="2300" t="s">
        <v>2111</v>
      </c>
      <c r="I204" s="2300" t="s">
        <v>2166</v>
      </c>
      <c r="J204" s="2371"/>
      <c r="K204" s="2302">
        <v>16000</v>
      </c>
    </row>
    <row r="205" spans="1:11" ht="12.75">
      <c r="A205" s="2367"/>
      <c r="B205" s="2368"/>
      <c r="C205" s="2369" t="s">
        <v>877</v>
      </c>
      <c r="D205" s="2370">
        <v>3113</v>
      </c>
      <c r="E205" s="2370">
        <v>5331</v>
      </c>
      <c r="F205" s="2300"/>
      <c r="G205" s="2300"/>
      <c r="H205" s="2300" t="s">
        <v>2111</v>
      </c>
      <c r="I205" s="2300" t="s">
        <v>2167</v>
      </c>
      <c r="J205" s="2371"/>
      <c r="K205" s="2302">
        <v>33000</v>
      </c>
    </row>
    <row r="206" spans="1:11" ht="12.75">
      <c r="A206" s="2367"/>
      <c r="B206" s="2368"/>
      <c r="C206" s="2369" t="s">
        <v>877</v>
      </c>
      <c r="D206" s="2370">
        <v>3113</v>
      </c>
      <c r="E206" s="2370">
        <v>5331</v>
      </c>
      <c r="F206" s="2300"/>
      <c r="G206" s="2300"/>
      <c r="H206" s="2300" t="s">
        <v>2111</v>
      </c>
      <c r="I206" s="2300" t="s">
        <v>2168</v>
      </c>
      <c r="J206" s="2371"/>
      <c r="K206" s="2302">
        <v>26000</v>
      </c>
    </row>
    <row r="207" spans="1:11" ht="12.75">
      <c r="A207" s="2367"/>
      <c r="B207" s="2368"/>
      <c r="C207" s="2369" t="s">
        <v>877</v>
      </c>
      <c r="D207" s="2370">
        <v>3113</v>
      </c>
      <c r="E207" s="2370">
        <v>5331</v>
      </c>
      <c r="F207" s="2300"/>
      <c r="G207" s="2300"/>
      <c r="H207" s="2300" t="s">
        <v>2111</v>
      </c>
      <c r="I207" s="2300" t="s">
        <v>2169</v>
      </c>
      <c r="J207" s="2371"/>
      <c r="K207" s="2302">
        <v>24000</v>
      </c>
    </row>
    <row r="208" spans="1:11" ht="12.75">
      <c r="A208" s="2367"/>
      <c r="B208" s="2368"/>
      <c r="C208" s="2369" t="s">
        <v>877</v>
      </c>
      <c r="D208" s="2370">
        <v>3113</v>
      </c>
      <c r="E208" s="2370">
        <v>5331</v>
      </c>
      <c r="F208" s="2300"/>
      <c r="G208" s="2300"/>
      <c r="H208" s="2300" t="s">
        <v>2111</v>
      </c>
      <c r="I208" s="2300" t="s">
        <v>2146</v>
      </c>
      <c r="J208" s="2371"/>
      <c r="K208" s="2302">
        <v>13000</v>
      </c>
    </row>
    <row r="209" spans="1:11" ht="12.75">
      <c r="A209" s="2367"/>
      <c r="B209" s="2368"/>
      <c r="C209" s="2369" t="s">
        <v>877</v>
      </c>
      <c r="D209" s="2370">
        <v>3113</v>
      </c>
      <c r="E209" s="2370">
        <v>5331</v>
      </c>
      <c r="F209" s="2300"/>
      <c r="G209" s="2300"/>
      <c r="H209" s="2300" t="s">
        <v>2111</v>
      </c>
      <c r="I209" s="2300" t="s">
        <v>2170</v>
      </c>
      <c r="J209" s="2371"/>
      <c r="K209" s="2302">
        <v>34000</v>
      </c>
    </row>
    <row r="210" spans="1:11" ht="12.75">
      <c r="A210" s="2367"/>
      <c r="B210" s="2368"/>
      <c r="C210" s="2369" t="s">
        <v>877</v>
      </c>
      <c r="D210" s="2370">
        <v>3113</v>
      </c>
      <c r="E210" s="2370">
        <v>5331</v>
      </c>
      <c r="F210" s="2300"/>
      <c r="G210" s="2300"/>
      <c r="H210" s="2300" t="s">
        <v>2111</v>
      </c>
      <c r="I210" s="2300" t="s">
        <v>2171</v>
      </c>
      <c r="J210" s="2371"/>
      <c r="K210" s="2302">
        <v>24000</v>
      </c>
    </row>
    <row r="211" spans="1:11" ht="12.75">
      <c r="A211" s="2367"/>
      <c r="B211" s="2368"/>
      <c r="C211" s="2369" t="s">
        <v>877</v>
      </c>
      <c r="D211" s="2370">
        <v>3113</v>
      </c>
      <c r="E211" s="2370">
        <v>5331</v>
      </c>
      <c r="F211" s="2300"/>
      <c r="G211" s="2300"/>
      <c r="H211" s="2300" t="s">
        <v>2111</v>
      </c>
      <c r="I211" s="2300" t="s">
        <v>2172</v>
      </c>
      <c r="J211" s="2371"/>
      <c r="K211" s="2302">
        <v>26000</v>
      </c>
    </row>
    <row r="212" spans="1:11" ht="12.75">
      <c r="A212" s="2367"/>
      <c r="B212" s="2368"/>
      <c r="C212" s="2369" t="s">
        <v>877</v>
      </c>
      <c r="D212" s="2370">
        <v>3113</v>
      </c>
      <c r="E212" s="2370">
        <v>5331</v>
      </c>
      <c r="F212" s="2300"/>
      <c r="G212" s="2300"/>
      <c r="H212" s="2300" t="s">
        <v>2111</v>
      </c>
      <c r="I212" s="2300" t="s">
        <v>2173</v>
      </c>
      <c r="J212" s="2371"/>
      <c r="K212" s="2302">
        <v>28000</v>
      </c>
    </row>
    <row r="213" spans="1:11" ht="12.75">
      <c r="A213" s="2367"/>
      <c r="B213" s="2368"/>
      <c r="C213" s="2369" t="s">
        <v>877</v>
      </c>
      <c r="D213" s="2370">
        <v>3113</v>
      </c>
      <c r="E213" s="2370">
        <v>5331</v>
      </c>
      <c r="F213" s="2300"/>
      <c r="G213" s="2300"/>
      <c r="H213" s="2300" t="s">
        <v>2111</v>
      </c>
      <c r="I213" s="2300" t="s">
        <v>2174</v>
      </c>
      <c r="J213" s="2371"/>
      <c r="K213" s="2302">
        <v>15000</v>
      </c>
    </row>
    <row r="214" spans="1:11" ht="12.75">
      <c r="A214" s="2367"/>
      <c r="B214" s="2368"/>
      <c r="C214" s="2369" t="s">
        <v>877</v>
      </c>
      <c r="D214" s="2370">
        <v>3113</v>
      </c>
      <c r="E214" s="2370">
        <v>5331</v>
      </c>
      <c r="F214" s="2300"/>
      <c r="G214" s="2300"/>
      <c r="H214" s="2300" t="s">
        <v>2111</v>
      </c>
      <c r="I214" s="2300" t="s">
        <v>2137</v>
      </c>
      <c r="J214" s="2371"/>
      <c r="K214" s="2302">
        <v>24000</v>
      </c>
    </row>
    <row r="215" spans="1:11" ht="13.5" thickBot="1">
      <c r="A215" s="2375"/>
      <c r="B215" s="2376"/>
      <c r="C215" s="2314" t="s">
        <v>877</v>
      </c>
      <c r="D215" s="2314">
        <v>3113</v>
      </c>
      <c r="E215" s="2377">
        <v>5331</v>
      </c>
      <c r="F215" s="2308"/>
      <c r="G215" s="2308"/>
      <c r="H215" s="2308" t="s">
        <v>2111</v>
      </c>
      <c r="I215" s="2308" t="s">
        <v>2175</v>
      </c>
      <c r="J215" s="2378"/>
      <c r="K215" s="2309">
        <v>26000</v>
      </c>
    </row>
    <row r="216" spans="1:11" ht="12.75">
      <c r="A216" s="2247" t="s">
        <v>1149</v>
      </c>
      <c r="B216" s="2362" t="s">
        <v>1173</v>
      </c>
      <c r="C216" s="2347" t="s">
        <v>1174</v>
      </c>
      <c r="D216" s="2347"/>
      <c r="E216" s="2347"/>
      <c r="F216" s="2348"/>
      <c r="G216" s="2348"/>
      <c r="H216" s="2348"/>
      <c r="I216" s="2348"/>
      <c r="J216" s="2349"/>
      <c r="K216" s="2254"/>
    </row>
    <row r="217" spans="1:11" ht="12.75">
      <c r="A217" s="107"/>
      <c r="B217" s="2361"/>
      <c r="C217" s="56" t="s">
        <v>875</v>
      </c>
      <c r="D217" s="56">
        <v>6409</v>
      </c>
      <c r="E217" s="56">
        <v>5901</v>
      </c>
      <c r="F217" s="2286"/>
      <c r="G217" s="2286"/>
      <c r="H217" s="2286" t="s">
        <v>1864</v>
      </c>
      <c r="I217" s="2286"/>
      <c r="J217" s="2354" t="s">
        <v>876</v>
      </c>
      <c r="K217" s="21">
        <v>-297000</v>
      </c>
    </row>
    <row r="218" spans="1:11" ht="12.75">
      <c r="A218" s="107"/>
      <c r="B218" s="2361"/>
      <c r="C218" s="17" t="s">
        <v>877</v>
      </c>
      <c r="D218" s="17">
        <v>3113</v>
      </c>
      <c r="E218" s="377">
        <v>5336</v>
      </c>
      <c r="F218" s="2355"/>
      <c r="G218" s="2355" t="s">
        <v>1175</v>
      </c>
      <c r="H218" s="2355" t="s">
        <v>2111</v>
      </c>
      <c r="I218" s="2355"/>
      <c r="J218" s="2356"/>
      <c r="K218" s="210">
        <v>8000</v>
      </c>
    </row>
    <row r="219" spans="1:11" ht="12.75">
      <c r="A219" s="107"/>
      <c r="B219" s="2361"/>
      <c r="C219" s="17" t="s">
        <v>877</v>
      </c>
      <c r="D219" s="17">
        <v>3113</v>
      </c>
      <c r="E219" s="377">
        <v>5336</v>
      </c>
      <c r="F219" s="2355"/>
      <c r="G219" s="2355" t="s">
        <v>1176</v>
      </c>
      <c r="H219" s="2355" t="s">
        <v>2111</v>
      </c>
      <c r="I219" s="2355"/>
      <c r="J219" s="2356"/>
      <c r="K219" s="210">
        <v>8000</v>
      </c>
    </row>
    <row r="220" spans="1:11" ht="12.75">
      <c r="A220" s="107"/>
      <c r="B220" s="2361"/>
      <c r="C220" s="17" t="s">
        <v>877</v>
      </c>
      <c r="D220" s="17">
        <v>3113</v>
      </c>
      <c r="E220" s="377">
        <v>5336</v>
      </c>
      <c r="F220" s="2355"/>
      <c r="G220" s="2355" t="s">
        <v>1177</v>
      </c>
      <c r="H220" s="2355" t="s">
        <v>2111</v>
      </c>
      <c r="I220" s="2355"/>
      <c r="J220" s="2356"/>
      <c r="K220" s="210">
        <v>3000</v>
      </c>
    </row>
    <row r="221" spans="1:11" ht="12.75">
      <c r="A221" s="107"/>
      <c r="B221" s="2361"/>
      <c r="C221" s="17" t="s">
        <v>877</v>
      </c>
      <c r="D221" s="17">
        <v>3113</v>
      </c>
      <c r="E221" s="377">
        <v>5336</v>
      </c>
      <c r="F221" s="2355"/>
      <c r="G221" s="2355" t="s">
        <v>2180</v>
      </c>
      <c r="H221" s="2355" t="s">
        <v>2111</v>
      </c>
      <c r="I221" s="2355"/>
      <c r="J221" s="2356"/>
      <c r="K221" s="210">
        <v>244000</v>
      </c>
    </row>
    <row r="222" spans="1:11" ht="13.5" thickBot="1">
      <c r="A222" s="2357"/>
      <c r="B222" s="475"/>
      <c r="C222" s="463" t="s">
        <v>877</v>
      </c>
      <c r="D222" s="463">
        <v>3141</v>
      </c>
      <c r="E222" s="221">
        <v>5336</v>
      </c>
      <c r="F222" s="2276"/>
      <c r="G222" s="2276" t="s">
        <v>2188</v>
      </c>
      <c r="H222" s="2288" t="s">
        <v>2111</v>
      </c>
      <c r="I222" s="2276"/>
      <c r="J222" s="2363"/>
      <c r="K222" s="2263">
        <v>34000</v>
      </c>
    </row>
    <row r="223" spans="1:11" ht="12.75">
      <c r="A223" s="2247" t="s">
        <v>1149</v>
      </c>
      <c r="B223" s="2362" t="s">
        <v>1178</v>
      </c>
      <c r="C223" s="2347" t="s">
        <v>1179</v>
      </c>
      <c r="D223" s="2347"/>
      <c r="E223" s="2347"/>
      <c r="F223" s="2348"/>
      <c r="G223" s="2348"/>
      <c r="H223" s="2348"/>
      <c r="I223" s="2348"/>
      <c r="J223" s="2349"/>
      <c r="K223" s="2254"/>
    </row>
    <row r="224" spans="1:11" ht="12.75">
      <c r="A224" s="107"/>
      <c r="B224" s="2361"/>
      <c r="C224" s="56" t="s">
        <v>875</v>
      </c>
      <c r="D224" s="56">
        <v>3745</v>
      </c>
      <c r="E224" s="56">
        <v>6121</v>
      </c>
      <c r="F224" s="2286"/>
      <c r="G224" s="2286"/>
      <c r="H224" s="2286" t="s">
        <v>1048</v>
      </c>
      <c r="I224" s="2286" t="s">
        <v>1049</v>
      </c>
      <c r="J224" s="2354"/>
      <c r="K224" s="21">
        <v>-81000</v>
      </c>
    </row>
    <row r="225" spans="1:11" ht="13.5" thickBot="1">
      <c r="A225" s="2357"/>
      <c r="B225" s="475"/>
      <c r="C225" s="234" t="s">
        <v>877</v>
      </c>
      <c r="D225" s="234">
        <v>3745</v>
      </c>
      <c r="E225" s="234">
        <v>6121</v>
      </c>
      <c r="F225" s="2359"/>
      <c r="G225" s="2359"/>
      <c r="H225" s="2288" t="s">
        <v>1048</v>
      </c>
      <c r="I225" s="2359" t="s">
        <v>1180</v>
      </c>
      <c r="J225" s="2360"/>
      <c r="K225" s="2290">
        <v>81000</v>
      </c>
    </row>
    <row r="226" spans="1:11" ht="12.75">
      <c r="A226" s="2247" t="s">
        <v>1181</v>
      </c>
      <c r="B226" s="2362" t="s">
        <v>1182</v>
      </c>
      <c r="C226" s="2347" t="s">
        <v>1183</v>
      </c>
      <c r="D226" s="2347"/>
      <c r="E226" s="2347"/>
      <c r="F226" s="2348"/>
      <c r="G226" s="2348"/>
      <c r="H226" s="2348"/>
      <c r="I226" s="2348"/>
      <c r="J226" s="2349"/>
      <c r="K226" s="2254"/>
    </row>
    <row r="227" spans="1:11" ht="12.75">
      <c r="A227" s="107"/>
      <c r="B227" s="2361"/>
      <c r="C227" s="56" t="s">
        <v>875</v>
      </c>
      <c r="D227" s="56">
        <v>6409</v>
      </c>
      <c r="E227" s="56">
        <v>5901</v>
      </c>
      <c r="F227" s="2286"/>
      <c r="G227" s="2286"/>
      <c r="H227" s="2286" t="s">
        <v>1864</v>
      </c>
      <c r="I227" s="2286"/>
      <c r="J227" s="2354" t="s">
        <v>876</v>
      </c>
      <c r="K227" s="21">
        <v>-750000</v>
      </c>
    </row>
    <row r="228" spans="1:11" ht="12.75">
      <c r="A228" s="107"/>
      <c r="B228" s="2361"/>
      <c r="C228" s="17" t="s">
        <v>877</v>
      </c>
      <c r="D228" s="17">
        <v>3421</v>
      </c>
      <c r="E228" s="377">
        <v>5229</v>
      </c>
      <c r="F228" s="2355"/>
      <c r="G228" s="2355"/>
      <c r="H228" s="2355" t="s">
        <v>2111</v>
      </c>
      <c r="I228" s="2355"/>
      <c r="J228" s="2356"/>
      <c r="K228" s="210">
        <v>-500000</v>
      </c>
    </row>
    <row r="229" spans="1:11" ht="12.75">
      <c r="A229" s="107"/>
      <c r="B229" s="2361"/>
      <c r="C229" s="17" t="s">
        <v>877</v>
      </c>
      <c r="D229" s="17">
        <v>3111</v>
      </c>
      <c r="E229" s="377">
        <v>5336</v>
      </c>
      <c r="F229" s="2355"/>
      <c r="G229" s="2355" t="s">
        <v>2192</v>
      </c>
      <c r="H229" s="2355" t="s">
        <v>2111</v>
      </c>
      <c r="I229" s="2355"/>
      <c r="J229" s="2356"/>
      <c r="K229" s="210">
        <v>250000</v>
      </c>
    </row>
    <row r="230" spans="1:11" ht="13.5" thickBot="1">
      <c r="A230" s="2357"/>
      <c r="B230" s="475"/>
      <c r="C230" s="463" t="s">
        <v>877</v>
      </c>
      <c r="D230" s="463">
        <v>3141</v>
      </c>
      <c r="E230" s="221">
        <v>5336</v>
      </c>
      <c r="F230" s="2276"/>
      <c r="G230" s="2276" t="s">
        <v>2188</v>
      </c>
      <c r="H230" s="2288" t="s">
        <v>2111</v>
      </c>
      <c r="I230" s="2276"/>
      <c r="J230" s="2363"/>
      <c r="K230" s="2263">
        <v>1000000</v>
      </c>
    </row>
    <row r="231" spans="1:11" ht="12.75">
      <c r="A231" s="2247" t="s">
        <v>1181</v>
      </c>
      <c r="B231" s="2362" t="s">
        <v>1184</v>
      </c>
      <c r="C231" s="2347" t="s">
        <v>1185</v>
      </c>
      <c r="D231" s="2365"/>
      <c r="E231" s="2365"/>
      <c r="F231" s="2294"/>
      <c r="G231" s="2294"/>
      <c r="H231" s="2294"/>
      <c r="I231" s="2294"/>
      <c r="J231" s="2366"/>
      <c r="K231" s="2295"/>
    </row>
    <row r="232" spans="1:11" ht="12.75">
      <c r="A232" s="2367"/>
      <c r="B232" s="2368"/>
      <c r="C232" s="2369" t="s">
        <v>875</v>
      </c>
      <c r="D232" s="2370">
        <v>6171</v>
      </c>
      <c r="E232" s="2370">
        <v>6123</v>
      </c>
      <c r="F232" s="2300"/>
      <c r="G232" s="2300"/>
      <c r="H232" s="2300" t="s">
        <v>824</v>
      </c>
      <c r="I232" s="2300" t="s">
        <v>1186</v>
      </c>
      <c r="J232" s="2371"/>
      <c r="K232" s="2302">
        <v>-150000</v>
      </c>
    </row>
    <row r="233" spans="1:11" ht="12.75">
      <c r="A233" s="2367"/>
      <c r="B233" s="2368"/>
      <c r="C233" s="2369" t="s">
        <v>875</v>
      </c>
      <c r="D233" s="2370">
        <v>6171</v>
      </c>
      <c r="E233" s="2370">
        <v>6125</v>
      </c>
      <c r="F233" s="2300"/>
      <c r="G233" s="2300"/>
      <c r="H233" s="2300" t="s">
        <v>824</v>
      </c>
      <c r="I233" s="2300" t="s">
        <v>1187</v>
      </c>
      <c r="J233" s="2371"/>
      <c r="K233" s="2302">
        <v>-600000</v>
      </c>
    </row>
    <row r="234" spans="1:11" ht="12.75">
      <c r="A234" s="2367"/>
      <c r="B234" s="2368"/>
      <c r="C234" s="2369" t="s">
        <v>875</v>
      </c>
      <c r="D234" s="2370">
        <v>6171</v>
      </c>
      <c r="E234" s="2370">
        <v>5901</v>
      </c>
      <c r="F234" s="2300"/>
      <c r="G234" s="2300"/>
      <c r="H234" s="2300" t="s">
        <v>824</v>
      </c>
      <c r="I234" s="2300"/>
      <c r="J234" s="2371"/>
      <c r="K234" s="2302">
        <v>-1800000</v>
      </c>
    </row>
    <row r="235" spans="1:11" ht="12.75">
      <c r="A235" s="2367"/>
      <c r="B235" s="2368"/>
      <c r="C235" s="2369" t="s">
        <v>875</v>
      </c>
      <c r="D235" s="2370">
        <v>6171</v>
      </c>
      <c r="E235" s="2370">
        <v>5169</v>
      </c>
      <c r="F235" s="2300"/>
      <c r="G235" s="2300"/>
      <c r="H235" s="2300" t="s">
        <v>824</v>
      </c>
      <c r="I235" s="2300"/>
      <c r="J235" s="2371"/>
      <c r="K235" s="2302">
        <v>-2650000</v>
      </c>
    </row>
    <row r="236" spans="1:11" ht="12.75">
      <c r="A236" s="2367"/>
      <c r="B236" s="2368"/>
      <c r="C236" s="2369" t="s">
        <v>877</v>
      </c>
      <c r="D236" s="2370">
        <v>6171</v>
      </c>
      <c r="E236" s="2370">
        <v>6125</v>
      </c>
      <c r="F236" s="2300"/>
      <c r="G236" s="2300"/>
      <c r="H236" s="2300" t="s">
        <v>824</v>
      </c>
      <c r="I236" s="2300" t="s">
        <v>1188</v>
      </c>
      <c r="J236" s="2371"/>
      <c r="K236" s="2302">
        <v>800000</v>
      </c>
    </row>
    <row r="237" spans="1:11" ht="12.75">
      <c r="A237" s="2367"/>
      <c r="B237" s="2368"/>
      <c r="C237" s="2369" t="s">
        <v>877</v>
      </c>
      <c r="D237" s="2370">
        <v>6171</v>
      </c>
      <c r="E237" s="2370">
        <v>6122</v>
      </c>
      <c r="F237" s="2300"/>
      <c r="G237" s="2300"/>
      <c r="H237" s="2300" t="s">
        <v>824</v>
      </c>
      <c r="I237" s="2300" t="s">
        <v>1189</v>
      </c>
      <c r="J237" s="2371"/>
      <c r="K237" s="2302">
        <v>350000</v>
      </c>
    </row>
    <row r="238" spans="1:11" ht="12.75">
      <c r="A238" s="2367"/>
      <c r="B238" s="2368"/>
      <c r="C238" s="2369" t="s">
        <v>877</v>
      </c>
      <c r="D238" s="2370">
        <v>6171</v>
      </c>
      <c r="E238" s="2370">
        <v>6122</v>
      </c>
      <c r="F238" s="2300"/>
      <c r="G238" s="2300"/>
      <c r="H238" s="2300" t="s">
        <v>824</v>
      </c>
      <c r="I238" s="2300" t="s">
        <v>1190</v>
      </c>
      <c r="J238" s="2371"/>
      <c r="K238" s="2302">
        <v>3200000</v>
      </c>
    </row>
    <row r="239" spans="1:11" ht="12.75">
      <c r="A239" s="2367"/>
      <c r="B239" s="2368"/>
      <c r="C239" s="2369" t="s">
        <v>877</v>
      </c>
      <c r="D239" s="2370">
        <v>6171</v>
      </c>
      <c r="E239" s="2370">
        <v>5156</v>
      </c>
      <c r="F239" s="2300"/>
      <c r="G239" s="2300"/>
      <c r="H239" s="2300" t="s">
        <v>824</v>
      </c>
      <c r="I239" s="2300"/>
      <c r="J239" s="2371"/>
      <c r="K239" s="2302">
        <v>150000</v>
      </c>
    </row>
    <row r="240" spans="1:11" ht="12.75">
      <c r="A240" s="2367"/>
      <c r="B240" s="2368"/>
      <c r="C240" s="2369" t="s">
        <v>877</v>
      </c>
      <c r="D240" s="2370">
        <v>6171</v>
      </c>
      <c r="E240" s="2370">
        <v>5137</v>
      </c>
      <c r="F240" s="2300"/>
      <c r="G240" s="2300"/>
      <c r="H240" s="2300" t="s">
        <v>824</v>
      </c>
      <c r="I240" s="2300"/>
      <c r="J240" s="2371"/>
      <c r="K240" s="2302">
        <v>500000</v>
      </c>
    </row>
    <row r="241" spans="1:11" ht="13.5" thickBot="1">
      <c r="A241" s="2375"/>
      <c r="B241" s="2376"/>
      <c r="C241" s="2314" t="s">
        <v>877</v>
      </c>
      <c r="D241" s="2314">
        <v>6171</v>
      </c>
      <c r="E241" s="2377">
        <v>5166</v>
      </c>
      <c r="F241" s="2308"/>
      <c r="G241" s="2308"/>
      <c r="H241" s="2308" t="s">
        <v>824</v>
      </c>
      <c r="I241" s="2308"/>
      <c r="J241" s="2378"/>
      <c r="K241" s="2309">
        <v>200000</v>
      </c>
    </row>
    <row r="242" spans="1:11" ht="12.75">
      <c r="A242" s="2247" t="s">
        <v>1181</v>
      </c>
      <c r="B242" s="2362" t="s">
        <v>1191</v>
      </c>
      <c r="C242" s="2347" t="s">
        <v>1192</v>
      </c>
      <c r="D242" s="2365"/>
      <c r="E242" s="2365"/>
      <c r="F242" s="2294"/>
      <c r="G242" s="2294"/>
      <c r="H242" s="2294"/>
      <c r="I242" s="2294"/>
      <c r="J242" s="2366"/>
      <c r="K242" s="2295"/>
    </row>
    <row r="243" spans="1:11" ht="12.75">
      <c r="A243" s="2367"/>
      <c r="B243" s="2368"/>
      <c r="C243" s="2369" t="s">
        <v>875</v>
      </c>
      <c r="D243" s="2370">
        <v>3429</v>
      </c>
      <c r="E243" s="2370">
        <v>5169</v>
      </c>
      <c r="F243" s="2300"/>
      <c r="G243" s="2300"/>
      <c r="H243" s="2300" t="s">
        <v>1193</v>
      </c>
      <c r="I243" s="2300"/>
      <c r="J243" s="2371"/>
      <c r="K243" s="2302">
        <v>-130000</v>
      </c>
    </row>
    <row r="244" spans="1:11" ht="13.5" thickBot="1">
      <c r="A244" s="2375"/>
      <c r="B244" s="2376"/>
      <c r="C244" s="2314" t="s">
        <v>877</v>
      </c>
      <c r="D244" s="2314">
        <v>3316</v>
      </c>
      <c r="E244" s="2377">
        <v>5169</v>
      </c>
      <c r="F244" s="2308"/>
      <c r="G244" s="2308"/>
      <c r="H244" s="2308" t="s">
        <v>2196</v>
      </c>
      <c r="I244" s="2308"/>
      <c r="J244" s="2378"/>
      <c r="K244" s="2309">
        <v>130000</v>
      </c>
    </row>
    <row r="245" spans="1:11" ht="12.75">
      <c r="A245" s="2247" t="s">
        <v>1194</v>
      </c>
      <c r="B245" s="2362" t="s">
        <v>1195</v>
      </c>
      <c r="C245" s="2347" t="s">
        <v>1196</v>
      </c>
      <c r="D245" s="2365"/>
      <c r="E245" s="2365"/>
      <c r="F245" s="2294"/>
      <c r="G245" s="2294"/>
      <c r="H245" s="2294"/>
      <c r="I245" s="2294"/>
      <c r="J245" s="2366"/>
      <c r="K245" s="2295"/>
    </row>
    <row r="246" spans="1:11" ht="12.75">
      <c r="A246" s="2367"/>
      <c r="B246" s="2368"/>
      <c r="C246" s="2369" t="s">
        <v>875</v>
      </c>
      <c r="D246" s="2370">
        <v>4182</v>
      </c>
      <c r="E246" s="2370">
        <v>5410</v>
      </c>
      <c r="F246" s="2300"/>
      <c r="G246" s="2300" t="s">
        <v>1957</v>
      </c>
      <c r="H246" s="2300" t="s">
        <v>1951</v>
      </c>
      <c r="I246" s="2300" t="s">
        <v>1197</v>
      </c>
      <c r="J246" s="2371"/>
      <c r="K246" s="2302">
        <v>-2550000</v>
      </c>
    </row>
    <row r="247" spans="1:11" ht="12.75">
      <c r="A247" s="2367"/>
      <c r="B247" s="2368"/>
      <c r="C247" s="2369" t="s">
        <v>875</v>
      </c>
      <c r="D247" s="2370">
        <v>5184</v>
      </c>
      <c r="E247" s="2370">
        <v>5410</v>
      </c>
      <c r="F247" s="2300"/>
      <c r="G247" s="2300" t="s">
        <v>1957</v>
      </c>
      <c r="H247" s="2300" t="s">
        <v>1951</v>
      </c>
      <c r="I247" s="2300" t="s">
        <v>1198</v>
      </c>
      <c r="J247" s="2371"/>
      <c r="K247" s="2302">
        <v>-550000</v>
      </c>
    </row>
    <row r="248" spans="1:11" ht="12.75">
      <c r="A248" s="2367"/>
      <c r="B248" s="2368"/>
      <c r="C248" s="2369" t="s">
        <v>875</v>
      </c>
      <c r="D248" s="2370">
        <v>4185</v>
      </c>
      <c r="E248" s="2370">
        <v>5410</v>
      </c>
      <c r="F248" s="2300"/>
      <c r="G248" s="2300" t="s">
        <v>1957</v>
      </c>
      <c r="H248" s="2300" t="s">
        <v>1951</v>
      </c>
      <c r="I248" s="2300" t="s">
        <v>1199</v>
      </c>
      <c r="J248" s="2371"/>
      <c r="K248" s="2302">
        <v>-1000000</v>
      </c>
    </row>
    <row r="249" spans="1:11" ht="12.75">
      <c r="A249" s="2367"/>
      <c r="B249" s="2368"/>
      <c r="C249" s="2369" t="s">
        <v>877</v>
      </c>
      <c r="D249" s="2370">
        <v>4171</v>
      </c>
      <c r="E249" s="2370">
        <v>5410</v>
      </c>
      <c r="F249" s="2300"/>
      <c r="G249" s="2300" t="s">
        <v>1957</v>
      </c>
      <c r="H249" s="2300" t="s">
        <v>1951</v>
      </c>
      <c r="I249" s="2300" t="s">
        <v>1200</v>
      </c>
      <c r="J249" s="2371"/>
      <c r="K249" s="2302">
        <v>2850000</v>
      </c>
    </row>
    <row r="250" spans="1:11" ht="13.5" thickBot="1">
      <c r="A250" s="2375"/>
      <c r="B250" s="2376"/>
      <c r="C250" s="2314" t="s">
        <v>877</v>
      </c>
      <c r="D250" s="2314">
        <v>4172</v>
      </c>
      <c r="E250" s="2377">
        <v>5410</v>
      </c>
      <c r="F250" s="2308"/>
      <c r="G250" s="2308" t="s">
        <v>1957</v>
      </c>
      <c r="H250" s="2308" t="s">
        <v>1951</v>
      </c>
      <c r="I250" s="2308" t="s">
        <v>1201</v>
      </c>
      <c r="J250" s="2378"/>
      <c r="K250" s="2309">
        <v>1250000</v>
      </c>
    </row>
    <row r="251" spans="1:11" ht="12.75">
      <c r="A251" s="2247" t="s">
        <v>1194</v>
      </c>
      <c r="B251" s="2362" t="s">
        <v>1202</v>
      </c>
      <c r="C251" s="2347" t="s">
        <v>1203</v>
      </c>
      <c r="D251" s="2365"/>
      <c r="E251" s="2365"/>
      <c r="F251" s="2294"/>
      <c r="G251" s="2294"/>
      <c r="H251" s="2294"/>
      <c r="I251" s="2294"/>
      <c r="J251" s="2366"/>
      <c r="K251" s="2295"/>
    </row>
    <row r="252" spans="1:11" ht="12.75">
      <c r="A252" s="2352"/>
      <c r="B252" s="2353"/>
      <c r="C252" s="2384" t="s">
        <v>2200</v>
      </c>
      <c r="D252" s="2391">
        <v>6402</v>
      </c>
      <c r="E252" s="2391">
        <v>2221</v>
      </c>
      <c r="F252" s="2385"/>
      <c r="G252" s="2385" t="s">
        <v>1054</v>
      </c>
      <c r="H252" s="2392" t="s">
        <v>1055</v>
      </c>
      <c r="I252" s="2392" t="s">
        <v>1056</v>
      </c>
      <c r="J252" s="2393"/>
      <c r="K252" s="2389">
        <v>835700</v>
      </c>
    </row>
    <row r="253" spans="1:11" ht="12.75">
      <c r="A253" s="2352"/>
      <c r="B253" s="2353"/>
      <c r="C253" s="2384" t="s">
        <v>2200</v>
      </c>
      <c r="D253" s="2391">
        <v>6402</v>
      </c>
      <c r="E253" s="2391">
        <v>2221</v>
      </c>
      <c r="F253" s="2385"/>
      <c r="G253" s="2385" t="s">
        <v>1204</v>
      </c>
      <c r="H253" s="2392" t="s">
        <v>1055</v>
      </c>
      <c r="I253" s="2392" t="s">
        <v>1056</v>
      </c>
      <c r="J253" s="2393"/>
      <c r="K253" s="2389">
        <v>19700</v>
      </c>
    </row>
    <row r="254" spans="1:11" ht="12.75">
      <c r="A254" s="2352"/>
      <c r="B254" s="2353"/>
      <c r="C254" s="2384" t="s">
        <v>2200</v>
      </c>
      <c r="D254" s="2391">
        <v>6402</v>
      </c>
      <c r="E254" s="2391">
        <v>2221</v>
      </c>
      <c r="F254" s="2385"/>
      <c r="G254" s="2385" t="s">
        <v>1057</v>
      </c>
      <c r="H254" s="2392" t="s">
        <v>1055</v>
      </c>
      <c r="I254" s="2392" t="s">
        <v>1056</v>
      </c>
      <c r="J254" s="2393"/>
      <c r="K254" s="2389">
        <v>73700</v>
      </c>
    </row>
    <row r="255" spans="1:11" ht="12.75">
      <c r="A255" s="2352"/>
      <c r="B255" s="2353"/>
      <c r="C255" s="2384" t="s">
        <v>2200</v>
      </c>
      <c r="D255" s="2391">
        <v>6402</v>
      </c>
      <c r="E255" s="2391">
        <v>2221</v>
      </c>
      <c r="F255" s="2385"/>
      <c r="G255" s="2385" t="s">
        <v>1205</v>
      </c>
      <c r="H255" s="2392" t="s">
        <v>1055</v>
      </c>
      <c r="I255" s="2392" t="s">
        <v>1056</v>
      </c>
      <c r="J255" s="2393"/>
      <c r="K255" s="2389">
        <v>1700</v>
      </c>
    </row>
    <row r="256" spans="1:11" ht="13.5" thickBot="1">
      <c r="A256" s="2357"/>
      <c r="B256" s="475"/>
      <c r="C256" s="234" t="s">
        <v>1058</v>
      </c>
      <c r="D256" s="412"/>
      <c r="E256" s="412">
        <v>8115</v>
      </c>
      <c r="F256" s="2359"/>
      <c r="G256" s="2359"/>
      <c r="H256" s="2288" t="s">
        <v>1055</v>
      </c>
      <c r="I256" s="2288"/>
      <c r="J256" s="2360"/>
      <c r="K256" s="2290">
        <v>-930800</v>
      </c>
    </row>
    <row r="257" spans="1:11" ht="12.75">
      <c r="A257" s="2291" t="s">
        <v>1131</v>
      </c>
      <c r="B257" s="2362" t="s">
        <v>1206</v>
      </c>
      <c r="C257" s="2347" t="s">
        <v>1207</v>
      </c>
      <c r="D257" s="2347"/>
      <c r="E257" s="2347"/>
      <c r="F257" s="2380"/>
      <c r="G257" s="2380"/>
      <c r="H257" s="2348"/>
      <c r="I257" s="2381"/>
      <c r="J257" s="2349"/>
      <c r="K257" s="2254"/>
    </row>
    <row r="258" spans="1:11" ht="12.75">
      <c r="A258" s="2382"/>
      <c r="B258" s="2383"/>
      <c r="C258" s="2384" t="s">
        <v>2200</v>
      </c>
      <c r="D258" s="2384"/>
      <c r="E258" s="2384">
        <v>4129</v>
      </c>
      <c r="F258" s="2385"/>
      <c r="G258" s="2385" t="s">
        <v>1043</v>
      </c>
      <c r="H258" s="2386" t="s">
        <v>1044</v>
      </c>
      <c r="I258" s="2387"/>
      <c r="J258" s="2388" t="s">
        <v>1045</v>
      </c>
      <c r="K258" s="2389">
        <v>2000000</v>
      </c>
    </row>
    <row r="259" spans="1:11" ht="13.5" thickBot="1">
      <c r="A259" s="2357"/>
      <c r="B259" s="475"/>
      <c r="C259" s="234" t="s">
        <v>875</v>
      </c>
      <c r="D259" s="221">
        <v>2219</v>
      </c>
      <c r="E259" s="221">
        <v>6121</v>
      </c>
      <c r="F259" s="2390"/>
      <c r="G259" s="2390"/>
      <c r="H259" s="2276" t="s">
        <v>1044</v>
      </c>
      <c r="I259" s="2358">
        <v>211016</v>
      </c>
      <c r="J259" s="2363"/>
      <c r="K259" s="2263">
        <v>-2000000</v>
      </c>
    </row>
    <row r="260" spans="1:11" ht="12.75">
      <c r="A260" s="2247" t="s">
        <v>1208</v>
      </c>
      <c r="B260" s="2362" t="s">
        <v>1209</v>
      </c>
      <c r="C260" s="2347" t="s">
        <v>1210</v>
      </c>
      <c r="D260" s="2347"/>
      <c r="E260" s="2347"/>
      <c r="F260" s="2348"/>
      <c r="G260" s="2348"/>
      <c r="H260" s="2348"/>
      <c r="I260" s="2348"/>
      <c r="J260" s="2349"/>
      <c r="K260" s="2254"/>
    </row>
    <row r="261" spans="1:11" ht="12.75">
      <c r="A261" s="2382" t="s">
        <v>21</v>
      </c>
      <c r="B261" s="2383"/>
      <c r="C261" s="2384" t="s">
        <v>1147</v>
      </c>
      <c r="D261" s="2391">
        <v>6402</v>
      </c>
      <c r="E261" s="2391">
        <v>2221</v>
      </c>
      <c r="F261" s="2385"/>
      <c r="G261" s="2385"/>
      <c r="H261" s="2392" t="s">
        <v>1211</v>
      </c>
      <c r="I261" s="2392"/>
      <c r="J261" s="2393"/>
      <c r="K261" s="2389">
        <v>-336900</v>
      </c>
    </row>
    <row r="262" spans="1:11" ht="12.75">
      <c r="A262" s="2382"/>
      <c r="B262" s="2383"/>
      <c r="C262" s="17" t="s">
        <v>1058</v>
      </c>
      <c r="D262" s="377"/>
      <c r="E262" s="377">
        <v>8115</v>
      </c>
      <c r="F262" s="2355"/>
      <c r="G262" s="2355"/>
      <c r="H262" s="873" t="s">
        <v>2320</v>
      </c>
      <c r="I262" s="873"/>
      <c r="J262" s="2356"/>
      <c r="K262" s="210">
        <v>336900</v>
      </c>
    </row>
    <row r="263" spans="1:11" ht="12.75">
      <c r="A263" s="107"/>
      <c r="B263" s="2361"/>
      <c r="C263" s="56" t="s">
        <v>875</v>
      </c>
      <c r="D263" s="56">
        <v>6409</v>
      </c>
      <c r="E263" s="56">
        <v>5901</v>
      </c>
      <c r="F263" s="2286"/>
      <c r="G263" s="2286"/>
      <c r="H263" s="2286" t="s">
        <v>1864</v>
      </c>
      <c r="I263" s="2286"/>
      <c r="J263" s="2354" t="s">
        <v>876</v>
      </c>
      <c r="K263" s="210">
        <v>336900</v>
      </c>
    </row>
    <row r="264" spans="1:11" ht="12.75">
      <c r="A264" s="2382"/>
      <c r="B264" s="2383"/>
      <c r="C264" s="17" t="s">
        <v>1058</v>
      </c>
      <c r="D264" s="377"/>
      <c r="E264" s="377">
        <v>8115</v>
      </c>
      <c r="F264" s="2355"/>
      <c r="G264" s="2355"/>
      <c r="H264" s="873" t="s">
        <v>2320</v>
      </c>
      <c r="I264" s="873"/>
      <c r="J264" s="2356"/>
      <c r="K264" s="210">
        <v>-336900</v>
      </c>
    </row>
    <row r="265" spans="1:11" ht="12.75">
      <c r="A265" s="2382"/>
      <c r="B265" s="2383"/>
      <c r="C265" s="2384" t="s">
        <v>2200</v>
      </c>
      <c r="D265" s="2391">
        <v>6402</v>
      </c>
      <c r="E265" s="2391">
        <v>2229</v>
      </c>
      <c r="F265" s="2385"/>
      <c r="G265" s="2385"/>
      <c r="H265" s="2392" t="s">
        <v>1864</v>
      </c>
      <c r="I265" s="2392"/>
      <c r="J265" s="2393"/>
      <c r="K265" s="2389">
        <v>335000</v>
      </c>
    </row>
    <row r="266" spans="1:11" ht="12.75">
      <c r="A266" s="2382"/>
      <c r="B266" s="2383"/>
      <c r="C266" s="17" t="s">
        <v>1058</v>
      </c>
      <c r="D266" s="377"/>
      <c r="E266" s="377">
        <v>8115</v>
      </c>
      <c r="F266" s="2355"/>
      <c r="G266" s="2355"/>
      <c r="H266" s="873" t="s">
        <v>2320</v>
      </c>
      <c r="I266" s="873"/>
      <c r="J266" s="2356"/>
      <c r="K266" s="210">
        <v>-335000</v>
      </c>
    </row>
    <row r="267" spans="1:11" ht="12.75">
      <c r="A267" s="2367"/>
      <c r="B267" s="2368"/>
      <c r="C267" s="2369" t="s">
        <v>875</v>
      </c>
      <c r="D267" s="2370">
        <v>4351</v>
      </c>
      <c r="E267" s="2370">
        <v>6121</v>
      </c>
      <c r="F267" s="2300"/>
      <c r="G267" s="2300"/>
      <c r="H267" s="2300" t="s">
        <v>2067</v>
      </c>
      <c r="I267" s="2300" t="s">
        <v>2321</v>
      </c>
      <c r="J267" s="2371"/>
      <c r="K267" s="2302">
        <v>-250000000</v>
      </c>
    </row>
    <row r="268" spans="1:11" ht="13.5" thickBot="1">
      <c r="A268" s="2375"/>
      <c r="B268" s="2376"/>
      <c r="C268" s="2314" t="s">
        <v>877</v>
      </c>
      <c r="D268" s="2377">
        <v>4351</v>
      </c>
      <c r="E268" s="2377">
        <v>6121</v>
      </c>
      <c r="F268" s="2308"/>
      <c r="G268" s="2308" t="s">
        <v>1152</v>
      </c>
      <c r="H268" s="2308" t="s">
        <v>2067</v>
      </c>
      <c r="I268" s="2308" t="s">
        <v>2156</v>
      </c>
      <c r="J268" s="2378"/>
      <c r="K268" s="2309">
        <v>250000000</v>
      </c>
    </row>
    <row r="269" spans="1:11" ht="12.75">
      <c r="A269" s="2247" t="s">
        <v>1208</v>
      </c>
      <c r="B269" s="2362" t="s">
        <v>2322</v>
      </c>
      <c r="C269" s="2347" t="s">
        <v>2323</v>
      </c>
      <c r="D269" s="2347"/>
      <c r="E269" s="2347"/>
      <c r="F269" s="2380"/>
      <c r="G269" s="2380"/>
      <c r="H269" s="2348"/>
      <c r="I269" s="2381"/>
      <c r="J269" s="2349"/>
      <c r="K269" s="2254"/>
    </row>
    <row r="270" spans="1:11" ht="12.75">
      <c r="A270" s="2382"/>
      <c r="B270" s="2383"/>
      <c r="C270" s="2384" t="s">
        <v>1147</v>
      </c>
      <c r="D270" s="2384">
        <v>3569</v>
      </c>
      <c r="E270" s="2384">
        <v>2322</v>
      </c>
      <c r="F270" s="2385"/>
      <c r="G270" s="2385"/>
      <c r="H270" s="2386" t="s">
        <v>2117</v>
      </c>
      <c r="I270" s="2387"/>
      <c r="J270" s="2388"/>
      <c r="K270" s="2389">
        <v>-88000</v>
      </c>
    </row>
    <row r="271" spans="1:11" ht="13.5" thickBot="1">
      <c r="A271" s="2357"/>
      <c r="B271" s="475"/>
      <c r="C271" s="463" t="s">
        <v>877</v>
      </c>
      <c r="D271" s="221">
        <v>3569</v>
      </c>
      <c r="E271" s="221">
        <v>6122</v>
      </c>
      <c r="F271" s="2390"/>
      <c r="G271" s="2390"/>
      <c r="H271" s="2276" t="s">
        <v>2117</v>
      </c>
      <c r="I271" s="2397">
        <v>211058</v>
      </c>
      <c r="J271" s="2363"/>
      <c r="K271" s="2263">
        <v>88000</v>
      </c>
    </row>
    <row r="272" spans="1:11" ht="12.75">
      <c r="A272" s="2247" t="s">
        <v>2324</v>
      </c>
      <c r="B272" s="2362" t="s">
        <v>2325</v>
      </c>
      <c r="C272" s="2347" t="s">
        <v>2326</v>
      </c>
      <c r="D272" s="2365"/>
      <c r="E272" s="2365"/>
      <c r="F272" s="2294"/>
      <c r="G272" s="2294"/>
      <c r="H272" s="2294"/>
      <c r="I272" s="2294"/>
      <c r="J272" s="2366"/>
      <c r="K272" s="2295"/>
    </row>
    <row r="273" spans="1:11" ht="12.75">
      <c r="A273" s="2367"/>
      <c r="B273" s="2368"/>
      <c r="C273" s="2369" t="s">
        <v>875</v>
      </c>
      <c r="D273" s="2370">
        <v>4376</v>
      </c>
      <c r="E273" s="2370">
        <v>5221</v>
      </c>
      <c r="F273" s="2300"/>
      <c r="G273" s="2300"/>
      <c r="H273" s="2300" t="s">
        <v>2117</v>
      </c>
      <c r="I273" s="2300" t="s">
        <v>2327</v>
      </c>
      <c r="J273" s="2371"/>
      <c r="K273" s="2302">
        <v>-1025000</v>
      </c>
    </row>
    <row r="274" spans="1:11" ht="13.5" thickBot="1">
      <c r="A274" s="2375"/>
      <c r="B274" s="2376"/>
      <c r="C274" s="2314" t="s">
        <v>877</v>
      </c>
      <c r="D274" s="2314">
        <v>4376</v>
      </c>
      <c r="E274" s="2377">
        <v>5221</v>
      </c>
      <c r="F274" s="2308"/>
      <c r="G274" s="2308"/>
      <c r="H274" s="2308" t="s">
        <v>2117</v>
      </c>
      <c r="I274" s="2308" t="s">
        <v>2328</v>
      </c>
      <c r="J274" s="2378"/>
      <c r="K274" s="2309">
        <v>1025000</v>
      </c>
    </row>
    <row r="275" spans="1:11" ht="12.75">
      <c r="A275" s="2247" t="s">
        <v>2324</v>
      </c>
      <c r="B275" s="2362" t="s">
        <v>2329</v>
      </c>
      <c r="C275" s="2347" t="s">
        <v>2330</v>
      </c>
      <c r="D275" s="2347"/>
      <c r="E275" s="2347"/>
      <c r="F275" s="2348"/>
      <c r="G275" s="2348"/>
      <c r="H275" s="2348"/>
      <c r="I275" s="2348"/>
      <c r="J275" s="2349"/>
      <c r="K275" s="2254"/>
    </row>
    <row r="276" spans="1:11" ht="12.75">
      <c r="A276" s="107"/>
      <c r="B276" s="2361"/>
      <c r="C276" s="56" t="s">
        <v>875</v>
      </c>
      <c r="D276" s="56">
        <v>6409</v>
      </c>
      <c r="E276" s="56">
        <v>5901</v>
      </c>
      <c r="F276" s="2286"/>
      <c r="G276" s="2286"/>
      <c r="H276" s="2286" t="s">
        <v>1864</v>
      </c>
      <c r="I276" s="2286"/>
      <c r="J276" s="2354" t="s">
        <v>876</v>
      </c>
      <c r="K276" s="21">
        <v>-270000</v>
      </c>
    </row>
    <row r="277" spans="1:11" ht="13.5" thickBot="1">
      <c r="A277" s="2357"/>
      <c r="B277" s="475"/>
      <c r="C277" s="463" t="s">
        <v>877</v>
      </c>
      <c r="D277" s="463">
        <v>3113</v>
      </c>
      <c r="E277" s="221">
        <v>5336</v>
      </c>
      <c r="F277" s="2276"/>
      <c r="G277" s="2276" t="s">
        <v>2331</v>
      </c>
      <c r="H277" s="2288" t="s">
        <v>2111</v>
      </c>
      <c r="I277" s="2276"/>
      <c r="J277" s="2363"/>
      <c r="K277" s="2263">
        <v>270000</v>
      </c>
    </row>
    <row r="278" spans="1:11" ht="12.75">
      <c r="A278" s="2247" t="s">
        <v>2324</v>
      </c>
      <c r="B278" s="2362" t="s">
        <v>2332</v>
      </c>
      <c r="C278" s="2347" t="s">
        <v>2333</v>
      </c>
      <c r="D278" s="2347"/>
      <c r="E278" s="2347"/>
      <c r="F278" s="2348"/>
      <c r="G278" s="2348"/>
      <c r="H278" s="2348"/>
      <c r="I278" s="2348"/>
      <c r="J278" s="2349"/>
      <c r="K278" s="2254"/>
    </row>
    <row r="279" spans="1:11" ht="12.75">
      <c r="A279" s="107"/>
      <c r="B279" s="2361"/>
      <c r="C279" s="56" t="s">
        <v>875</v>
      </c>
      <c r="D279" s="17">
        <v>2141</v>
      </c>
      <c r="E279" s="56">
        <v>5169</v>
      </c>
      <c r="F279" s="2286"/>
      <c r="G279" s="2286"/>
      <c r="H279" s="2355" t="s">
        <v>2334</v>
      </c>
      <c r="I279" s="2286"/>
      <c r="J279" s="2354"/>
      <c r="K279" s="21">
        <v>-251000</v>
      </c>
    </row>
    <row r="280" spans="1:11" ht="12.75">
      <c r="A280" s="107"/>
      <c r="B280" s="2361"/>
      <c r="C280" s="56" t="s">
        <v>875</v>
      </c>
      <c r="D280" s="17">
        <v>3745</v>
      </c>
      <c r="E280" s="56">
        <v>5137</v>
      </c>
      <c r="F280" s="2286"/>
      <c r="G280" s="2286"/>
      <c r="H280" s="2355" t="s">
        <v>1048</v>
      </c>
      <c r="I280" s="2286"/>
      <c r="J280" s="2354"/>
      <c r="K280" s="21">
        <v>-120000</v>
      </c>
    </row>
    <row r="281" spans="1:11" ht="12.75">
      <c r="A281" s="107"/>
      <c r="B281" s="2361"/>
      <c r="C281" s="17" t="s">
        <v>877</v>
      </c>
      <c r="D281" s="17">
        <v>3729</v>
      </c>
      <c r="E281" s="377">
        <v>5139</v>
      </c>
      <c r="F281" s="2355"/>
      <c r="G281" s="2355"/>
      <c r="H281" s="2355" t="s">
        <v>1048</v>
      </c>
      <c r="I281" s="2355"/>
      <c r="J281" s="2356"/>
      <c r="K281" s="210">
        <v>170000</v>
      </c>
    </row>
    <row r="282" spans="1:11" ht="12.75">
      <c r="A282" s="107"/>
      <c r="B282" s="2361"/>
      <c r="C282" s="224" t="s">
        <v>877</v>
      </c>
      <c r="D282" s="224">
        <v>3729</v>
      </c>
      <c r="E282" s="56">
        <v>5165</v>
      </c>
      <c r="F282" s="2286"/>
      <c r="G282" s="2286"/>
      <c r="H282" s="2286" t="s">
        <v>1048</v>
      </c>
      <c r="I282" s="2286"/>
      <c r="J282" s="2351"/>
      <c r="K282" s="21">
        <v>1000</v>
      </c>
    </row>
    <row r="283" spans="1:11" ht="13.5" thickBot="1">
      <c r="A283" s="108"/>
      <c r="B283" s="2350"/>
      <c r="C283" s="234" t="s">
        <v>877</v>
      </c>
      <c r="D283" s="234">
        <v>3745</v>
      </c>
      <c r="E283" s="412">
        <v>5166</v>
      </c>
      <c r="F283" s="2359"/>
      <c r="G283" s="2359"/>
      <c r="H283" s="2359" t="s">
        <v>1048</v>
      </c>
      <c r="I283" s="2359"/>
      <c r="J283" s="2360"/>
      <c r="K283" s="2290">
        <v>200000</v>
      </c>
    </row>
    <row r="284" spans="1:11" ht="12.75">
      <c r="A284" s="2247" t="s">
        <v>2324</v>
      </c>
      <c r="B284" s="2362" t="s">
        <v>2335</v>
      </c>
      <c r="C284" s="2347" t="s">
        <v>2336</v>
      </c>
      <c r="D284" s="2347"/>
      <c r="E284" s="2347"/>
      <c r="F284" s="2348"/>
      <c r="G284" s="2348"/>
      <c r="H284" s="2348"/>
      <c r="I284" s="2348"/>
      <c r="J284" s="2349"/>
      <c r="K284" s="2254"/>
    </row>
    <row r="285" spans="1:11" ht="12.75">
      <c r="A285" s="107"/>
      <c r="B285" s="2361"/>
      <c r="C285" s="56" t="s">
        <v>875</v>
      </c>
      <c r="D285" s="17">
        <v>3669</v>
      </c>
      <c r="E285" s="56">
        <v>6130</v>
      </c>
      <c r="F285" s="2286"/>
      <c r="G285" s="2286"/>
      <c r="H285" s="2355" t="s">
        <v>2160</v>
      </c>
      <c r="I285" s="2286" t="s">
        <v>2337</v>
      </c>
      <c r="J285" s="2354"/>
      <c r="K285" s="21">
        <v>-5000000</v>
      </c>
    </row>
    <row r="286" spans="1:11" ht="12.75">
      <c r="A286" s="107"/>
      <c r="B286" s="2361"/>
      <c r="C286" s="56" t="s">
        <v>875</v>
      </c>
      <c r="D286" s="17">
        <v>3669</v>
      </c>
      <c r="E286" s="56">
        <v>6130</v>
      </c>
      <c r="F286" s="2286"/>
      <c r="G286" s="2286"/>
      <c r="H286" s="2355" t="s">
        <v>2160</v>
      </c>
      <c r="I286" s="2286" t="s">
        <v>2338</v>
      </c>
      <c r="J286" s="2354"/>
      <c r="K286" s="21">
        <v>-4469000</v>
      </c>
    </row>
    <row r="287" spans="1:11" ht="13.5" thickBot="1">
      <c r="A287" s="108"/>
      <c r="B287" s="2350"/>
      <c r="C287" s="234" t="s">
        <v>877</v>
      </c>
      <c r="D287" s="234">
        <v>3299</v>
      </c>
      <c r="E287" s="412">
        <v>6121</v>
      </c>
      <c r="F287" s="2359"/>
      <c r="G287" s="2359"/>
      <c r="H287" s="2359" t="s">
        <v>2339</v>
      </c>
      <c r="I287" s="2359" t="s">
        <v>2340</v>
      </c>
      <c r="J287" s="2360"/>
      <c r="K287" s="2290">
        <v>9469000</v>
      </c>
    </row>
    <row r="288" spans="1:11" ht="12.75">
      <c r="A288" s="2247" t="s">
        <v>2324</v>
      </c>
      <c r="B288" s="2362" t="s">
        <v>2341</v>
      </c>
      <c r="C288" s="2347" t="s">
        <v>2342</v>
      </c>
      <c r="D288" s="2347"/>
      <c r="E288" s="2347"/>
      <c r="F288" s="2348"/>
      <c r="G288" s="2348"/>
      <c r="H288" s="2348"/>
      <c r="I288" s="2348"/>
      <c r="J288" s="2349"/>
      <c r="K288" s="2254"/>
    </row>
    <row r="289" spans="1:11" ht="12.75">
      <c r="A289" s="107"/>
      <c r="B289" s="2361"/>
      <c r="C289" s="56" t="s">
        <v>875</v>
      </c>
      <c r="D289" s="17">
        <v>3113</v>
      </c>
      <c r="E289" s="56">
        <v>6351</v>
      </c>
      <c r="F289" s="2286"/>
      <c r="G289" s="2286"/>
      <c r="H289" s="2355" t="s">
        <v>2111</v>
      </c>
      <c r="I289" s="2286" t="s">
        <v>2343</v>
      </c>
      <c r="J289" s="2354"/>
      <c r="K289" s="21">
        <v>-232000</v>
      </c>
    </row>
    <row r="290" spans="1:11" ht="12.75">
      <c r="A290" s="107"/>
      <c r="B290" s="2361"/>
      <c r="C290" s="224" t="s">
        <v>877</v>
      </c>
      <c r="D290" s="224">
        <v>3113</v>
      </c>
      <c r="E290" s="56">
        <v>6351</v>
      </c>
      <c r="F290" s="2286"/>
      <c r="G290" s="2286"/>
      <c r="H290" s="2286" t="s">
        <v>2111</v>
      </c>
      <c r="I290" s="2286" t="s">
        <v>2344</v>
      </c>
      <c r="J290" s="2351"/>
      <c r="K290" s="21">
        <v>57000</v>
      </c>
    </row>
    <row r="291" spans="1:11" ht="13.5" thickBot="1">
      <c r="A291" s="108"/>
      <c r="B291" s="2350"/>
      <c r="C291" s="234" t="s">
        <v>877</v>
      </c>
      <c r="D291" s="234">
        <v>3113</v>
      </c>
      <c r="E291" s="412">
        <v>6351</v>
      </c>
      <c r="F291" s="2359"/>
      <c r="G291" s="2359"/>
      <c r="H291" s="2359" t="s">
        <v>2111</v>
      </c>
      <c r="I291" s="2359" t="s">
        <v>2345</v>
      </c>
      <c r="J291" s="2360"/>
      <c r="K291" s="2290">
        <v>175000</v>
      </c>
    </row>
    <row r="292" spans="1:11" ht="12.75">
      <c r="A292" s="2247" t="s">
        <v>2324</v>
      </c>
      <c r="B292" s="2362" t="s">
        <v>2346</v>
      </c>
      <c r="C292" s="2347" t="s">
        <v>2347</v>
      </c>
      <c r="D292" s="2365"/>
      <c r="E292" s="2365"/>
      <c r="F292" s="2294"/>
      <c r="G292" s="2294"/>
      <c r="H292" s="2294"/>
      <c r="I292" s="2294"/>
      <c r="J292" s="2366"/>
      <c r="K292" s="2295"/>
    </row>
    <row r="293" spans="1:11" ht="12.75">
      <c r="A293" s="2367"/>
      <c r="B293" s="2368"/>
      <c r="C293" s="2369" t="s">
        <v>875</v>
      </c>
      <c r="D293" s="2370">
        <v>4399</v>
      </c>
      <c r="E293" s="2370">
        <v>5166</v>
      </c>
      <c r="F293" s="2300"/>
      <c r="G293" s="2300"/>
      <c r="H293" s="2300" t="s">
        <v>2117</v>
      </c>
      <c r="I293" s="2300"/>
      <c r="J293" s="2371"/>
      <c r="K293" s="2302">
        <v>-142000</v>
      </c>
    </row>
    <row r="294" spans="1:11" ht="13.5" thickBot="1">
      <c r="A294" s="2375"/>
      <c r="B294" s="2376"/>
      <c r="C294" s="2314" t="s">
        <v>877</v>
      </c>
      <c r="D294" s="2314">
        <v>4399</v>
      </c>
      <c r="E294" s="2377">
        <v>5136</v>
      </c>
      <c r="F294" s="2308"/>
      <c r="G294" s="2308"/>
      <c r="H294" s="2308" t="s">
        <v>2117</v>
      </c>
      <c r="I294" s="2308"/>
      <c r="J294" s="2378"/>
      <c r="K294" s="2309">
        <v>142000</v>
      </c>
    </row>
    <row r="295" spans="1:11" ht="12.75">
      <c r="A295" s="2247" t="s">
        <v>2324</v>
      </c>
      <c r="B295" s="2362" t="s">
        <v>2348</v>
      </c>
      <c r="C295" s="2347" t="s">
        <v>2349</v>
      </c>
      <c r="D295" s="2365"/>
      <c r="E295" s="2365"/>
      <c r="F295" s="2294"/>
      <c r="G295" s="2294"/>
      <c r="H295" s="2294"/>
      <c r="I295" s="2294"/>
      <c r="J295" s="2366"/>
      <c r="K295" s="2295"/>
    </row>
    <row r="296" spans="1:11" ht="12.75">
      <c r="A296" s="2367"/>
      <c r="B296" s="2368"/>
      <c r="C296" s="2369" t="s">
        <v>875</v>
      </c>
      <c r="D296" s="2370">
        <v>4185</v>
      </c>
      <c r="E296" s="2370">
        <v>5410</v>
      </c>
      <c r="F296" s="2300"/>
      <c r="G296" s="2300" t="s">
        <v>1957</v>
      </c>
      <c r="H296" s="2300" t="s">
        <v>1951</v>
      </c>
      <c r="I296" s="2300" t="s">
        <v>1199</v>
      </c>
      <c r="J296" s="2371"/>
      <c r="K296" s="2302">
        <v>-300000</v>
      </c>
    </row>
    <row r="297" spans="1:11" ht="13.5" thickBot="1">
      <c r="A297" s="2375"/>
      <c r="B297" s="2376"/>
      <c r="C297" s="2314" t="s">
        <v>877</v>
      </c>
      <c r="D297" s="2314">
        <v>4182</v>
      </c>
      <c r="E297" s="2377">
        <v>5410</v>
      </c>
      <c r="F297" s="2308"/>
      <c r="G297" s="2308" t="s">
        <v>1957</v>
      </c>
      <c r="H297" s="2308" t="s">
        <v>1951</v>
      </c>
      <c r="I297" s="2308" t="s">
        <v>1197</v>
      </c>
      <c r="J297" s="2378"/>
      <c r="K297" s="2309">
        <v>300000</v>
      </c>
    </row>
    <row r="298" spans="1:11" ht="12.75">
      <c r="A298" s="2247" t="s">
        <v>1665</v>
      </c>
      <c r="B298" s="2362" t="s">
        <v>1666</v>
      </c>
      <c r="C298" s="2347" t="s">
        <v>1667</v>
      </c>
      <c r="D298" s="2347"/>
      <c r="E298" s="2347"/>
      <c r="F298" s="2348"/>
      <c r="G298" s="2348"/>
      <c r="H298" s="2348"/>
      <c r="I298" s="2348"/>
      <c r="J298" s="2349"/>
      <c r="K298" s="2254"/>
    </row>
    <row r="299" spans="1:11" ht="12.75">
      <c r="A299" s="2352"/>
      <c r="B299" s="2353"/>
      <c r="C299" s="56" t="s">
        <v>875</v>
      </c>
      <c r="D299" s="377">
        <v>3669</v>
      </c>
      <c r="E299" s="377">
        <v>6130</v>
      </c>
      <c r="F299" s="2355"/>
      <c r="G299" s="2355"/>
      <c r="H299" s="2355" t="s">
        <v>2160</v>
      </c>
      <c r="I299" s="873" t="s">
        <v>1668</v>
      </c>
      <c r="J299" s="2356"/>
      <c r="K299" s="210">
        <v>-354000</v>
      </c>
    </row>
    <row r="300" spans="1:11" ht="13.5" thickBot="1">
      <c r="A300" s="2357"/>
      <c r="B300" s="475"/>
      <c r="C300" s="463" t="s">
        <v>877</v>
      </c>
      <c r="D300" s="234">
        <v>3429</v>
      </c>
      <c r="E300" s="412">
        <v>6119</v>
      </c>
      <c r="F300" s="2359"/>
      <c r="G300" s="2359"/>
      <c r="H300" s="2359" t="s">
        <v>1669</v>
      </c>
      <c r="I300" s="2261" t="s">
        <v>1670</v>
      </c>
      <c r="J300" s="2364"/>
      <c r="K300" s="2263">
        <v>354000</v>
      </c>
    </row>
    <row r="301" spans="1:11" ht="12.75">
      <c r="A301" s="2247" t="s">
        <v>1665</v>
      </c>
      <c r="B301" s="2362" t="s">
        <v>1671</v>
      </c>
      <c r="C301" s="2347" t="s">
        <v>1672</v>
      </c>
      <c r="D301" s="2365"/>
      <c r="E301" s="2365"/>
      <c r="F301" s="2294"/>
      <c r="G301" s="2294"/>
      <c r="H301" s="2294"/>
      <c r="I301" s="2294"/>
      <c r="J301" s="2366"/>
      <c r="K301" s="2295"/>
    </row>
    <row r="302" spans="1:11" ht="12.75">
      <c r="A302" s="2367"/>
      <c r="B302" s="2368"/>
      <c r="C302" s="2369" t="s">
        <v>875</v>
      </c>
      <c r="D302" s="2370">
        <v>6171</v>
      </c>
      <c r="E302" s="2370">
        <v>5901</v>
      </c>
      <c r="F302" s="2300"/>
      <c r="G302" s="2300"/>
      <c r="H302" s="2300" t="s">
        <v>824</v>
      </c>
      <c r="I302" s="2300"/>
      <c r="J302" s="2371"/>
      <c r="K302" s="2302">
        <v>-1200000</v>
      </c>
    </row>
    <row r="303" spans="1:11" ht="12.75">
      <c r="A303" s="2367"/>
      <c r="B303" s="2368"/>
      <c r="C303" s="2369" t="s">
        <v>875</v>
      </c>
      <c r="D303" s="2370">
        <v>6171</v>
      </c>
      <c r="E303" s="2370">
        <v>5169</v>
      </c>
      <c r="F303" s="2300"/>
      <c r="G303" s="2300"/>
      <c r="H303" s="2300" t="s">
        <v>824</v>
      </c>
      <c r="I303" s="2300"/>
      <c r="J303" s="2371"/>
      <c r="K303" s="2302">
        <v>-150000</v>
      </c>
    </row>
    <row r="304" spans="1:11" ht="12.75">
      <c r="A304" s="2367"/>
      <c r="B304" s="2368"/>
      <c r="C304" s="2369" t="s">
        <v>877</v>
      </c>
      <c r="D304" s="2370">
        <v>6171</v>
      </c>
      <c r="E304" s="2370">
        <v>5171</v>
      </c>
      <c r="F304" s="2300"/>
      <c r="G304" s="2300"/>
      <c r="H304" s="2300" t="s">
        <v>824</v>
      </c>
      <c r="I304" s="2300"/>
      <c r="J304" s="2371"/>
      <c r="K304" s="2302">
        <v>750000</v>
      </c>
    </row>
    <row r="305" spans="1:11" ht="13.5" thickBot="1">
      <c r="A305" s="2375"/>
      <c r="B305" s="2376"/>
      <c r="C305" s="2314" t="s">
        <v>877</v>
      </c>
      <c r="D305" s="2314">
        <v>6171</v>
      </c>
      <c r="E305" s="2377">
        <v>5169</v>
      </c>
      <c r="F305" s="2308"/>
      <c r="G305" s="2308"/>
      <c r="H305" s="2308" t="s">
        <v>824</v>
      </c>
      <c r="I305" s="2308" t="s">
        <v>2158</v>
      </c>
      <c r="J305" s="2378"/>
      <c r="K305" s="2309">
        <v>600000</v>
      </c>
    </row>
    <row r="306" spans="1:11" ht="12.75">
      <c r="A306" s="2247" t="s">
        <v>1665</v>
      </c>
      <c r="B306" s="2362" t="s">
        <v>1673</v>
      </c>
      <c r="C306" s="2347" t="s">
        <v>1674</v>
      </c>
      <c r="D306" s="2365"/>
      <c r="E306" s="2365"/>
      <c r="F306" s="2294"/>
      <c r="G306" s="2294"/>
      <c r="H306" s="2294"/>
      <c r="I306" s="2294"/>
      <c r="J306" s="2366"/>
      <c r="K306" s="2295"/>
    </row>
    <row r="307" spans="1:11" ht="12.75">
      <c r="A307" s="2352"/>
      <c r="B307" s="2353"/>
      <c r="C307" s="2384" t="s">
        <v>2200</v>
      </c>
      <c r="D307" s="2391">
        <v>6402</v>
      </c>
      <c r="E307" s="2391">
        <v>2221</v>
      </c>
      <c r="F307" s="2385"/>
      <c r="G307" s="2385" t="s">
        <v>878</v>
      </c>
      <c r="H307" s="2398" t="s">
        <v>1896</v>
      </c>
      <c r="I307" s="2392" t="s">
        <v>1675</v>
      </c>
      <c r="J307" s="2393"/>
      <c r="K307" s="2389">
        <v>150900</v>
      </c>
    </row>
    <row r="308" spans="1:11" ht="12.75">
      <c r="A308" s="2352"/>
      <c r="B308" s="2353"/>
      <c r="C308" s="2384" t="s">
        <v>2200</v>
      </c>
      <c r="D308" s="2391">
        <v>6402</v>
      </c>
      <c r="E308" s="2391">
        <v>2221</v>
      </c>
      <c r="F308" s="2385"/>
      <c r="G308" s="2385" t="s">
        <v>880</v>
      </c>
      <c r="H308" s="2392" t="s">
        <v>1896</v>
      </c>
      <c r="I308" s="2392" t="s">
        <v>1675</v>
      </c>
      <c r="J308" s="2393"/>
      <c r="K308" s="2389">
        <v>13300</v>
      </c>
    </row>
    <row r="309" spans="1:11" ht="12.75">
      <c r="A309" s="2352"/>
      <c r="B309" s="2353"/>
      <c r="C309" s="2384" t="s">
        <v>2200</v>
      </c>
      <c r="D309" s="2391">
        <v>6402</v>
      </c>
      <c r="E309" s="2391">
        <v>2221</v>
      </c>
      <c r="F309" s="2385"/>
      <c r="G309" s="2385" t="s">
        <v>881</v>
      </c>
      <c r="H309" s="2392" t="s">
        <v>1896</v>
      </c>
      <c r="I309" s="2392" t="s">
        <v>1675</v>
      </c>
      <c r="J309" s="2393"/>
      <c r="K309" s="2389">
        <v>13300</v>
      </c>
    </row>
    <row r="310" spans="1:11" ht="13.5" thickBot="1">
      <c r="A310" s="2357"/>
      <c r="B310" s="475"/>
      <c r="C310" s="234" t="s">
        <v>1058</v>
      </c>
      <c r="D310" s="412"/>
      <c r="E310" s="412">
        <v>8115</v>
      </c>
      <c r="F310" s="2359"/>
      <c r="G310" s="2359"/>
      <c r="H310" s="2399" t="s">
        <v>2320</v>
      </c>
      <c r="I310" s="2288"/>
      <c r="J310" s="2360"/>
      <c r="K310" s="2290">
        <v>-177500</v>
      </c>
    </row>
    <row r="311" spans="1:11" ht="12.75">
      <c r="A311" s="2247" t="s">
        <v>1665</v>
      </c>
      <c r="B311" s="2362" t="s">
        <v>1676</v>
      </c>
      <c r="C311" s="2347" t="s">
        <v>1677</v>
      </c>
      <c r="D311" s="2347"/>
      <c r="E311" s="2347"/>
      <c r="F311" s="2348"/>
      <c r="G311" s="2348"/>
      <c r="H311" s="2348"/>
      <c r="I311" s="2348"/>
      <c r="J311" s="2349"/>
      <c r="K311" s="2254"/>
    </row>
    <row r="312" spans="1:11" ht="12.75">
      <c r="A312" s="107"/>
      <c r="B312" s="2361"/>
      <c r="C312" s="56" t="s">
        <v>875</v>
      </c>
      <c r="D312" s="17">
        <v>3745</v>
      </c>
      <c r="E312" s="56">
        <v>6121</v>
      </c>
      <c r="F312" s="2286"/>
      <c r="G312" s="2286"/>
      <c r="H312" s="2355" t="s">
        <v>1048</v>
      </c>
      <c r="I312" s="2286" t="s">
        <v>1678</v>
      </c>
      <c r="J312" s="2354"/>
      <c r="K312" s="21">
        <v>-312000</v>
      </c>
    </row>
    <row r="313" spans="1:11" ht="12.75">
      <c r="A313" s="107"/>
      <c r="B313" s="2361"/>
      <c r="C313" s="17" t="s">
        <v>877</v>
      </c>
      <c r="D313" s="17">
        <v>3745</v>
      </c>
      <c r="E313" s="377">
        <v>5166</v>
      </c>
      <c r="F313" s="2355"/>
      <c r="G313" s="2355"/>
      <c r="H313" s="2355" t="s">
        <v>1048</v>
      </c>
      <c r="I313" s="2355"/>
      <c r="J313" s="2356"/>
      <c r="K313" s="210">
        <v>312000</v>
      </c>
    </row>
    <row r="314" spans="1:11" ht="12.75">
      <c r="A314" s="107"/>
      <c r="B314" s="2361"/>
      <c r="C314" s="56" t="s">
        <v>875</v>
      </c>
      <c r="D314" s="17">
        <v>3421</v>
      </c>
      <c r="E314" s="56">
        <v>5171</v>
      </c>
      <c r="F314" s="2286"/>
      <c r="G314" s="2286"/>
      <c r="H314" s="2355" t="s">
        <v>1679</v>
      </c>
      <c r="I314" s="2286"/>
      <c r="J314" s="2354"/>
      <c r="K314" s="21">
        <v>-100000</v>
      </c>
    </row>
    <row r="315" spans="1:11" ht="12.75">
      <c r="A315" s="107"/>
      <c r="B315" s="2361"/>
      <c r="C315" s="17" t="s">
        <v>877</v>
      </c>
      <c r="D315" s="17">
        <v>3745</v>
      </c>
      <c r="E315" s="377">
        <v>5154</v>
      </c>
      <c r="F315" s="2355"/>
      <c r="G315" s="2355"/>
      <c r="H315" s="2355" t="s">
        <v>1048</v>
      </c>
      <c r="I315" s="2355"/>
      <c r="J315" s="2356"/>
      <c r="K315" s="210">
        <v>100000</v>
      </c>
    </row>
    <row r="316" spans="1:11" ht="12.75">
      <c r="A316" s="107"/>
      <c r="B316" s="2361"/>
      <c r="C316" s="56" t="s">
        <v>875</v>
      </c>
      <c r="D316" s="17">
        <v>3729</v>
      </c>
      <c r="E316" s="56">
        <v>5139</v>
      </c>
      <c r="F316" s="2286"/>
      <c r="G316" s="2286"/>
      <c r="H316" s="2355" t="s">
        <v>1048</v>
      </c>
      <c r="I316" s="2286"/>
      <c r="J316" s="2354"/>
      <c r="K316" s="21">
        <v>-170000</v>
      </c>
    </row>
    <row r="317" spans="1:11" ht="13.5" thickBot="1">
      <c r="A317" s="108"/>
      <c r="B317" s="2350"/>
      <c r="C317" s="234" t="s">
        <v>877</v>
      </c>
      <c r="D317" s="234">
        <v>3792</v>
      </c>
      <c r="E317" s="412">
        <v>5139</v>
      </c>
      <c r="F317" s="2359"/>
      <c r="G317" s="2359"/>
      <c r="H317" s="2359" t="s">
        <v>1048</v>
      </c>
      <c r="I317" s="2359"/>
      <c r="J317" s="2360"/>
      <c r="K317" s="2290">
        <v>170000</v>
      </c>
    </row>
    <row r="318" spans="1:11" ht="12.75">
      <c r="A318" s="2247" t="s">
        <v>1665</v>
      </c>
      <c r="B318" s="2362" t="s">
        <v>1680</v>
      </c>
      <c r="C318" s="2347" t="s">
        <v>1681</v>
      </c>
      <c r="D318" s="2365"/>
      <c r="E318" s="2365"/>
      <c r="F318" s="2294"/>
      <c r="G318" s="2294"/>
      <c r="H318" s="2294"/>
      <c r="I318" s="2294"/>
      <c r="J318" s="2366"/>
      <c r="K318" s="2295"/>
    </row>
    <row r="319" spans="1:11" ht="12.75">
      <c r="A319" s="2367"/>
      <c r="B319" s="2368"/>
      <c r="C319" s="2369" t="s">
        <v>875</v>
      </c>
      <c r="D319" s="2370">
        <v>4185</v>
      </c>
      <c r="E319" s="2370">
        <v>5410</v>
      </c>
      <c r="F319" s="2300"/>
      <c r="G319" s="2300" t="s">
        <v>1957</v>
      </c>
      <c r="H319" s="2300" t="s">
        <v>1951</v>
      </c>
      <c r="I319" s="2300" t="s">
        <v>1199</v>
      </c>
      <c r="J319" s="2371"/>
      <c r="K319" s="2302">
        <v>-200000</v>
      </c>
    </row>
    <row r="320" spans="1:11" ht="13.5" thickBot="1">
      <c r="A320" s="2375"/>
      <c r="B320" s="2376"/>
      <c r="C320" s="2314" t="s">
        <v>877</v>
      </c>
      <c r="D320" s="2314">
        <v>4173</v>
      </c>
      <c r="E320" s="2377">
        <v>5410</v>
      </c>
      <c r="F320" s="2308"/>
      <c r="G320" s="2308" t="s">
        <v>1957</v>
      </c>
      <c r="H320" s="2308" t="s">
        <v>1951</v>
      </c>
      <c r="I320" s="2308" t="s">
        <v>1682</v>
      </c>
      <c r="J320" s="2378"/>
      <c r="K320" s="2309">
        <v>200000</v>
      </c>
    </row>
    <row r="321" spans="1:11" ht="12.75">
      <c r="A321" s="2247" t="s">
        <v>1636</v>
      </c>
      <c r="B321" s="2362" t="s">
        <v>1683</v>
      </c>
      <c r="C321" s="2347" t="s">
        <v>1684</v>
      </c>
      <c r="D321" s="2365"/>
      <c r="E321" s="2365"/>
      <c r="F321" s="2294"/>
      <c r="G321" s="2294"/>
      <c r="H321" s="2294"/>
      <c r="I321" s="2294"/>
      <c r="J321" s="2366"/>
      <c r="K321" s="2295"/>
    </row>
    <row r="322" spans="1:11" ht="12.75">
      <c r="A322" s="2367"/>
      <c r="B322" s="2368"/>
      <c r="C322" s="2369" t="s">
        <v>875</v>
      </c>
      <c r="D322" s="2370">
        <v>4322</v>
      </c>
      <c r="E322" s="2370">
        <v>5229</v>
      </c>
      <c r="F322" s="2300"/>
      <c r="G322" s="2300"/>
      <c r="H322" s="2300" t="s">
        <v>2117</v>
      </c>
      <c r="I322" s="2300"/>
      <c r="J322" s="2371"/>
      <c r="K322" s="2302">
        <v>-200000</v>
      </c>
    </row>
    <row r="323" spans="1:11" ht="12.75">
      <c r="A323" s="2367"/>
      <c r="B323" s="2368"/>
      <c r="C323" s="2369" t="s">
        <v>877</v>
      </c>
      <c r="D323" s="2369">
        <v>3131</v>
      </c>
      <c r="E323" s="2370">
        <v>5339</v>
      </c>
      <c r="F323" s="2300"/>
      <c r="G323" s="2300"/>
      <c r="H323" s="2300" t="s">
        <v>1685</v>
      </c>
      <c r="I323" s="2300"/>
      <c r="J323" s="2371"/>
      <c r="K323" s="2302">
        <v>40000</v>
      </c>
    </row>
    <row r="324" spans="1:11" ht="12.75">
      <c r="A324" s="2367"/>
      <c r="B324" s="2368"/>
      <c r="C324" s="2369" t="s">
        <v>877</v>
      </c>
      <c r="D324" s="2369">
        <v>3132</v>
      </c>
      <c r="E324" s="2370">
        <v>5339</v>
      </c>
      <c r="F324" s="2300"/>
      <c r="G324" s="2300"/>
      <c r="H324" s="2300" t="s">
        <v>1685</v>
      </c>
      <c r="I324" s="2300"/>
      <c r="J324" s="2371"/>
      <c r="K324" s="2302">
        <v>25000</v>
      </c>
    </row>
    <row r="325" spans="1:11" ht="12.75">
      <c r="A325" s="2367"/>
      <c r="B325" s="2368"/>
      <c r="C325" s="2369" t="s">
        <v>877</v>
      </c>
      <c r="D325" s="2369">
        <v>4324</v>
      </c>
      <c r="E325" s="2370">
        <v>5222</v>
      </c>
      <c r="F325" s="2300"/>
      <c r="G325" s="2300"/>
      <c r="H325" s="2300" t="s">
        <v>2117</v>
      </c>
      <c r="I325" s="2300"/>
      <c r="J325" s="2371"/>
      <c r="K325" s="2302">
        <v>50000</v>
      </c>
    </row>
    <row r="326" spans="1:11" ht="12.75">
      <c r="A326" s="2367"/>
      <c r="B326" s="2368"/>
      <c r="C326" s="2369" t="s">
        <v>877</v>
      </c>
      <c r="D326" s="2369">
        <v>4332</v>
      </c>
      <c r="E326" s="2370">
        <v>5222</v>
      </c>
      <c r="F326" s="2300"/>
      <c r="G326" s="2300"/>
      <c r="H326" s="2300" t="s">
        <v>2117</v>
      </c>
      <c r="I326" s="2300"/>
      <c r="J326" s="2371"/>
      <c r="K326" s="2302">
        <v>25000</v>
      </c>
    </row>
    <row r="327" spans="1:11" ht="13.5" thickBot="1">
      <c r="A327" s="2375"/>
      <c r="B327" s="2376"/>
      <c r="C327" s="2314" t="s">
        <v>877</v>
      </c>
      <c r="D327" s="2314">
        <v>4339</v>
      </c>
      <c r="E327" s="2377">
        <v>5222</v>
      </c>
      <c r="F327" s="2308"/>
      <c r="G327" s="2308"/>
      <c r="H327" s="2308" t="s">
        <v>2117</v>
      </c>
      <c r="I327" s="2308"/>
      <c r="J327" s="2378"/>
      <c r="K327" s="2309">
        <v>60000</v>
      </c>
    </row>
    <row r="328" spans="1:11" ht="12.75">
      <c r="A328" s="2247" t="s">
        <v>1636</v>
      </c>
      <c r="B328" s="2362" t="s">
        <v>1686</v>
      </c>
      <c r="C328" s="2347" t="s">
        <v>1687</v>
      </c>
      <c r="D328" s="2347"/>
      <c r="E328" s="2347"/>
      <c r="F328" s="2348"/>
      <c r="G328" s="2348"/>
      <c r="H328" s="2348"/>
      <c r="I328" s="2348"/>
      <c r="J328" s="2349"/>
      <c r="K328" s="2254"/>
    </row>
    <row r="329" spans="1:11" ht="12.75">
      <c r="A329" s="107"/>
      <c r="B329" s="2361"/>
      <c r="C329" s="56" t="s">
        <v>875</v>
      </c>
      <c r="D329" s="17">
        <v>3421</v>
      </c>
      <c r="E329" s="56">
        <v>5229</v>
      </c>
      <c r="F329" s="2286"/>
      <c r="G329" s="2286"/>
      <c r="H329" s="2355" t="s">
        <v>2111</v>
      </c>
      <c r="I329" s="2286"/>
      <c r="J329" s="2354"/>
      <c r="K329" s="21">
        <v>-256000</v>
      </c>
    </row>
    <row r="330" spans="1:11" ht="12.75">
      <c r="A330" s="107"/>
      <c r="B330" s="2361"/>
      <c r="C330" s="224" t="s">
        <v>877</v>
      </c>
      <c r="D330" s="224">
        <v>3111</v>
      </c>
      <c r="E330" s="56">
        <v>5336</v>
      </c>
      <c r="F330" s="2286"/>
      <c r="G330" s="2286" t="s">
        <v>1688</v>
      </c>
      <c r="H330" s="2286" t="s">
        <v>2111</v>
      </c>
      <c r="I330" s="2286"/>
      <c r="J330" s="2351"/>
      <c r="K330" s="21">
        <v>103000</v>
      </c>
    </row>
    <row r="331" spans="1:11" ht="13.5" thickBot="1">
      <c r="A331" s="108"/>
      <c r="B331" s="2350"/>
      <c r="C331" s="234" t="s">
        <v>877</v>
      </c>
      <c r="D331" s="234">
        <v>3113</v>
      </c>
      <c r="E331" s="412">
        <v>5336</v>
      </c>
      <c r="F331" s="2359"/>
      <c r="G331" s="2359" t="s">
        <v>1689</v>
      </c>
      <c r="H331" s="2359" t="s">
        <v>2111</v>
      </c>
      <c r="I331" s="2359"/>
      <c r="J331" s="2360"/>
      <c r="K331" s="2290">
        <v>153000</v>
      </c>
    </row>
    <row r="332" spans="1:11" ht="12.75">
      <c r="A332" s="2247" t="s">
        <v>1636</v>
      </c>
      <c r="B332" s="2362" t="s">
        <v>1690</v>
      </c>
      <c r="C332" s="2347" t="s">
        <v>1691</v>
      </c>
      <c r="D332" s="2347"/>
      <c r="E332" s="2347"/>
      <c r="F332" s="2348"/>
      <c r="G332" s="2348"/>
      <c r="H332" s="2348"/>
      <c r="I332" s="2348"/>
      <c r="J332" s="2349"/>
      <c r="K332" s="2254"/>
    </row>
    <row r="333" spans="1:11" ht="12.75">
      <c r="A333" s="107"/>
      <c r="B333" s="2361"/>
      <c r="C333" s="56" t="s">
        <v>875</v>
      </c>
      <c r="D333" s="17">
        <v>3111</v>
      </c>
      <c r="E333" s="17">
        <v>6121</v>
      </c>
      <c r="F333" s="2286"/>
      <c r="G333" s="2286"/>
      <c r="H333" s="2355" t="s">
        <v>2070</v>
      </c>
      <c r="I333" s="2286" t="s">
        <v>566</v>
      </c>
      <c r="J333" s="2354"/>
      <c r="K333" s="21">
        <v>-14150000</v>
      </c>
    </row>
    <row r="334" spans="1:11" ht="12.75">
      <c r="A334" s="2352"/>
      <c r="B334" s="2353"/>
      <c r="C334" s="17" t="s">
        <v>877</v>
      </c>
      <c r="D334" s="17">
        <v>3113</v>
      </c>
      <c r="E334" s="17">
        <v>6121</v>
      </c>
      <c r="F334" s="2355"/>
      <c r="G334" s="2355"/>
      <c r="H334" s="873" t="s">
        <v>2070</v>
      </c>
      <c r="I334" s="2355" t="s">
        <v>567</v>
      </c>
      <c r="J334" s="2356"/>
      <c r="K334" s="210">
        <v>900000</v>
      </c>
    </row>
    <row r="335" spans="1:11" ht="12.75">
      <c r="A335" s="2352"/>
      <c r="B335" s="2353"/>
      <c r="C335" s="17" t="s">
        <v>877</v>
      </c>
      <c r="D335" s="377">
        <v>3612</v>
      </c>
      <c r="E335" s="17">
        <v>6121</v>
      </c>
      <c r="F335" s="2355"/>
      <c r="G335" s="873"/>
      <c r="H335" s="873" t="s">
        <v>2054</v>
      </c>
      <c r="I335" s="2355" t="s">
        <v>568</v>
      </c>
      <c r="J335" s="2356"/>
      <c r="K335" s="210">
        <v>2500000</v>
      </c>
    </row>
    <row r="336" spans="1:11" ht="12.75">
      <c r="A336" s="2352"/>
      <c r="B336" s="2353"/>
      <c r="C336" s="224" t="s">
        <v>877</v>
      </c>
      <c r="D336" s="56">
        <v>3111</v>
      </c>
      <c r="E336" s="224">
        <v>6121</v>
      </c>
      <c r="F336" s="2286"/>
      <c r="G336" s="2269"/>
      <c r="H336" s="2269" t="s">
        <v>2070</v>
      </c>
      <c r="I336" s="2286" t="s">
        <v>569</v>
      </c>
      <c r="J336" s="2351"/>
      <c r="K336" s="21">
        <v>3000000</v>
      </c>
    </row>
    <row r="337" spans="1:11" ht="12.75">
      <c r="A337" s="2352"/>
      <c r="B337" s="2353"/>
      <c r="C337" s="17" t="s">
        <v>877</v>
      </c>
      <c r="D337" s="377">
        <v>3113</v>
      </c>
      <c r="E337" s="224">
        <v>6121</v>
      </c>
      <c r="F337" s="2355"/>
      <c r="G337" s="873"/>
      <c r="H337" s="873" t="s">
        <v>2070</v>
      </c>
      <c r="I337" s="2355" t="s">
        <v>570</v>
      </c>
      <c r="J337" s="2356"/>
      <c r="K337" s="210">
        <v>750000</v>
      </c>
    </row>
    <row r="338" spans="1:11" ht="13.5" thickBot="1">
      <c r="A338" s="2357"/>
      <c r="B338" s="475"/>
      <c r="C338" s="234" t="s">
        <v>877</v>
      </c>
      <c r="D338" s="412">
        <v>6171</v>
      </c>
      <c r="E338" s="234">
        <v>6122</v>
      </c>
      <c r="F338" s="2359"/>
      <c r="G338" s="2288" t="s">
        <v>1152</v>
      </c>
      <c r="H338" s="2288" t="s">
        <v>1163</v>
      </c>
      <c r="I338" s="2359" t="s">
        <v>1164</v>
      </c>
      <c r="J338" s="2360"/>
      <c r="K338" s="2290">
        <v>7000000</v>
      </c>
    </row>
    <row r="339" spans="1:11" ht="12.75">
      <c r="A339" s="2247" t="s">
        <v>1636</v>
      </c>
      <c r="B339" s="219" t="s">
        <v>571</v>
      </c>
      <c r="C339" s="2347" t="s">
        <v>572</v>
      </c>
      <c r="D339" s="2347"/>
      <c r="E339" s="2347"/>
      <c r="F339" s="2348"/>
      <c r="G339" s="2348"/>
      <c r="H339" s="2348"/>
      <c r="I339" s="2348"/>
      <c r="J339" s="2349"/>
      <c r="K339" s="2254"/>
    </row>
    <row r="340" spans="1:11" ht="12.75">
      <c r="A340" s="470"/>
      <c r="B340" s="2400"/>
      <c r="C340" s="17" t="s">
        <v>877</v>
      </c>
      <c r="D340" s="873" t="s">
        <v>573</v>
      </c>
      <c r="E340" s="873" t="s">
        <v>574</v>
      </c>
      <c r="F340" s="17"/>
      <c r="G340" s="873" t="s">
        <v>878</v>
      </c>
      <c r="H340" s="873" t="s">
        <v>855</v>
      </c>
      <c r="I340" s="873" t="s">
        <v>879</v>
      </c>
      <c r="J340" s="17"/>
      <c r="K340" s="210">
        <v>61600</v>
      </c>
    </row>
    <row r="341" spans="1:11" ht="12.75">
      <c r="A341" s="470"/>
      <c r="B341" s="2400"/>
      <c r="C341" s="17" t="s">
        <v>877</v>
      </c>
      <c r="D341" s="873" t="s">
        <v>573</v>
      </c>
      <c r="E341" s="873" t="s">
        <v>575</v>
      </c>
      <c r="F341" s="17"/>
      <c r="G341" s="873" t="s">
        <v>878</v>
      </c>
      <c r="H341" s="873" t="s">
        <v>855</v>
      </c>
      <c r="I341" s="873" t="s">
        <v>879</v>
      </c>
      <c r="J341" s="17"/>
      <c r="K341" s="210">
        <v>26000</v>
      </c>
    </row>
    <row r="342" spans="1:11" ht="12.75">
      <c r="A342" s="470"/>
      <c r="B342" s="2400"/>
      <c r="C342" s="17" t="s">
        <v>877</v>
      </c>
      <c r="D342" s="2269" t="s">
        <v>573</v>
      </c>
      <c r="E342" s="2269" t="s">
        <v>576</v>
      </c>
      <c r="F342" s="17"/>
      <c r="G342" s="2269" t="s">
        <v>878</v>
      </c>
      <c r="H342" s="2269" t="s">
        <v>855</v>
      </c>
      <c r="I342" s="2269" t="s">
        <v>879</v>
      </c>
      <c r="J342" s="17"/>
      <c r="K342" s="21">
        <v>22000</v>
      </c>
    </row>
    <row r="343" spans="1:11" ht="12.75">
      <c r="A343" s="470"/>
      <c r="B343" s="2400"/>
      <c r="C343" s="224" t="s">
        <v>877</v>
      </c>
      <c r="D343" s="2269" t="s">
        <v>573</v>
      </c>
      <c r="E343" s="2269" t="s">
        <v>577</v>
      </c>
      <c r="F343" s="17"/>
      <c r="G343" s="2269" t="s">
        <v>878</v>
      </c>
      <c r="H343" s="2269" t="s">
        <v>855</v>
      </c>
      <c r="I343" s="2269" t="s">
        <v>879</v>
      </c>
      <c r="J343" s="17"/>
      <c r="K343" s="21">
        <v>7900</v>
      </c>
    </row>
    <row r="344" spans="1:11" ht="12.75">
      <c r="A344" s="470"/>
      <c r="B344" s="2400"/>
      <c r="C344" s="224" t="s">
        <v>875</v>
      </c>
      <c r="D344" s="873" t="s">
        <v>573</v>
      </c>
      <c r="E344" s="873" t="s">
        <v>578</v>
      </c>
      <c r="F344" s="17"/>
      <c r="G344" s="873" t="s">
        <v>878</v>
      </c>
      <c r="H344" s="873" t="s">
        <v>855</v>
      </c>
      <c r="I344" s="873" t="s">
        <v>879</v>
      </c>
      <c r="J344" s="17"/>
      <c r="K344" s="210">
        <v>-117500</v>
      </c>
    </row>
    <row r="345" spans="1:11" ht="12.75">
      <c r="A345" s="470"/>
      <c r="B345" s="2400"/>
      <c r="C345" s="17" t="s">
        <v>877</v>
      </c>
      <c r="D345" s="873" t="s">
        <v>573</v>
      </c>
      <c r="E345" s="873" t="s">
        <v>574</v>
      </c>
      <c r="F345" s="17"/>
      <c r="G345" s="873" t="s">
        <v>880</v>
      </c>
      <c r="H345" s="873" t="s">
        <v>855</v>
      </c>
      <c r="I345" s="873" t="s">
        <v>879</v>
      </c>
      <c r="J345" s="17"/>
      <c r="K345" s="210">
        <v>5400</v>
      </c>
    </row>
    <row r="346" spans="1:11" ht="12.75">
      <c r="A346" s="470"/>
      <c r="B346" s="2400"/>
      <c r="C346" s="17" t="s">
        <v>877</v>
      </c>
      <c r="D346" s="873" t="s">
        <v>573</v>
      </c>
      <c r="E346" s="873" t="s">
        <v>575</v>
      </c>
      <c r="F346" s="17"/>
      <c r="G346" s="873" t="s">
        <v>880</v>
      </c>
      <c r="H346" s="873" t="s">
        <v>855</v>
      </c>
      <c r="I346" s="873" t="s">
        <v>879</v>
      </c>
      <c r="J346" s="17"/>
      <c r="K346" s="210">
        <v>2300</v>
      </c>
    </row>
    <row r="347" spans="1:11" ht="12.75">
      <c r="A347" s="470"/>
      <c r="B347" s="2400"/>
      <c r="C347" s="17" t="s">
        <v>877</v>
      </c>
      <c r="D347" s="873" t="s">
        <v>573</v>
      </c>
      <c r="E347" s="2269" t="s">
        <v>576</v>
      </c>
      <c r="F347" s="17"/>
      <c r="G347" s="873" t="s">
        <v>880</v>
      </c>
      <c r="H347" s="873" t="s">
        <v>855</v>
      </c>
      <c r="I347" s="873" t="s">
        <v>879</v>
      </c>
      <c r="J347" s="17"/>
      <c r="K347" s="210">
        <v>1900</v>
      </c>
    </row>
    <row r="348" spans="1:11" ht="12.75">
      <c r="A348" s="470"/>
      <c r="B348" s="2400"/>
      <c r="C348" s="224" t="s">
        <v>877</v>
      </c>
      <c r="D348" s="873" t="s">
        <v>573</v>
      </c>
      <c r="E348" s="2269" t="s">
        <v>577</v>
      </c>
      <c r="F348" s="17"/>
      <c r="G348" s="873" t="s">
        <v>880</v>
      </c>
      <c r="H348" s="873" t="s">
        <v>855</v>
      </c>
      <c r="I348" s="873" t="s">
        <v>879</v>
      </c>
      <c r="J348" s="17"/>
      <c r="K348" s="210">
        <v>700</v>
      </c>
    </row>
    <row r="349" spans="1:11" ht="12.75">
      <c r="A349" s="470"/>
      <c r="B349" s="2400"/>
      <c r="C349" s="224" t="s">
        <v>875</v>
      </c>
      <c r="D349" s="873" t="s">
        <v>573</v>
      </c>
      <c r="E349" s="873" t="s">
        <v>578</v>
      </c>
      <c r="F349" s="17"/>
      <c r="G349" s="873" t="s">
        <v>880</v>
      </c>
      <c r="H349" s="873" t="s">
        <v>855</v>
      </c>
      <c r="I349" s="873" t="s">
        <v>879</v>
      </c>
      <c r="J349" s="17"/>
      <c r="K349" s="210">
        <v>-10300</v>
      </c>
    </row>
    <row r="350" spans="1:11" ht="12.75">
      <c r="A350" s="470"/>
      <c r="B350" s="2400"/>
      <c r="C350" s="17" t="s">
        <v>877</v>
      </c>
      <c r="D350" s="873" t="s">
        <v>573</v>
      </c>
      <c r="E350" s="873" t="s">
        <v>574</v>
      </c>
      <c r="F350" s="17"/>
      <c r="G350" s="873" t="s">
        <v>881</v>
      </c>
      <c r="H350" s="873" t="s">
        <v>855</v>
      </c>
      <c r="I350" s="873" t="s">
        <v>879</v>
      </c>
      <c r="J350" s="17"/>
      <c r="K350" s="210">
        <v>5400</v>
      </c>
    </row>
    <row r="351" spans="1:11" ht="12.75">
      <c r="A351" s="470"/>
      <c r="B351" s="2400"/>
      <c r="C351" s="17" t="s">
        <v>877</v>
      </c>
      <c r="D351" s="873" t="s">
        <v>573</v>
      </c>
      <c r="E351" s="873" t="s">
        <v>575</v>
      </c>
      <c r="F351" s="17"/>
      <c r="G351" s="873" t="s">
        <v>881</v>
      </c>
      <c r="H351" s="873" t="s">
        <v>855</v>
      </c>
      <c r="I351" s="873" t="s">
        <v>879</v>
      </c>
      <c r="J351" s="17"/>
      <c r="K351" s="210">
        <v>2300</v>
      </c>
    </row>
    <row r="352" spans="1:11" ht="12.75">
      <c r="A352" s="470"/>
      <c r="B352" s="2400"/>
      <c r="C352" s="17" t="s">
        <v>877</v>
      </c>
      <c r="D352" s="873" t="s">
        <v>573</v>
      </c>
      <c r="E352" s="2269" t="s">
        <v>576</v>
      </c>
      <c r="F352" s="17"/>
      <c r="G352" s="873" t="s">
        <v>881</v>
      </c>
      <c r="H352" s="873" t="s">
        <v>855</v>
      </c>
      <c r="I352" s="873" t="s">
        <v>879</v>
      </c>
      <c r="J352" s="17"/>
      <c r="K352" s="210">
        <v>1900</v>
      </c>
    </row>
    <row r="353" spans="1:11" ht="12.75">
      <c r="A353" s="470"/>
      <c r="B353" s="2400"/>
      <c r="C353" s="224" t="s">
        <v>877</v>
      </c>
      <c r="D353" s="873" t="s">
        <v>573</v>
      </c>
      <c r="E353" s="2269" t="s">
        <v>577</v>
      </c>
      <c r="F353" s="17"/>
      <c r="G353" s="873" t="s">
        <v>881</v>
      </c>
      <c r="H353" s="873" t="s">
        <v>855</v>
      </c>
      <c r="I353" s="873" t="s">
        <v>879</v>
      </c>
      <c r="J353" s="17"/>
      <c r="K353" s="210">
        <v>700</v>
      </c>
    </row>
    <row r="354" spans="1:11" ht="12.75">
      <c r="A354" s="470"/>
      <c r="B354" s="2400"/>
      <c r="C354" s="224" t="s">
        <v>875</v>
      </c>
      <c r="D354" s="873" t="s">
        <v>573</v>
      </c>
      <c r="E354" s="873" t="s">
        <v>578</v>
      </c>
      <c r="F354" s="17"/>
      <c r="G354" s="873" t="s">
        <v>881</v>
      </c>
      <c r="H354" s="873" t="s">
        <v>855</v>
      </c>
      <c r="I354" s="873" t="s">
        <v>879</v>
      </c>
      <c r="J354" s="17"/>
      <c r="K354" s="210">
        <v>-10300</v>
      </c>
    </row>
    <row r="355" spans="1:11" ht="12.75">
      <c r="A355" s="470"/>
      <c r="B355" s="2400"/>
      <c r="C355" s="224" t="s">
        <v>875</v>
      </c>
      <c r="D355" s="2269" t="s">
        <v>573</v>
      </c>
      <c r="E355" s="2269" t="s">
        <v>579</v>
      </c>
      <c r="F355" s="17"/>
      <c r="G355" s="2269" t="s">
        <v>878</v>
      </c>
      <c r="H355" s="2269" t="s">
        <v>855</v>
      </c>
      <c r="I355" s="2269" t="s">
        <v>879</v>
      </c>
      <c r="J355" s="17"/>
      <c r="K355" s="21">
        <v>-7400</v>
      </c>
    </row>
    <row r="356" spans="1:11" ht="12.75">
      <c r="A356" s="470"/>
      <c r="B356" s="2400"/>
      <c r="C356" s="224" t="s">
        <v>877</v>
      </c>
      <c r="D356" s="873" t="s">
        <v>573</v>
      </c>
      <c r="E356" s="873" t="s">
        <v>580</v>
      </c>
      <c r="F356" s="17"/>
      <c r="G356" s="873" t="s">
        <v>878</v>
      </c>
      <c r="H356" s="873" t="s">
        <v>855</v>
      </c>
      <c r="I356" s="873" t="s">
        <v>879</v>
      </c>
      <c r="J356" s="17"/>
      <c r="K356" s="210">
        <v>7400</v>
      </c>
    </row>
    <row r="357" spans="1:11" ht="12.75">
      <c r="A357" s="470"/>
      <c r="B357" s="2400"/>
      <c r="C357" s="224" t="s">
        <v>875</v>
      </c>
      <c r="D357" s="873" t="s">
        <v>573</v>
      </c>
      <c r="E357" s="2269" t="s">
        <v>579</v>
      </c>
      <c r="F357" s="17"/>
      <c r="G357" s="873" t="s">
        <v>880</v>
      </c>
      <c r="H357" s="873" t="s">
        <v>855</v>
      </c>
      <c r="I357" s="873" t="s">
        <v>879</v>
      </c>
      <c r="J357" s="17"/>
      <c r="K357" s="210">
        <v>-700</v>
      </c>
    </row>
    <row r="358" spans="1:11" ht="12.75">
      <c r="A358" s="470"/>
      <c r="B358" s="2400"/>
      <c r="C358" s="224" t="s">
        <v>877</v>
      </c>
      <c r="D358" s="873" t="s">
        <v>573</v>
      </c>
      <c r="E358" s="873" t="s">
        <v>580</v>
      </c>
      <c r="F358" s="17"/>
      <c r="G358" s="873" t="s">
        <v>880</v>
      </c>
      <c r="H358" s="873" t="s">
        <v>855</v>
      </c>
      <c r="I358" s="873" t="s">
        <v>879</v>
      </c>
      <c r="J358" s="17"/>
      <c r="K358" s="210">
        <v>700</v>
      </c>
    </row>
    <row r="359" spans="1:11" ht="12.75">
      <c r="A359" s="470"/>
      <c r="B359" s="2400"/>
      <c r="C359" s="224" t="s">
        <v>875</v>
      </c>
      <c r="D359" s="873" t="s">
        <v>573</v>
      </c>
      <c r="E359" s="2269" t="s">
        <v>579</v>
      </c>
      <c r="F359" s="17"/>
      <c r="G359" s="873" t="s">
        <v>881</v>
      </c>
      <c r="H359" s="873" t="s">
        <v>855</v>
      </c>
      <c r="I359" s="873" t="s">
        <v>879</v>
      </c>
      <c r="J359" s="17"/>
      <c r="K359" s="210">
        <v>-700</v>
      </c>
    </row>
    <row r="360" spans="1:11" ht="12.75">
      <c r="A360" s="470"/>
      <c r="B360" s="2400"/>
      <c r="C360" s="224" t="s">
        <v>877</v>
      </c>
      <c r="D360" s="2283" t="s">
        <v>573</v>
      </c>
      <c r="E360" s="873" t="s">
        <v>580</v>
      </c>
      <c r="F360" s="17"/>
      <c r="G360" s="873" t="s">
        <v>881</v>
      </c>
      <c r="H360" s="873" t="s">
        <v>855</v>
      </c>
      <c r="I360" s="873" t="s">
        <v>879</v>
      </c>
      <c r="J360" s="17"/>
      <c r="K360" s="210">
        <v>700</v>
      </c>
    </row>
    <row r="361" spans="1:11" ht="12.75">
      <c r="A361" s="470"/>
      <c r="B361" s="2400"/>
      <c r="C361" s="224" t="s">
        <v>875</v>
      </c>
      <c r="D361" s="873" t="s">
        <v>573</v>
      </c>
      <c r="E361" s="2269" t="s">
        <v>578</v>
      </c>
      <c r="F361" s="17"/>
      <c r="G361" s="2269" t="s">
        <v>878</v>
      </c>
      <c r="H361" s="2269" t="s">
        <v>855</v>
      </c>
      <c r="I361" s="2269" t="s">
        <v>879</v>
      </c>
      <c r="J361" s="17"/>
      <c r="K361" s="21">
        <v>-390600</v>
      </c>
    </row>
    <row r="362" spans="1:11" ht="12.75">
      <c r="A362" s="470"/>
      <c r="B362" s="2400"/>
      <c r="C362" s="224" t="s">
        <v>877</v>
      </c>
      <c r="D362" s="873" t="s">
        <v>573</v>
      </c>
      <c r="E362" s="873" t="s">
        <v>581</v>
      </c>
      <c r="F362" s="17"/>
      <c r="G362" s="873" t="s">
        <v>878</v>
      </c>
      <c r="H362" s="873" t="s">
        <v>855</v>
      </c>
      <c r="I362" s="873" t="s">
        <v>879</v>
      </c>
      <c r="J362" s="17"/>
      <c r="K362" s="210">
        <v>390600</v>
      </c>
    </row>
    <row r="363" spans="1:11" ht="12.75">
      <c r="A363" s="470"/>
      <c r="B363" s="2400"/>
      <c r="C363" s="224" t="s">
        <v>875</v>
      </c>
      <c r="D363" s="873" t="s">
        <v>573</v>
      </c>
      <c r="E363" s="2269" t="s">
        <v>578</v>
      </c>
      <c r="F363" s="17"/>
      <c r="G363" s="873" t="s">
        <v>880</v>
      </c>
      <c r="H363" s="873" t="s">
        <v>855</v>
      </c>
      <c r="I363" s="873" t="s">
        <v>879</v>
      </c>
      <c r="J363" s="17"/>
      <c r="K363" s="210">
        <v>-34500</v>
      </c>
    </row>
    <row r="364" spans="1:11" ht="12.75">
      <c r="A364" s="470"/>
      <c r="B364" s="2400"/>
      <c r="C364" s="224" t="s">
        <v>877</v>
      </c>
      <c r="D364" s="873" t="s">
        <v>573</v>
      </c>
      <c r="E364" s="873" t="s">
        <v>581</v>
      </c>
      <c r="F364" s="17"/>
      <c r="G364" s="873" t="s">
        <v>880</v>
      </c>
      <c r="H364" s="873" t="s">
        <v>855</v>
      </c>
      <c r="I364" s="873" t="s">
        <v>879</v>
      </c>
      <c r="J364" s="17"/>
      <c r="K364" s="210">
        <v>34500</v>
      </c>
    </row>
    <row r="365" spans="1:11" ht="12.75">
      <c r="A365" s="470"/>
      <c r="B365" s="2400"/>
      <c r="C365" s="17" t="s">
        <v>875</v>
      </c>
      <c r="D365" s="873" t="s">
        <v>573</v>
      </c>
      <c r="E365" s="2269" t="s">
        <v>578</v>
      </c>
      <c r="F365" s="17"/>
      <c r="G365" s="873" t="s">
        <v>881</v>
      </c>
      <c r="H365" s="873" t="s">
        <v>855</v>
      </c>
      <c r="I365" s="873" t="s">
        <v>879</v>
      </c>
      <c r="J365" s="17"/>
      <c r="K365" s="210">
        <v>-34500</v>
      </c>
    </row>
    <row r="366" spans="1:11" ht="13.5" thickBot="1">
      <c r="A366" s="97"/>
      <c r="B366" s="221"/>
      <c r="C366" s="463" t="s">
        <v>877</v>
      </c>
      <c r="D366" s="2288" t="s">
        <v>573</v>
      </c>
      <c r="E366" s="2288" t="s">
        <v>581</v>
      </c>
      <c r="F366" s="234"/>
      <c r="G366" s="2288" t="s">
        <v>881</v>
      </c>
      <c r="H366" s="2288" t="s">
        <v>855</v>
      </c>
      <c r="I366" s="2288" t="s">
        <v>879</v>
      </c>
      <c r="J366" s="234"/>
      <c r="K366" s="2290">
        <v>34500</v>
      </c>
    </row>
    <row r="367" spans="1:11" ht="12.75">
      <c r="A367" s="2247" t="s">
        <v>1636</v>
      </c>
      <c r="B367" s="2362" t="s">
        <v>582</v>
      </c>
      <c r="C367" s="2347" t="s">
        <v>583</v>
      </c>
      <c r="D367" s="2365"/>
      <c r="E367" s="2365"/>
      <c r="F367" s="2294"/>
      <c r="G367" s="2294"/>
      <c r="H367" s="2294"/>
      <c r="I367" s="2294"/>
      <c r="J367" s="2366"/>
      <c r="K367" s="2295"/>
    </row>
    <row r="368" spans="1:11" ht="12.75">
      <c r="A368" s="2367"/>
      <c r="B368" s="2368"/>
      <c r="C368" s="2369" t="s">
        <v>875</v>
      </c>
      <c r="D368" s="2370">
        <v>3141</v>
      </c>
      <c r="E368" s="2370">
        <v>5331</v>
      </c>
      <c r="F368" s="2300"/>
      <c r="G368" s="2300"/>
      <c r="H368" s="2300" t="s">
        <v>2111</v>
      </c>
      <c r="I368" s="2300" t="s">
        <v>2164</v>
      </c>
      <c r="J368" s="2371"/>
      <c r="K368" s="2302">
        <v>-108000</v>
      </c>
    </row>
    <row r="369" spans="1:11" ht="12.75">
      <c r="A369" s="2367"/>
      <c r="B369" s="2368"/>
      <c r="C369" s="2372" t="s">
        <v>877</v>
      </c>
      <c r="D369" s="2373">
        <v>3113</v>
      </c>
      <c r="E369" s="2373">
        <v>5331</v>
      </c>
      <c r="F369" s="2335"/>
      <c r="G369" s="2335"/>
      <c r="H369" s="2335" t="s">
        <v>2111</v>
      </c>
      <c r="I369" s="2334" t="s">
        <v>2165</v>
      </c>
      <c r="J369" s="2374"/>
      <c r="K369" s="2337">
        <v>10000</v>
      </c>
    </row>
    <row r="370" spans="1:11" ht="12.75">
      <c r="A370" s="2367"/>
      <c r="B370" s="2368"/>
      <c r="C370" s="2369" t="s">
        <v>877</v>
      </c>
      <c r="D370" s="2370">
        <v>3113</v>
      </c>
      <c r="E370" s="2370">
        <v>5331</v>
      </c>
      <c r="F370" s="2300"/>
      <c r="G370" s="2300"/>
      <c r="H370" s="2300" t="s">
        <v>2111</v>
      </c>
      <c r="I370" s="2300" t="s">
        <v>2166</v>
      </c>
      <c r="J370" s="2371"/>
      <c r="K370" s="2302">
        <v>6000</v>
      </c>
    </row>
    <row r="371" spans="1:11" ht="12.75">
      <c r="A371" s="2367"/>
      <c r="B371" s="2368"/>
      <c r="C371" s="2369" t="s">
        <v>877</v>
      </c>
      <c r="D371" s="2370">
        <v>3113</v>
      </c>
      <c r="E371" s="2370">
        <v>5331</v>
      </c>
      <c r="F371" s="2300"/>
      <c r="G371" s="2300"/>
      <c r="H371" s="2300" t="s">
        <v>2111</v>
      </c>
      <c r="I371" s="2300" t="s">
        <v>2167</v>
      </c>
      <c r="J371" s="2371"/>
      <c r="K371" s="2302">
        <v>13000</v>
      </c>
    </row>
    <row r="372" spans="1:11" ht="12.75">
      <c r="A372" s="2367"/>
      <c r="B372" s="2368"/>
      <c r="C372" s="2369" t="s">
        <v>877</v>
      </c>
      <c r="D372" s="2370">
        <v>3113</v>
      </c>
      <c r="E372" s="2370">
        <v>5331</v>
      </c>
      <c r="F372" s="2300"/>
      <c r="G372" s="2300"/>
      <c r="H372" s="2300" t="s">
        <v>2111</v>
      </c>
      <c r="I372" s="2300" t="s">
        <v>2168</v>
      </c>
      <c r="J372" s="2371"/>
      <c r="K372" s="2302">
        <v>11000</v>
      </c>
    </row>
    <row r="373" spans="1:11" ht="12.75">
      <c r="A373" s="2367"/>
      <c r="B373" s="2368"/>
      <c r="C373" s="2369" t="s">
        <v>877</v>
      </c>
      <c r="D373" s="2370">
        <v>3113</v>
      </c>
      <c r="E373" s="2370">
        <v>5331</v>
      </c>
      <c r="F373" s="2300"/>
      <c r="G373" s="2300"/>
      <c r="H373" s="2300" t="s">
        <v>2111</v>
      </c>
      <c r="I373" s="2300" t="s">
        <v>2169</v>
      </c>
      <c r="J373" s="2371"/>
      <c r="K373" s="2302">
        <v>9000</v>
      </c>
    </row>
    <row r="374" spans="1:11" ht="12.75">
      <c r="A374" s="2367"/>
      <c r="B374" s="2368"/>
      <c r="C374" s="2369" t="s">
        <v>877</v>
      </c>
      <c r="D374" s="2370">
        <v>3113</v>
      </c>
      <c r="E374" s="2370">
        <v>5331</v>
      </c>
      <c r="F374" s="2300"/>
      <c r="G374" s="2300"/>
      <c r="H374" s="2300" t="s">
        <v>2111</v>
      </c>
      <c r="I374" s="2300" t="s">
        <v>2146</v>
      </c>
      <c r="J374" s="2371"/>
      <c r="K374" s="2302">
        <v>4000</v>
      </c>
    </row>
    <row r="375" spans="1:11" ht="12.75">
      <c r="A375" s="2367"/>
      <c r="B375" s="2368"/>
      <c r="C375" s="2369" t="s">
        <v>877</v>
      </c>
      <c r="D375" s="2370">
        <v>3113</v>
      </c>
      <c r="E375" s="2370">
        <v>5331</v>
      </c>
      <c r="F375" s="2300"/>
      <c r="G375" s="2300"/>
      <c r="H375" s="2300" t="s">
        <v>2111</v>
      </c>
      <c r="I375" s="2300" t="s">
        <v>2170</v>
      </c>
      <c r="J375" s="2371"/>
      <c r="K375" s="2302">
        <v>12000</v>
      </c>
    </row>
    <row r="376" spans="1:11" ht="12.75">
      <c r="A376" s="2367"/>
      <c r="B376" s="2368"/>
      <c r="C376" s="2369" t="s">
        <v>877</v>
      </c>
      <c r="D376" s="2370">
        <v>3113</v>
      </c>
      <c r="E376" s="2370">
        <v>5331</v>
      </c>
      <c r="F376" s="2300"/>
      <c r="G376" s="2300"/>
      <c r="H376" s="2300" t="s">
        <v>2111</v>
      </c>
      <c r="I376" s="2300" t="s">
        <v>2171</v>
      </c>
      <c r="J376" s="2371"/>
      <c r="K376" s="2302">
        <v>7000</v>
      </c>
    </row>
    <row r="377" spans="1:11" ht="12.75">
      <c r="A377" s="2367"/>
      <c r="B377" s="2368"/>
      <c r="C377" s="2369" t="s">
        <v>877</v>
      </c>
      <c r="D377" s="2370">
        <v>3113</v>
      </c>
      <c r="E377" s="2370">
        <v>5331</v>
      </c>
      <c r="F377" s="2300"/>
      <c r="G377" s="2300"/>
      <c r="H377" s="2300" t="s">
        <v>2111</v>
      </c>
      <c r="I377" s="2300" t="s">
        <v>2172</v>
      </c>
      <c r="J377" s="2371"/>
      <c r="K377" s="2302">
        <v>6000</v>
      </c>
    </row>
    <row r="378" spans="1:11" ht="12.75">
      <c r="A378" s="2367"/>
      <c r="B378" s="2368"/>
      <c r="C378" s="2369" t="s">
        <v>877</v>
      </c>
      <c r="D378" s="2370">
        <v>3113</v>
      </c>
      <c r="E378" s="2370">
        <v>5331</v>
      </c>
      <c r="F378" s="2300"/>
      <c r="G378" s="2300"/>
      <c r="H378" s="2300" t="s">
        <v>2111</v>
      </c>
      <c r="I378" s="2300" t="s">
        <v>2173</v>
      </c>
      <c r="J378" s="2371"/>
      <c r="K378" s="2302">
        <v>10000</v>
      </c>
    </row>
    <row r="379" spans="1:11" ht="12.75">
      <c r="A379" s="2367"/>
      <c r="B379" s="2368"/>
      <c r="C379" s="2369" t="s">
        <v>877</v>
      </c>
      <c r="D379" s="2370">
        <v>3113</v>
      </c>
      <c r="E379" s="2370">
        <v>5331</v>
      </c>
      <c r="F379" s="2300"/>
      <c r="G379" s="2300"/>
      <c r="H379" s="2300" t="s">
        <v>2111</v>
      </c>
      <c r="I379" s="2300" t="s">
        <v>2174</v>
      </c>
      <c r="J379" s="2371"/>
      <c r="K379" s="2302">
        <v>4000</v>
      </c>
    </row>
    <row r="380" spans="1:11" ht="12.75">
      <c r="A380" s="2367"/>
      <c r="B380" s="2368"/>
      <c r="C380" s="2369" t="s">
        <v>877</v>
      </c>
      <c r="D380" s="2370">
        <v>3113</v>
      </c>
      <c r="E380" s="2370">
        <v>5331</v>
      </c>
      <c r="F380" s="2300"/>
      <c r="G380" s="2300"/>
      <c r="H380" s="2300" t="s">
        <v>2111</v>
      </c>
      <c r="I380" s="2300" t="s">
        <v>2137</v>
      </c>
      <c r="J380" s="2371"/>
      <c r="K380" s="2302">
        <v>8000</v>
      </c>
    </row>
    <row r="381" spans="1:11" ht="13.5" thickBot="1">
      <c r="A381" s="2375"/>
      <c r="B381" s="2376"/>
      <c r="C381" s="2314" t="s">
        <v>877</v>
      </c>
      <c r="D381" s="2314">
        <v>3113</v>
      </c>
      <c r="E381" s="2377">
        <v>5331</v>
      </c>
      <c r="F381" s="2308"/>
      <c r="G381" s="2308"/>
      <c r="H381" s="2308" t="s">
        <v>2111</v>
      </c>
      <c r="I381" s="2308" t="s">
        <v>2175</v>
      </c>
      <c r="J381" s="2378"/>
      <c r="K381" s="2309">
        <v>8000</v>
      </c>
    </row>
    <row r="382" spans="1:11" ht="12.75">
      <c r="A382" s="2247" t="s">
        <v>1636</v>
      </c>
      <c r="B382" s="2362" t="s">
        <v>584</v>
      </c>
      <c r="C382" s="2347" t="s">
        <v>585</v>
      </c>
      <c r="D382" s="2365"/>
      <c r="E382" s="2365"/>
      <c r="F382" s="2294"/>
      <c r="G382" s="2294"/>
      <c r="H382" s="2294"/>
      <c r="I382" s="2294"/>
      <c r="J382" s="2366"/>
      <c r="K382" s="2295"/>
    </row>
    <row r="383" spans="1:11" ht="12.75">
      <c r="A383" s="2367"/>
      <c r="B383" s="2368"/>
      <c r="C383" s="2369" t="s">
        <v>875</v>
      </c>
      <c r="D383" s="2370">
        <v>4185</v>
      </c>
      <c r="E383" s="2370">
        <v>5410</v>
      </c>
      <c r="F383" s="2300"/>
      <c r="G383" s="2300" t="s">
        <v>1957</v>
      </c>
      <c r="H383" s="2300" t="s">
        <v>1951</v>
      </c>
      <c r="I383" s="2300" t="s">
        <v>1199</v>
      </c>
      <c r="J383" s="2371"/>
      <c r="K383" s="2302">
        <v>-200000</v>
      </c>
    </row>
    <row r="384" spans="1:11" ht="13.5" thickBot="1">
      <c r="A384" s="2375"/>
      <c r="B384" s="2376"/>
      <c r="C384" s="2314" t="s">
        <v>877</v>
      </c>
      <c r="D384" s="2314">
        <v>4182</v>
      </c>
      <c r="E384" s="2377">
        <v>5410</v>
      </c>
      <c r="F384" s="2308"/>
      <c r="G384" s="2308" t="s">
        <v>1957</v>
      </c>
      <c r="H384" s="2308" t="s">
        <v>1951</v>
      </c>
      <c r="I384" s="2308" t="s">
        <v>1197</v>
      </c>
      <c r="J384" s="2378"/>
      <c r="K384" s="2309">
        <v>200000</v>
      </c>
    </row>
    <row r="385" spans="1:11" ht="12.75">
      <c r="A385" s="2247" t="s">
        <v>1642</v>
      </c>
      <c r="B385" s="2362" t="s">
        <v>586</v>
      </c>
      <c r="C385" s="2347" t="s">
        <v>587</v>
      </c>
      <c r="D385" s="2365"/>
      <c r="E385" s="2365"/>
      <c r="F385" s="2294"/>
      <c r="G385" s="2294"/>
      <c r="H385" s="2294"/>
      <c r="I385" s="2294"/>
      <c r="J385" s="2366"/>
      <c r="K385" s="2295"/>
    </row>
    <row r="386" spans="1:11" ht="12.75">
      <c r="A386" s="2367"/>
      <c r="B386" s="2368"/>
      <c r="C386" s="2369" t="s">
        <v>875</v>
      </c>
      <c r="D386" s="2370">
        <v>3111</v>
      </c>
      <c r="E386" s="2370">
        <v>6121</v>
      </c>
      <c r="F386" s="2300"/>
      <c r="G386" s="2300"/>
      <c r="H386" s="2300" t="s">
        <v>2070</v>
      </c>
      <c r="I386" s="2300" t="s">
        <v>588</v>
      </c>
      <c r="J386" s="2371"/>
      <c r="K386" s="2302">
        <v>-200000</v>
      </c>
    </row>
    <row r="387" spans="1:11" ht="13.5" thickBot="1">
      <c r="A387" s="2375"/>
      <c r="B387" s="2376"/>
      <c r="C387" s="2314" t="s">
        <v>877</v>
      </c>
      <c r="D387" s="2314">
        <v>3113</v>
      </c>
      <c r="E387" s="2377">
        <v>5331</v>
      </c>
      <c r="F387" s="2308"/>
      <c r="G387" s="2308"/>
      <c r="H387" s="2308" t="s">
        <v>2111</v>
      </c>
      <c r="I387" s="2308" t="s">
        <v>2175</v>
      </c>
      <c r="J387" s="2378"/>
      <c r="K387" s="2309">
        <v>200000</v>
      </c>
    </row>
    <row r="388" spans="1:11" ht="12.75">
      <c r="A388" s="2247" t="s">
        <v>1642</v>
      </c>
      <c r="B388" s="2362" t="s">
        <v>589</v>
      </c>
      <c r="C388" s="2347" t="s">
        <v>590</v>
      </c>
      <c r="D388" s="2347"/>
      <c r="E388" s="2347"/>
      <c r="F388" s="2348"/>
      <c r="G388" s="2348"/>
      <c r="H388" s="2348"/>
      <c r="I388" s="2348"/>
      <c r="J388" s="2349"/>
      <c r="K388" s="2254"/>
    </row>
    <row r="389" spans="1:11" ht="12.75">
      <c r="A389" s="107"/>
      <c r="B389" s="2361"/>
      <c r="C389" s="56" t="s">
        <v>875</v>
      </c>
      <c r="D389" s="56">
        <v>6409</v>
      </c>
      <c r="E389" s="56">
        <v>5901</v>
      </c>
      <c r="F389" s="2286"/>
      <c r="G389" s="2286"/>
      <c r="H389" s="2286" t="s">
        <v>1864</v>
      </c>
      <c r="I389" s="2286"/>
      <c r="J389" s="2354" t="s">
        <v>876</v>
      </c>
      <c r="K389" s="21">
        <v>-186000</v>
      </c>
    </row>
    <row r="390" spans="1:11" ht="13.5" thickBot="1">
      <c r="A390" s="2357"/>
      <c r="B390" s="475"/>
      <c r="C390" s="463" t="s">
        <v>877</v>
      </c>
      <c r="D390" s="463">
        <v>3349</v>
      </c>
      <c r="E390" s="221">
        <v>5169</v>
      </c>
      <c r="F390" s="2276"/>
      <c r="G390" s="2276"/>
      <c r="H390" s="2288" t="s">
        <v>2193</v>
      </c>
      <c r="I390" s="2276"/>
      <c r="J390" s="2363"/>
      <c r="K390" s="2263">
        <v>186000</v>
      </c>
    </row>
    <row r="391" spans="1:11" ht="12.75">
      <c r="A391" s="2247" t="s">
        <v>1642</v>
      </c>
      <c r="B391" s="2362" t="s">
        <v>591</v>
      </c>
      <c r="C391" s="2347" t="s">
        <v>592</v>
      </c>
      <c r="D391" s="2365"/>
      <c r="E391" s="2365"/>
      <c r="F391" s="2294"/>
      <c r="G391" s="2294"/>
      <c r="H391" s="2294"/>
      <c r="I391" s="2294"/>
      <c r="J391" s="2366"/>
      <c r="K391" s="2295"/>
    </row>
    <row r="392" spans="1:11" ht="12.75">
      <c r="A392" s="2367"/>
      <c r="B392" s="2368"/>
      <c r="C392" s="2369" t="s">
        <v>875</v>
      </c>
      <c r="D392" s="2370">
        <v>3111</v>
      </c>
      <c r="E392" s="2370">
        <v>6121</v>
      </c>
      <c r="F392" s="2300"/>
      <c r="G392" s="2300"/>
      <c r="H392" s="2300" t="s">
        <v>2070</v>
      </c>
      <c r="I392" s="2300" t="s">
        <v>566</v>
      </c>
      <c r="J392" s="2371"/>
      <c r="K392" s="2302">
        <v>-4000000</v>
      </c>
    </row>
    <row r="393" spans="1:11" ht="13.5" thickBot="1">
      <c r="A393" s="2375"/>
      <c r="B393" s="2376"/>
      <c r="C393" s="2314" t="s">
        <v>877</v>
      </c>
      <c r="D393" s="2314">
        <v>6171</v>
      </c>
      <c r="E393" s="2377">
        <v>6121</v>
      </c>
      <c r="F393" s="2308"/>
      <c r="G393" s="2308" t="s">
        <v>1152</v>
      </c>
      <c r="H393" s="2308" t="s">
        <v>1163</v>
      </c>
      <c r="I393" s="2308" t="s">
        <v>1164</v>
      </c>
      <c r="J393" s="2378"/>
      <c r="K393" s="2309">
        <v>4000000</v>
      </c>
    </row>
    <row r="394" spans="1:11" ht="12.75">
      <c r="A394" s="2247" t="s">
        <v>1642</v>
      </c>
      <c r="B394" s="2362" t="s">
        <v>593</v>
      </c>
      <c r="C394" s="2347" t="s">
        <v>594</v>
      </c>
      <c r="D394" s="2365"/>
      <c r="E394" s="2365"/>
      <c r="F394" s="2294"/>
      <c r="G394" s="2294"/>
      <c r="H394" s="2294"/>
      <c r="I394" s="2294"/>
      <c r="J394" s="2366"/>
      <c r="K394" s="2295"/>
    </row>
    <row r="395" spans="1:11" ht="12.75">
      <c r="A395" s="2367"/>
      <c r="B395" s="2368"/>
      <c r="C395" s="2369" t="s">
        <v>875</v>
      </c>
      <c r="D395" s="2370">
        <v>6171</v>
      </c>
      <c r="E395" s="2370">
        <v>5137</v>
      </c>
      <c r="F395" s="2300"/>
      <c r="G395" s="2300"/>
      <c r="H395" s="2300" t="s">
        <v>824</v>
      </c>
      <c r="I395" s="2300" t="s">
        <v>2158</v>
      </c>
      <c r="J395" s="2371"/>
      <c r="K395" s="2302">
        <v>-54000</v>
      </c>
    </row>
    <row r="396" spans="1:11" ht="12.75">
      <c r="A396" s="2367"/>
      <c r="B396" s="2368"/>
      <c r="C396" s="2369" t="s">
        <v>875</v>
      </c>
      <c r="D396" s="2370">
        <v>6171</v>
      </c>
      <c r="E396" s="2370">
        <v>5152</v>
      </c>
      <c r="F396" s="2300"/>
      <c r="G396" s="2300"/>
      <c r="H396" s="2300" t="s">
        <v>824</v>
      </c>
      <c r="I396" s="2300"/>
      <c r="J396" s="2371"/>
      <c r="K396" s="2302">
        <v>-300000</v>
      </c>
    </row>
    <row r="397" spans="1:11" ht="12.75">
      <c r="A397" s="2367"/>
      <c r="B397" s="2368"/>
      <c r="C397" s="2369" t="s">
        <v>875</v>
      </c>
      <c r="D397" s="2370">
        <v>6171</v>
      </c>
      <c r="E397" s="2370">
        <v>5169</v>
      </c>
      <c r="F397" s="2300"/>
      <c r="G397" s="2300"/>
      <c r="H397" s="2300" t="s">
        <v>824</v>
      </c>
      <c r="I397" s="2300"/>
      <c r="J397" s="2371"/>
      <c r="K397" s="2302">
        <v>-300000</v>
      </c>
    </row>
    <row r="398" spans="1:11" ht="12.75">
      <c r="A398" s="2367"/>
      <c r="B398" s="2368"/>
      <c r="C398" s="2369" t="s">
        <v>875</v>
      </c>
      <c r="D398" s="2370">
        <v>6171</v>
      </c>
      <c r="E398" s="2370">
        <v>5154</v>
      </c>
      <c r="F398" s="2300"/>
      <c r="G398" s="2300"/>
      <c r="H398" s="2300" t="s">
        <v>824</v>
      </c>
      <c r="I398" s="2300"/>
      <c r="J398" s="2371"/>
      <c r="K398" s="2302">
        <v>-860000</v>
      </c>
    </row>
    <row r="399" spans="1:11" ht="12.75">
      <c r="A399" s="2367"/>
      <c r="B399" s="2368"/>
      <c r="C399" s="2369" t="s">
        <v>875</v>
      </c>
      <c r="D399" s="2370">
        <v>6171</v>
      </c>
      <c r="E399" s="2370">
        <v>5164</v>
      </c>
      <c r="F399" s="2300"/>
      <c r="G399" s="2300"/>
      <c r="H399" s="2300" t="s">
        <v>824</v>
      </c>
      <c r="I399" s="2300"/>
      <c r="J399" s="2371"/>
      <c r="K399" s="2302">
        <v>-100000</v>
      </c>
    </row>
    <row r="400" spans="1:11" ht="12.75">
      <c r="A400" s="2367"/>
      <c r="B400" s="2368"/>
      <c r="C400" s="2369" t="s">
        <v>875</v>
      </c>
      <c r="D400" s="2370">
        <v>6112</v>
      </c>
      <c r="E400" s="2370">
        <v>5023</v>
      </c>
      <c r="F400" s="2300"/>
      <c r="G400" s="2300"/>
      <c r="H400" s="2300" t="s">
        <v>824</v>
      </c>
      <c r="I400" s="2300"/>
      <c r="J400" s="2371"/>
      <c r="K400" s="2302">
        <v>-300000</v>
      </c>
    </row>
    <row r="401" spans="1:11" ht="12.75">
      <c r="A401" s="2367"/>
      <c r="B401" s="2368"/>
      <c r="C401" s="2369" t="s">
        <v>877</v>
      </c>
      <c r="D401" s="2370">
        <v>6171</v>
      </c>
      <c r="E401" s="2370">
        <v>5137</v>
      </c>
      <c r="F401" s="2300"/>
      <c r="G401" s="2300"/>
      <c r="H401" s="2300" t="s">
        <v>824</v>
      </c>
      <c r="I401" s="2300"/>
      <c r="J401" s="2371"/>
      <c r="K401" s="2302">
        <v>54000</v>
      </c>
    </row>
    <row r="402" spans="1:11" ht="12.75">
      <c r="A402" s="2367"/>
      <c r="B402" s="2368"/>
      <c r="C402" s="2369" t="s">
        <v>877</v>
      </c>
      <c r="D402" s="2370">
        <v>6171</v>
      </c>
      <c r="E402" s="2370">
        <v>5166</v>
      </c>
      <c r="F402" s="2300"/>
      <c r="G402" s="2300"/>
      <c r="H402" s="2300" t="s">
        <v>824</v>
      </c>
      <c r="I402" s="2300"/>
      <c r="J402" s="2371"/>
      <c r="K402" s="2302">
        <v>300000</v>
      </c>
    </row>
    <row r="403" spans="1:11" ht="12.75">
      <c r="A403" s="2367"/>
      <c r="B403" s="2368"/>
      <c r="C403" s="2369" t="s">
        <v>877</v>
      </c>
      <c r="D403" s="2370">
        <v>6171</v>
      </c>
      <c r="E403" s="2370">
        <v>5169</v>
      </c>
      <c r="F403" s="2300"/>
      <c r="G403" s="2300"/>
      <c r="H403" s="2300" t="s">
        <v>824</v>
      </c>
      <c r="I403" s="2300" t="s">
        <v>2158</v>
      </c>
      <c r="J403" s="2371"/>
      <c r="K403" s="2302">
        <v>300000</v>
      </c>
    </row>
    <row r="404" spans="1:11" ht="12.75">
      <c r="A404" s="2367"/>
      <c r="B404" s="2368"/>
      <c r="C404" s="2369" t="s">
        <v>877</v>
      </c>
      <c r="D404" s="2370">
        <v>6171</v>
      </c>
      <c r="E404" s="2370">
        <v>6122</v>
      </c>
      <c r="F404" s="2300"/>
      <c r="G404" s="2300"/>
      <c r="H404" s="2300" t="s">
        <v>824</v>
      </c>
      <c r="I404" s="2300" t="s">
        <v>1190</v>
      </c>
      <c r="J404" s="2371"/>
      <c r="K404" s="2302">
        <v>860000</v>
      </c>
    </row>
    <row r="405" spans="1:11" ht="12.75">
      <c r="A405" s="2367"/>
      <c r="B405" s="2368"/>
      <c r="C405" s="2369" t="s">
        <v>877</v>
      </c>
      <c r="D405" s="2370">
        <v>6171</v>
      </c>
      <c r="E405" s="2370">
        <v>5167</v>
      </c>
      <c r="F405" s="2300"/>
      <c r="G405" s="2300"/>
      <c r="H405" s="2300" t="s">
        <v>824</v>
      </c>
      <c r="I405" s="2300"/>
      <c r="J405" s="2371"/>
      <c r="K405" s="2302">
        <v>100000</v>
      </c>
    </row>
    <row r="406" spans="1:11" ht="13.5" thickBot="1">
      <c r="A406" s="2375"/>
      <c r="B406" s="2376"/>
      <c r="C406" s="2314" t="s">
        <v>877</v>
      </c>
      <c r="D406" s="2314">
        <v>6171</v>
      </c>
      <c r="E406" s="2377">
        <v>5021</v>
      </c>
      <c r="F406" s="2308"/>
      <c r="G406" s="2308"/>
      <c r="H406" s="2308" t="s">
        <v>824</v>
      </c>
      <c r="I406" s="2308"/>
      <c r="J406" s="2378"/>
      <c r="K406" s="2309">
        <v>300000</v>
      </c>
    </row>
    <row r="407" spans="1:11" ht="12.75">
      <c r="A407" s="2247" t="s">
        <v>1642</v>
      </c>
      <c r="B407" s="2362" t="s">
        <v>595</v>
      </c>
      <c r="C407" s="2347" t="s">
        <v>596</v>
      </c>
      <c r="D407" s="2347"/>
      <c r="E407" s="2347"/>
      <c r="F407" s="2348"/>
      <c r="G407" s="2348"/>
      <c r="H407" s="2348"/>
      <c r="I407" s="2348"/>
      <c r="J407" s="2349"/>
      <c r="K407" s="2254"/>
    </row>
    <row r="408" spans="1:11" ht="12.75">
      <c r="A408" s="107"/>
      <c r="B408" s="2361"/>
      <c r="C408" s="56" t="s">
        <v>875</v>
      </c>
      <c r="D408" s="56">
        <v>6409</v>
      </c>
      <c r="E408" s="56">
        <v>5901</v>
      </c>
      <c r="F408" s="2286"/>
      <c r="G408" s="2286"/>
      <c r="H408" s="2286" t="s">
        <v>1864</v>
      </c>
      <c r="I408" s="2286"/>
      <c r="J408" s="2354" t="s">
        <v>876</v>
      </c>
      <c r="K408" s="21">
        <v>-83000</v>
      </c>
    </row>
    <row r="409" spans="1:11" ht="13.5" thickBot="1">
      <c r="A409" s="2357"/>
      <c r="B409" s="475"/>
      <c r="C409" s="463" t="s">
        <v>877</v>
      </c>
      <c r="D409" s="463">
        <v>6399</v>
      </c>
      <c r="E409" s="221">
        <v>5363</v>
      </c>
      <c r="F409" s="2276"/>
      <c r="G409" s="2276"/>
      <c r="H409" s="2288" t="s">
        <v>1864</v>
      </c>
      <c r="I409" s="2276"/>
      <c r="J409" s="2363"/>
      <c r="K409" s="2263">
        <v>83000</v>
      </c>
    </row>
    <row r="410" spans="1:11" ht="12.75">
      <c r="A410" s="2247" t="s">
        <v>1642</v>
      </c>
      <c r="B410" s="2362" t="s">
        <v>597</v>
      </c>
      <c r="C410" s="2347" t="s">
        <v>598</v>
      </c>
      <c r="D410" s="2365"/>
      <c r="E410" s="2365"/>
      <c r="F410" s="2294"/>
      <c r="G410" s="2294"/>
      <c r="H410" s="2294"/>
      <c r="I410" s="2294"/>
      <c r="J410" s="2366"/>
      <c r="K410" s="2295"/>
    </row>
    <row r="411" spans="1:11" ht="12.75">
      <c r="A411" s="2367"/>
      <c r="B411" s="2368"/>
      <c r="C411" s="2369" t="s">
        <v>875</v>
      </c>
      <c r="D411" s="2370">
        <v>4173</v>
      </c>
      <c r="E411" s="2370">
        <v>5410</v>
      </c>
      <c r="F411" s="2300"/>
      <c r="G411" s="2300" t="s">
        <v>1957</v>
      </c>
      <c r="H411" s="2300" t="s">
        <v>1951</v>
      </c>
      <c r="I411" s="2300" t="s">
        <v>599</v>
      </c>
      <c r="J411" s="2371"/>
      <c r="K411" s="2302">
        <v>-120000</v>
      </c>
    </row>
    <row r="412" spans="1:11" ht="12.75">
      <c r="A412" s="2367"/>
      <c r="B412" s="2368"/>
      <c r="C412" s="2369" t="s">
        <v>875</v>
      </c>
      <c r="D412" s="2370">
        <v>4186</v>
      </c>
      <c r="E412" s="2370">
        <v>5410</v>
      </c>
      <c r="F412" s="2300"/>
      <c r="G412" s="2300" t="s">
        <v>1957</v>
      </c>
      <c r="H412" s="2300" t="s">
        <v>1951</v>
      </c>
      <c r="I412" s="2300" t="s">
        <v>600</v>
      </c>
      <c r="J412" s="2371"/>
      <c r="K412" s="2302">
        <v>-180000</v>
      </c>
    </row>
    <row r="413" spans="1:11" ht="12.75">
      <c r="A413" s="2367"/>
      <c r="B413" s="2368"/>
      <c r="C413" s="2369" t="s">
        <v>875</v>
      </c>
      <c r="D413" s="2370">
        <v>4182</v>
      </c>
      <c r="E413" s="2370">
        <v>5410</v>
      </c>
      <c r="F413" s="2300"/>
      <c r="G413" s="2300" t="s">
        <v>1957</v>
      </c>
      <c r="H413" s="2300" t="s">
        <v>1951</v>
      </c>
      <c r="I413" s="2300" t="s">
        <v>601</v>
      </c>
      <c r="J413" s="2371"/>
      <c r="K413" s="2302">
        <v>-60000</v>
      </c>
    </row>
    <row r="414" spans="1:11" ht="12.75">
      <c r="A414" s="2367"/>
      <c r="B414" s="2368"/>
      <c r="C414" s="2369" t="s">
        <v>875</v>
      </c>
      <c r="D414" s="2370">
        <v>4183</v>
      </c>
      <c r="E414" s="2370">
        <v>5410</v>
      </c>
      <c r="F414" s="2300"/>
      <c r="G414" s="2300" t="s">
        <v>1957</v>
      </c>
      <c r="H414" s="2300" t="s">
        <v>1951</v>
      </c>
      <c r="I414" s="2300" t="s">
        <v>602</v>
      </c>
      <c r="J414" s="2371"/>
      <c r="K414" s="2302">
        <v>-64000</v>
      </c>
    </row>
    <row r="415" spans="1:11" ht="12.75">
      <c r="A415" s="2367"/>
      <c r="B415" s="2368"/>
      <c r="C415" s="2369" t="s">
        <v>877</v>
      </c>
      <c r="D415" s="2369">
        <v>4173</v>
      </c>
      <c r="E415" s="2370">
        <v>5410</v>
      </c>
      <c r="F415" s="2300"/>
      <c r="G415" s="2300" t="s">
        <v>1957</v>
      </c>
      <c r="H415" s="2300" t="s">
        <v>1951</v>
      </c>
      <c r="I415" s="2300" t="s">
        <v>1682</v>
      </c>
      <c r="J415" s="2371"/>
      <c r="K415" s="2302">
        <v>100000</v>
      </c>
    </row>
    <row r="416" spans="1:11" ht="12.75">
      <c r="A416" s="2367"/>
      <c r="B416" s="2368"/>
      <c r="C416" s="2369" t="s">
        <v>877</v>
      </c>
      <c r="D416" s="2369">
        <v>4184</v>
      </c>
      <c r="E416" s="2370">
        <v>5410</v>
      </c>
      <c r="F416" s="2300"/>
      <c r="G416" s="2300" t="s">
        <v>1957</v>
      </c>
      <c r="H416" s="2300" t="s">
        <v>1951</v>
      </c>
      <c r="I416" s="2300" t="s">
        <v>1198</v>
      </c>
      <c r="J416" s="2371"/>
      <c r="K416" s="2302">
        <v>200000</v>
      </c>
    </row>
    <row r="417" spans="1:11" ht="12.75">
      <c r="A417" s="2367"/>
      <c r="B417" s="2368"/>
      <c r="C417" s="2369" t="s">
        <v>877</v>
      </c>
      <c r="D417" s="2369">
        <v>4185</v>
      </c>
      <c r="E417" s="2370">
        <v>5410</v>
      </c>
      <c r="F417" s="2300"/>
      <c r="G417" s="2300" t="s">
        <v>1957</v>
      </c>
      <c r="H417" s="2300" t="s">
        <v>1951</v>
      </c>
      <c r="I417" s="2300" t="s">
        <v>1199</v>
      </c>
      <c r="J417" s="2371"/>
      <c r="K417" s="2302">
        <v>100000</v>
      </c>
    </row>
    <row r="418" spans="1:11" ht="13.5" thickBot="1">
      <c r="A418" s="2375"/>
      <c r="B418" s="2376"/>
      <c r="C418" s="2401" t="s">
        <v>877</v>
      </c>
      <c r="D418" s="2401">
        <v>4182</v>
      </c>
      <c r="E418" s="2306">
        <v>5410</v>
      </c>
      <c r="F418" s="2315"/>
      <c r="G418" s="2315" t="s">
        <v>1957</v>
      </c>
      <c r="H418" s="2315" t="s">
        <v>1951</v>
      </c>
      <c r="I418" s="2315" t="s">
        <v>1197</v>
      </c>
      <c r="J418" s="2402"/>
      <c r="K418" s="2317">
        <v>24000</v>
      </c>
    </row>
    <row r="419" spans="1:11" ht="12.75">
      <c r="A419" s="2247" t="s">
        <v>603</v>
      </c>
      <c r="B419" s="2362" t="s">
        <v>604</v>
      </c>
      <c r="C419" s="2347" t="s">
        <v>605</v>
      </c>
      <c r="D419" s="2365"/>
      <c r="E419" s="2365"/>
      <c r="F419" s="2294"/>
      <c r="G419" s="2294"/>
      <c r="H419" s="2294"/>
      <c r="I419" s="2294"/>
      <c r="J419" s="2366"/>
      <c r="K419" s="2295"/>
    </row>
    <row r="420" spans="1:11" ht="12.75">
      <c r="A420" s="107"/>
      <c r="B420" s="2361"/>
      <c r="C420" s="56" t="s">
        <v>875</v>
      </c>
      <c r="D420" s="17">
        <v>3111</v>
      </c>
      <c r="E420" s="56">
        <v>5136</v>
      </c>
      <c r="F420" s="2286"/>
      <c r="G420" s="2286"/>
      <c r="H420" s="2355" t="s">
        <v>2111</v>
      </c>
      <c r="I420" s="2286"/>
      <c r="J420" s="2354"/>
      <c r="K420" s="21">
        <v>-3000</v>
      </c>
    </row>
    <row r="421" spans="1:11" ht="12.75">
      <c r="A421" s="107"/>
      <c r="B421" s="2361"/>
      <c r="C421" s="56" t="s">
        <v>875</v>
      </c>
      <c r="D421" s="17">
        <v>3111</v>
      </c>
      <c r="E421" s="56">
        <v>5139</v>
      </c>
      <c r="F421" s="2286"/>
      <c r="G421" s="2286"/>
      <c r="H421" s="2355" t="s">
        <v>2111</v>
      </c>
      <c r="I421" s="2286"/>
      <c r="J421" s="2354"/>
      <c r="K421" s="21">
        <v>-6000</v>
      </c>
    </row>
    <row r="422" spans="1:11" ht="12.75">
      <c r="A422" s="107"/>
      <c r="B422" s="2361"/>
      <c r="C422" s="56" t="s">
        <v>875</v>
      </c>
      <c r="D422" s="17">
        <v>3111</v>
      </c>
      <c r="E422" s="56">
        <v>5175</v>
      </c>
      <c r="F422" s="2286"/>
      <c r="G422" s="2286"/>
      <c r="H422" s="2355" t="s">
        <v>2111</v>
      </c>
      <c r="I422" s="2286"/>
      <c r="J422" s="2354"/>
      <c r="K422" s="21">
        <v>-53000</v>
      </c>
    </row>
    <row r="423" spans="1:11" ht="12.75">
      <c r="A423" s="107"/>
      <c r="B423" s="2361"/>
      <c r="C423" s="56" t="s">
        <v>875</v>
      </c>
      <c r="D423" s="17">
        <v>3113</v>
      </c>
      <c r="E423" s="56">
        <v>5136</v>
      </c>
      <c r="F423" s="2286"/>
      <c r="G423" s="2286"/>
      <c r="H423" s="2355" t="s">
        <v>2111</v>
      </c>
      <c r="I423" s="2286"/>
      <c r="J423" s="2354"/>
      <c r="K423" s="21">
        <v>-2000</v>
      </c>
    </row>
    <row r="424" spans="1:11" ht="12.75">
      <c r="A424" s="107"/>
      <c r="B424" s="2361"/>
      <c r="C424" s="56" t="s">
        <v>875</v>
      </c>
      <c r="D424" s="17">
        <v>3113</v>
      </c>
      <c r="E424" s="56">
        <v>5139</v>
      </c>
      <c r="F424" s="2286"/>
      <c r="G424" s="2286"/>
      <c r="H424" s="2355" t="s">
        <v>2111</v>
      </c>
      <c r="I424" s="2286"/>
      <c r="J424" s="2354"/>
      <c r="K424" s="21">
        <v>-5000</v>
      </c>
    </row>
    <row r="425" spans="1:11" ht="12.75">
      <c r="A425" s="107"/>
      <c r="B425" s="2361"/>
      <c r="C425" s="56" t="s">
        <v>875</v>
      </c>
      <c r="D425" s="17">
        <v>3113</v>
      </c>
      <c r="E425" s="56">
        <v>5169</v>
      </c>
      <c r="F425" s="2286"/>
      <c r="G425" s="2286"/>
      <c r="H425" s="2355" t="s">
        <v>2111</v>
      </c>
      <c r="I425" s="2286"/>
      <c r="J425" s="2354"/>
      <c r="K425" s="21">
        <v>-11000</v>
      </c>
    </row>
    <row r="426" spans="1:11" ht="12.75">
      <c r="A426" s="107"/>
      <c r="B426" s="2361"/>
      <c r="C426" s="56" t="s">
        <v>875</v>
      </c>
      <c r="D426" s="17">
        <v>3113</v>
      </c>
      <c r="E426" s="56">
        <v>5175</v>
      </c>
      <c r="F426" s="2286"/>
      <c r="G426" s="2286"/>
      <c r="H426" s="2355" t="s">
        <v>2111</v>
      </c>
      <c r="I426" s="2286"/>
      <c r="J426" s="2354"/>
      <c r="K426" s="21">
        <v>-34000</v>
      </c>
    </row>
    <row r="427" spans="1:11" ht="12.75">
      <c r="A427" s="107"/>
      <c r="B427" s="2361"/>
      <c r="C427" s="224" t="s">
        <v>877</v>
      </c>
      <c r="D427" s="224">
        <v>3111</v>
      </c>
      <c r="E427" s="56">
        <v>5194</v>
      </c>
      <c r="F427" s="2286"/>
      <c r="G427" s="2286"/>
      <c r="H427" s="2286" t="s">
        <v>2111</v>
      </c>
      <c r="I427" s="2286"/>
      <c r="J427" s="2351"/>
      <c r="K427" s="21">
        <v>62000</v>
      </c>
    </row>
    <row r="428" spans="1:11" ht="12.75">
      <c r="A428" s="107"/>
      <c r="B428" s="2361"/>
      <c r="C428" s="224" t="s">
        <v>877</v>
      </c>
      <c r="D428" s="224">
        <v>3113</v>
      </c>
      <c r="E428" s="56">
        <v>5194</v>
      </c>
      <c r="F428" s="2286"/>
      <c r="G428" s="2286"/>
      <c r="H428" s="2286" t="s">
        <v>2111</v>
      </c>
      <c r="I428" s="2286"/>
      <c r="J428" s="2351"/>
      <c r="K428" s="21">
        <v>52000</v>
      </c>
    </row>
    <row r="429" spans="1:11" ht="12.75">
      <c r="A429" s="2367"/>
      <c r="B429" s="2368"/>
      <c r="C429" s="2369" t="s">
        <v>875</v>
      </c>
      <c r="D429" s="2370">
        <v>3141</v>
      </c>
      <c r="E429" s="2370">
        <v>5331</v>
      </c>
      <c r="F429" s="2300"/>
      <c r="G429" s="2300"/>
      <c r="H429" s="2300" t="s">
        <v>2111</v>
      </c>
      <c r="I429" s="2300" t="s">
        <v>2164</v>
      </c>
      <c r="J429" s="2371"/>
      <c r="K429" s="2302">
        <v>-287000</v>
      </c>
    </row>
    <row r="430" spans="1:11" ht="12.75">
      <c r="A430" s="2367"/>
      <c r="B430" s="2368"/>
      <c r="C430" s="2372" t="s">
        <v>877</v>
      </c>
      <c r="D430" s="2373">
        <v>3113</v>
      </c>
      <c r="E430" s="2373">
        <v>5331</v>
      </c>
      <c r="F430" s="2335"/>
      <c r="G430" s="2335"/>
      <c r="H430" s="2335" t="s">
        <v>2111</v>
      </c>
      <c r="I430" s="2334" t="s">
        <v>2165</v>
      </c>
      <c r="J430" s="2374"/>
      <c r="K430" s="2337">
        <v>27000</v>
      </c>
    </row>
    <row r="431" spans="1:11" ht="12.75">
      <c r="A431" s="2367"/>
      <c r="B431" s="2368"/>
      <c r="C431" s="2369" t="s">
        <v>877</v>
      </c>
      <c r="D431" s="2370">
        <v>3113</v>
      </c>
      <c r="E431" s="2370">
        <v>5331</v>
      </c>
      <c r="F431" s="2300"/>
      <c r="G431" s="2300"/>
      <c r="H431" s="2300" t="s">
        <v>2111</v>
      </c>
      <c r="I431" s="2300" t="s">
        <v>2166</v>
      </c>
      <c r="J431" s="2371"/>
      <c r="K431" s="2302">
        <v>13000</v>
      </c>
    </row>
    <row r="432" spans="1:11" ht="12.75">
      <c r="A432" s="2367"/>
      <c r="B432" s="2368"/>
      <c r="C432" s="2369" t="s">
        <v>877</v>
      </c>
      <c r="D432" s="2370">
        <v>3113</v>
      </c>
      <c r="E432" s="2370">
        <v>5331</v>
      </c>
      <c r="F432" s="2300"/>
      <c r="G432" s="2300"/>
      <c r="H432" s="2300" t="s">
        <v>2111</v>
      </c>
      <c r="I432" s="2300" t="s">
        <v>2167</v>
      </c>
      <c r="J432" s="2371"/>
      <c r="K432" s="2302">
        <v>26000</v>
      </c>
    </row>
    <row r="433" spans="1:11" ht="12.75">
      <c r="A433" s="2367"/>
      <c r="B433" s="2368"/>
      <c r="C433" s="2369" t="s">
        <v>877</v>
      </c>
      <c r="D433" s="2370">
        <v>3113</v>
      </c>
      <c r="E433" s="2370">
        <v>5331</v>
      </c>
      <c r="F433" s="2300"/>
      <c r="G433" s="2300"/>
      <c r="H433" s="2300" t="s">
        <v>2111</v>
      </c>
      <c r="I433" s="2300" t="s">
        <v>2168</v>
      </c>
      <c r="J433" s="2371"/>
      <c r="K433" s="2302">
        <v>27000</v>
      </c>
    </row>
    <row r="434" spans="1:11" ht="12.75">
      <c r="A434" s="2367"/>
      <c r="B434" s="2368"/>
      <c r="C434" s="2369" t="s">
        <v>877</v>
      </c>
      <c r="D434" s="2370">
        <v>3113</v>
      </c>
      <c r="E434" s="2370">
        <v>5331</v>
      </c>
      <c r="F434" s="2300"/>
      <c r="G434" s="2300"/>
      <c r="H434" s="2300" t="s">
        <v>2111</v>
      </c>
      <c r="I434" s="2300" t="s">
        <v>2169</v>
      </c>
      <c r="J434" s="2371"/>
      <c r="K434" s="2302">
        <v>20000</v>
      </c>
    </row>
    <row r="435" spans="1:11" ht="12.75">
      <c r="A435" s="2367"/>
      <c r="B435" s="2368"/>
      <c r="C435" s="2369" t="s">
        <v>877</v>
      </c>
      <c r="D435" s="2370">
        <v>3113</v>
      </c>
      <c r="E435" s="2370">
        <v>5331</v>
      </c>
      <c r="F435" s="2300"/>
      <c r="G435" s="2300"/>
      <c r="H435" s="2300" t="s">
        <v>2111</v>
      </c>
      <c r="I435" s="2300" t="s">
        <v>2146</v>
      </c>
      <c r="J435" s="2371"/>
      <c r="K435" s="2302">
        <v>13000</v>
      </c>
    </row>
    <row r="436" spans="1:11" ht="12.75">
      <c r="A436" s="2367"/>
      <c r="B436" s="2368"/>
      <c r="C436" s="2369" t="s">
        <v>877</v>
      </c>
      <c r="D436" s="2370">
        <v>3113</v>
      </c>
      <c r="E436" s="2370">
        <v>5331</v>
      </c>
      <c r="F436" s="2300"/>
      <c r="G436" s="2300"/>
      <c r="H436" s="2300" t="s">
        <v>2111</v>
      </c>
      <c r="I436" s="2300" t="s">
        <v>2170</v>
      </c>
      <c r="J436" s="2371"/>
      <c r="K436" s="2302">
        <v>28000</v>
      </c>
    </row>
    <row r="437" spans="1:11" ht="12.75">
      <c r="A437" s="2367"/>
      <c r="B437" s="2368"/>
      <c r="C437" s="2369" t="s">
        <v>877</v>
      </c>
      <c r="D437" s="2370">
        <v>3113</v>
      </c>
      <c r="E437" s="2370">
        <v>5331</v>
      </c>
      <c r="F437" s="2300"/>
      <c r="G437" s="2300"/>
      <c r="H437" s="2300" t="s">
        <v>2111</v>
      </c>
      <c r="I437" s="2300" t="s">
        <v>2171</v>
      </c>
      <c r="J437" s="2371"/>
      <c r="K437" s="2302">
        <v>18000</v>
      </c>
    </row>
    <row r="438" spans="1:11" ht="12.75">
      <c r="A438" s="2367"/>
      <c r="B438" s="2368"/>
      <c r="C438" s="2369" t="s">
        <v>877</v>
      </c>
      <c r="D438" s="2370">
        <v>3113</v>
      </c>
      <c r="E438" s="2370">
        <v>5331</v>
      </c>
      <c r="F438" s="2300"/>
      <c r="G438" s="2300"/>
      <c r="H438" s="2300" t="s">
        <v>2111</v>
      </c>
      <c r="I438" s="2300" t="s">
        <v>2172</v>
      </c>
      <c r="J438" s="2371"/>
      <c r="K438" s="2302">
        <v>27000</v>
      </c>
    </row>
    <row r="439" spans="1:11" ht="12.75">
      <c r="A439" s="2367"/>
      <c r="B439" s="2368"/>
      <c r="C439" s="2369" t="s">
        <v>877</v>
      </c>
      <c r="D439" s="2370">
        <v>3113</v>
      </c>
      <c r="E439" s="2370">
        <v>5331</v>
      </c>
      <c r="F439" s="2300"/>
      <c r="G439" s="2300"/>
      <c r="H439" s="2300" t="s">
        <v>2111</v>
      </c>
      <c r="I439" s="2300" t="s">
        <v>2173</v>
      </c>
      <c r="J439" s="2371"/>
      <c r="K439" s="2302">
        <v>26000</v>
      </c>
    </row>
    <row r="440" spans="1:11" ht="12.75">
      <c r="A440" s="2367"/>
      <c r="B440" s="2368"/>
      <c r="C440" s="2369" t="s">
        <v>877</v>
      </c>
      <c r="D440" s="2370">
        <v>3113</v>
      </c>
      <c r="E440" s="2370">
        <v>5331</v>
      </c>
      <c r="F440" s="2300"/>
      <c r="G440" s="2300"/>
      <c r="H440" s="2300" t="s">
        <v>2111</v>
      </c>
      <c r="I440" s="2300" t="s">
        <v>2174</v>
      </c>
      <c r="J440" s="2371"/>
      <c r="K440" s="2302">
        <v>13000</v>
      </c>
    </row>
    <row r="441" spans="1:11" ht="12.75">
      <c r="A441" s="2367"/>
      <c r="B441" s="2368"/>
      <c r="C441" s="2369" t="s">
        <v>877</v>
      </c>
      <c r="D441" s="2370">
        <v>3113</v>
      </c>
      <c r="E441" s="2370">
        <v>5331</v>
      </c>
      <c r="F441" s="2300"/>
      <c r="G441" s="2300"/>
      <c r="H441" s="2300" t="s">
        <v>2111</v>
      </c>
      <c r="I441" s="2300" t="s">
        <v>2137</v>
      </c>
      <c r="J441" s="2371"/>
      <c r="K441" s="2302">
        <v>25000</v>
      </c>
    </row>
    <row r="442" spans="1:11" ht="13.5" thickBot="1">
      <c r="A442" s="2375"/>
      <c r="B442" s="2376"/>
      <c r="C442" s="2314" t="s">
        <v>877</v>
      </c>
      <c r="D442" s="2314">
        <v>3113</v>
      </c>
      <c r="E442" s="2377">
        <v>5331</v>
      </c>
      <c r="F442" s="2308"/>
      <c r="G442" s="2308"/>
      <c r="H442" s="2308" t="s">
        <v>2111</v>
      </c>
      <c r="I442" s="2308" t="s">
        <v>2175</v>
      </c>
      <c r="J442" s="2378"/>
      <c r="K442" s="2309">
        <v>24000</v>
      </c>
    </row>
    <row r="443" spans="1:11" ht="12.75">
      <c r="A443" s="2247" t="s">
        <v>603</v>
      </c>
      <c r="B443" s="2362" t="s">
        <v>606</v>
      </c>
      <c r="C443" s="2347" t="s">
        <v>607</v>
      </c>
      <c r="D443" s="2347"/>
      <c r="E443" s="2347"/>
      <c r="F443" s="2348"/>
      <c r="G443" s="2348"/>
      <c r="H443" s="2348"/>
      <c r="I443" s="2348"/>
      <c r="J443" s="2349"/>
      <c r="K443" s="2254"/>
    </row>
    <row r="444" spans="1:11" ht="12.75">
      <c r="A444" s="107"/>
      <c r="B444" s="2361"/>
      <c r="C444" s="56" t="s">
        <v>875</v>
      </c>
      <c r="D444" s="17">
        <v>3111</v>
      </c>
      <c r="E444" s="56">
        <v>5175</v>
      </c>
      <c r="F444" s="2286"/>
      <c r="G444" s="2286"/>
      <c r="H444" s="2355" t="s">
        <v>2111</v>
      </c>
      <c r="I444" s="2286"/>
      <c r="J444" s="2354"/>
      <c r="K444" s="21">
        <v>-50000</v>
      </c>
    </row>
    <row r="445" spans="1:11" ht="12.75">
      <c r="A445" s="107"/>
      <c r="B445" s="2361"/>
      <c r="C445" s="56" t="s">
        <v>875</v>
      </c>
      <c r="D445" s="17">
        <v>3113</v>
      </c>
      <c r="E445" s="56">
        <v>5175</v>
      </c>
      <c r="F445" s="2286"/>
      <c r="G445" s="2286"/>
      <c r="H445" s="2355" t="s">
        <v>2111</v>
      </c>
      <c r="I445" s="2286"/>
      <c r="J445" s="2354"/>
      <c r="K445" s="21">
        <v>-70000</v>
      </c>
    </row>
    <row r="446" spans="1:11" ht="12.75">
      <c r="A446" s="107"/>
      <c r="B446" s="2361"/>
      <c r="C446" s="56" t="s">
        <v>875</v>
      </c>
      <c r="D446" s="17">
        <v>3113</v>
      </c>
      <c r="E446" s="56">
        <v>5336</v>
      </c>
      <c r="F446" s="2286"/>
      <c r="G446" s="2286" t="s">
        <v>2179</v>
      </c>
      <c r="H446" s="2355" t="s">
        <v>2111</v>
      </c>
      <c r="I446" s="2286"/>
      <c r="J446" s="2354"/>
      <c r="K446" s="21">
        <v>-1170000</v>
      </c>
    </row>
    <row r="447" spans="1:11" ht="12.75">
      <c r="A447" s="107"/>
      <c r="B447" s="2361"/>
      <c r="C447" s="224" t="s">
        <v>877</v>
      </c>
      <c r="D447" s="224">
        <v>3111</v>
      </c>
      <c r="E447" s="56">
        <v>5336</v>
      </c>
      <c r="F447" s="2286"/>
      <c r="G447" s="2286" t="s">
        <v>2187</v>
      </c>
      <c r="H447" s="2286" t="s">
        <v>2111</v>
      </c>
      <c r="I447" s="2286"/>
      <c r="J447" s="2351"/>
      <c r="K447" s="21">
        <v>669000</v>
      </c>
    </row>
    <row r="448" spans="1:11" ht="12.75">
      <c r="A448" s="107"/>
      <c r="B448" s="2361"/>
      <c r="C448" s="224" t="s">
        <v>877</v>
      </c>
      <c r="D448" s="224">
        <v>3113</v>
      </c>
      <c r="E448" s="56">
        <v>5336</v>
      </c>
      <c r="F448" s="2286"/>
      <c r="G448" s="2286" t="s">
        <v>2180</v>
      </c>
      <c r="H448" s="2286" t="s">
        <v>2111</v>
      </c>
      <c r="I448" s="2286"/>
      <c r="J448" s="2351"/>
      <c r="K448" s="21">
        <v>601000</v>
      </c>
    </row>
    <row r="449" spans="1:11" ht="13.5" thickBot="1">
      <c r="A449" s="108"/>
      <c r="B449" s="2350"/>
      <c r="C449" s="234" t="s">
        <v>877</v>
      </c>
      <c r="D449" s="234">
        <v>3141</v>
      </c>
      <c r="E449" s="412">
        <v>5336</v>
      </c>
      <c r="F449" s="2359"/>
      <c r="G449" s="2359" t="s">
        <v>2188</v>
      </c>
      <c r="H449" s="2359" t="s">
        <v>2111</v>
      </c>
      <c r="I449" s="2359"/>
      <c r="J449" s="2360"/>
      <c r="K449" s="2290">
        <v>20000</v>
      </c>
    </row>
    <row r="450" spans="1:11" ht="12.75">
      <c r="A450" s="2247" t="s">
        <v>603</v>
      </c>
      <c r="B450" s="2362" t="s">
        <v>608</v>
      </c>
      <c r="C450" s="2347" t="s">
        <v>609</v>
      </c>
      <c r="D450" s="2347"/>
      <c r="E450" s="2347"/>
      <c r="F450" s="2348"/>
      <c r="G450" s="2348"/>
      <c r="H450" s="2348"/>
      <c r="I450" s="2348"/>
      <c r="J450" s="2349"/>
      <c r="K450" s="2254"/>
    </row>
    <row r="451" spans="1:11" ht="12.75">
      <c r="A451" s="107"/>
      <c r="B451" s="2361"/>
      <c r="C451" s="56" t="s">
        <v>875</v>
      </c>
      <c r="D451" s="17">
        <v>3399</v>
      </c>
      <c r="E451" s="56">
        <v>5164</v>
      </c>
      <c r="F451" s="2286"/>
      <c r="G451" s="2286"/>
      <c r="H451" s="2355" t="s">
        <v>2196</v>
      </c>
      <c r="I451" s="2286"/>
      <c r="J451" s="2354"/>
      <c r="K451" s="21">
        <v>-400000</v>
      </c>
    </row>
    <row r="452" spans="1:11" ht="12.75">
      <c r="A452" s="107"/>
      <c r="B452" s="2361"/>
      <c r="C452" s="56" t="s">
        <v>875</v>
      </c>
      <c r="D452" s="17">
        <v>3399</v>
      </c>
      <c r="E452" s="56">
        <v>5169</v>
      </c>
      <c r="F452" s="2286"/>
      <c r="G452" s="2286"/>
      <c r="H452" s="2355" t="s">
        <v>2196</v>
      </c>
      <c r="I452" s="2286"/>
      <c r="J452" s="2354"/>
      <c r="K452" s="21">
        <v>-1500000</v>
      </c>
    </row>
    <row r="453" spans="1:11" ht="12.75">
      <c r="A453" s="107"/>
      <c r="B453" s="2361"/>
      <c r="C453" s="56" t="s">
        <v>875</v>
      </c>
      <c r="D453" s="17">
        <v>3317</v>
      </c>
      <c r="E453" s="56">
        <v>5169</v>
      </c>
      <c r="F453" s="2286"/>
      <c r="G453" s="2286"/>
      <c r="H453" s="2355" t="s">
        <v>2196</v>
      </c>
      <c r="I453" s="2286"/>
      <c r="J453" s="2354"/>
      <c r="K453" s="21">
        <v>-740000</v>
      </c>
    </row>
    <row r="454" spans="1:11" ht="12.75">
      <c r="A454" s="107"/>
      <c r="B454" s="2361"/>
      <c r="C454" s="56" t="s">
        <v>875</v>
      </c>
      <c r="D454" s="17">
        <v>6223</v>
      </c>
      <c r="E454" s="56">
        <v>5173</v>
      </c>
      <c r="F454" s="2286"/>
      <c r="G454" s="2286"/>
      <c r="H454" s="2355" t="s">
        <v>2140</v>
      </c>
      <c r="I454" s="2286"/>
      <c r="J454" s="2354"/>
      <c r="K454" s="21">
        <v>-700000</v>
      </c>
    </row>
    <row r="455" spans="1:11" ht="12.75">
      <c r="A455" s="107"/>
      <c r="B455" s="2361"/>
      <c r="C455" s="224" t="s">
        <v>877</v>
      </c>
      <c r="D455" s="224">
        <v>3111</v>
      </c>
      <c r="E455" s="56">
        <v>5336</v>
      </c>
      <c r="F455" s="2286"/>
      <c r="G455" s="2286" t="s">
        <v>2187</v>
      </c>
      <c r="H455" s="2286" t="s">
        <v>2111</v>
      </c>
      <c r="I455" s="2286"/>
      <c r="J455" s="2351"/>
      <c r="K455" s="21">
        <v>1146000</v>
      </c>
    </row>
    <row r="456" spans="1:11" ht="13.5" thickBot="1">
      <c r="A456" s="108"/>
      <c r="B456" s="2350"/>
      <c r="C456" s="234" t="s">
        <v>877</v>
      </c>
      <c r="D456" s="234">
        <v>3113</v>
      </c>
      <c r="E456" s="412">
        <v>5336</v>
      </c>
      <c r="F456" s="2359"/>
      <c r="G456" s="2359" t="s">
        <v>2180</v>
      </c>
      <c r="H456" s="2359" t="s">
        <v>2111</v>
      </c>
      <c r="I456" s="2359"/>
      <c r="J456" s="2360"/>
      <c r="K456" s="2290">
        <v>2194000</v>
      </c>
    </row>
    <row r="457" spans="1:11" ht="12.75">
      <c r="A457" s="2247" t="s">
        <v>603</v>
      </c>
      <c r="B457" s="2362" t="s">
        <v>610</v>
      </c>
      <c r="C457" s="2347" t="s">
        <v>611</v>
      </c>
      <c r="D457" s="2347"/>
      <c r="E457" s="2347"/>
      <c r="F457" s="2348"/>
      <c r="G457" s="2348"/>
      <c r="H457" s="2348"/>
      <c r="I457" s="2348"/>
      <c r="J457" s="2349"/>
      <c r="K457" s="2254"/>
    </row>
    <row r="458" spans="1:11" ht="12.75">
      <c r="A458" s="2352"/>
      <c r="B458" s="2353"/>
      <c r="C458" s="56" t="s">
        <v>875</v>
      </c>
      <c r="D458" s="377">
        <v>3113</v>
      </c>
      <c r="E458" s="377">
        <v>6121</v>
      </c>
      <c r="F458" s="2355"/>
      <c r="G458" s="2355"/>
      <c r="H458" s="2355" t="s">
        <v>2070</v>
      </c>
      <c r="I458" s="873" t="s">
        <v>612</v>
      </c>
      <c r="J458" s="2356"/>
      <c r="K458" s="210">
        <v>-3500000</v>
      </c>
    </row>
    <row r="459" spans="1:11" ht="13.5" thickBot="1">
      <c r="A459" s="2357"/>
      <c r="B459" s="475"/>
      <c r="C459" s="463" t="s">
        <v>877</v>
      </c>
      <c r="D459" s="234">
        <v>3113</v>
      </c>
      <c r="E459" s="412">
        <v>6351</v>
      </c>
      <c r="F459" s="2359"/>
      <c r="G459" s="2359"/>
      <c r="H459" s="2359" t="s">
        <v>2111</v>
      </c>
      <c r="I459" s="2261" t="s">
        <v>2184</v>
      </c>
      <c r="J459" s="2364"/>
      <c r="K459" s="2263">
        <v>3500000</v>
      </c>
    </row>
    <row r="460" spans="1:11" ht="12.75">
      <c r="A460" s="2247" t="s">
        <v>603</v>
      </c>
      <c r="B460" s="2362" t="s">
        <v>613</v>
      </c>
      <c r="C460" s="2347" t="s">
        <v>614</v>
      </c>
      <c r="D460" s="2365"/>
      <c r="E460" s="2365"/>
      <c r="F460" s="2294"/>
      <c r="G460" s="2294"/>
      <c r="H460" s="2294"/>
      <c r="I460" s="2294"/>
      <c r="J460" s="2366"/>
      <c r="K460" s="2295"/>
    </row>
    <row r="461" spans="1:11" ht="12.75">
      <c r="A461" s="2367"/>
      <c r="B461" s="2368"/>
      <c r="C461" s="2369" t="s">
        <v>875</v>
      </c>
      <c r="D461" s="2370">
        <v>2219</v>
      </c>
      <c r="E461" s="2370">
        <v>5137</v>
      </c>
      <c r="F461" s="2300"/>
      <c r="G461" s="2300"/>
      <c r="H461" s="2300" t="s">
        <v>615</v>
      </c>
      <c r="I461" s="2300"/>
      <c r="J461" s="2371"/>
      <c r="K461" s="2302">
        <v>-500000</v>
      </c>
    </row>
    <row r="462" spans="1:11" ht="12.75">
      <c r="A462" s="2367"/>
      <c r="B462" s="2368"/>
      <c r="C462" s="2369" t="s">
        <v>875</v>
      </c>
      <c r="D462" s="2370">
        <v>3421</v>
      </c>
      <c r="E462" s="2370">
        <v>5169</v>
      </c>
      <c r="F462" s="2300"/>
      <c r="G462" s="2300"/>
      <c r="H462" s="2300" t="s">
        <v>1679</v>
      </c>
      <c r="I462" s="2300"/>
      <c r="J462" s="2371"/>
      <c r="K462" s="2302">
        <v>-700000</v>
      </c>
    </row>
    <row r="463" spans="1:11" ht="12.75">
      <c r="A463" s="2367"/>
      <c r="B463" s="2368"/>
      <c r="C463" s="2369" t="s">
        <v>875</v>
      </c>
      <c r="D463" s="2370">
        <v>3745</v>
      </c>
      <c r="E463" s="2370">
        <v>6121</v>
      </c>
      <c r="F463" s="2300"/>
      <c r="G463" s="2300"/>
      <c r="H463" s="2300" t="s">
        <v>1048</v>
      </c>
      <c r="I463" s="2300" t="s">
        <v>616</v>
      </c>
      <c r="J463" s="2371"/>
      <c r="K463" s="2302">
        <v>-300000</v>
      </c>
    </row>
    <row r="464" spans="1:11" ht="12.75">
      <c r="A464" s="2367"/>
      <c r="B464" s="2368"/>
      <c r="C464" s="2369" t="s">
        <v>875</v>
      </c>
      <c r="D464" s="2370">
        <v>3745</v>
      </c>
      <c r="E464" s="2370">
        <v>6121</v>
      </c>
      <c r="F464" s="2300"/>
      <c r="G464" s="2300"/>
      <c r="H464" s="2300" t="s">
        <v>1048</v>
      </c>
      <c r="I464" s="2300" t="s">
        <v>1678</v>
      </c>
      <c r="J464" s="2371"/>
      <c r="K464" s="2302">
        <v>-1000000</v>
      </c>
    </row>
    <row r="465" spans="1:11" ht="12.75">
      <c r="A465" s="2367"/>
      <c r="B465" s="2368"/>
      <c r="C465" s="2369" t="s">
        <v>875</v>
      </c>
      <c r="D465" s="2370">
        <v>3745</v>
      </c>
      <c r="E465" s="2370">
        <v>6123</v>
      </c>
      <c r="F465" s="2300"/>
      <c r="G465" s="2300"/>
      <c r="H465" s="2300" t="s">
        <v>1048</v>
      </c>
      <c r="I465" s="2300" t="s">
        <v>617</v>
      </c>
      <c r="J465" s="2371"/>
      <c r="K465" s="2302">
        <v>-100000</v>
      </c>
    </row>
    <row r="466" spans="1:11" ht="12.75">
      <c r="A466" s="2367"/>
      <c r="B466" s="2368"/>
      <c r="C466" s="2369" t="s">
        <v>875</v>
      </c>
      <c r="D466" s="2370">
        <v>2141</v>
      </c>
      <c r="E466" s="2370">
        <v>6121</v>
      </c>
      <c r="F466" s="2300"/>
      <c r="G466" s="2300"/>
      <c r="H466" s="2300" t="s">
        <v>2334</v>
      </c>
      <c r="I466" s="2300" t="s">
        <v>618</v>
      </c>
      <c r="J466" s="2371"/>
      <c r="K466" s="2302">
        <v>-370000</v>
      </c>
    </row>
    <row r="467" spans="1:11" ht="12.75">
      <c r="A467" s="2367"/>
      <c r="B467" s="2368"/>
      <c r="C467" s="2369" t="s">
        <v>875</v>
      </c>
      <c r="D467" s="2370">
        <v>3745</v>
      </c>
      <c r="E467" s="2370">
        <v>6121</v>
      </c>
      <c r="F467" s="2300"/>
      <c r="G467" s="2300"/>
      <c r="H467" s="2300" t="s">
        <v>1048</v>
      </c>
      <c r="I467" s="2300" t="s">
        <v>619</v>
      </c>
      <c r="J467" s="2371"/>
      <c r="K467" s="2302">
        <v>-200000</v>
      </c>
    </row>
    <row r="468" spans="1:11" ht="12.75">
      <c r="A468" s="2367"/>
      <c r="B468" s="2368"/>
      <c r="C468" s="2369" t="s">
        <v>877</v>
      </c>
      <c r="D468" s="2370">
        <v>3745</v>
      </c>
      <c r="E468" s="2370">
        <v>5169</v>
      </c>
      <c r="F468" s="2300"/>
      <c r="G468" s="2300"/>
      <c r="H468" s="2300" t="s">
        <v>1048</v>
      </c>
      <c r="I468" s="2300"/>
      <c r="J468" s="2371"/>
      <c r="K468" s="2302">
        <v>2500000</v>
      </c>
    </row>
    <row r="469" spans="1:11" ht="12.75">
      <c r="A469" s="2367"/>
      <c r="B469" s="2368"/>
      <c r="C469" s="2369" t="s">
        <v>877</v>
      </c>
      <c r="D469" s="2370">
        <v>3745</v>
      </c>
      <c r="E469" s="2370">
        <v>5137</v>
      </c>
      <c r="F469" s="2300"/>
      <c r="G469" s="2300"/>
      <c r="H469" s="2300" t="s">
        <v>1048</v>
      </c>
      <c r="I469" s="2300"/>
      <c r="J469" s="2371"/>
      <c r="K469" s="2302">
        <v>300000</v>
      </c>
    </row>
    <row r="470" spans="1:11" ht="12.75">
      <c r="A470" s="2367"/>
      <c r="B470" s="2368"/>
      <c r="C470" s="2369" t="s">
        <v>877</v>
      </c>
      <c r="D470" s="2370">
        <v>3729</v>
      </c>
      <c r="E470" s="2370">
        <v>5169</v>
      </c>
      <c r="F470" s="2300"/>
      <c r="G470" s="2300"/>
      <c r="H470" s="2300" t="s">
        <v>1048</v>
      </c>
      <c r="I470" s="2300"/>
      <c r="J470" s="2371"/>
      <c r="K470" s="2302">
        <v>120000</v>
      </c>
    </row>
    <row r="471" spans="1:11" ht="13.5" thickBot="1">
      <c r="A471" s="2375"/>
      <c r="B471" s="2376"/>
      <c r="C471" s="2314" t="s">
        <v>877</v>
      </c>
      <c r="D471" s="2314">
        <v>2141</v>
      </c>
      <c r="E471" s="2377">
        <v>5137</v>
      </c>
      <c r="F471" s="2308"/>
      <c r="G471" s="2308"/>
      <c r="H471" s="2308" t="s">
        <v>2334</v>
      </c>
      <c r="I471" s="2308"/>
      <c r="J471" s="2378"/>
      <c r="K471" s="2309">
        <v>250000</v>
      </c>
    </row>
    <row r="472" spans="1:11" ht="12.75">
      <c r="A472" s="2247" t="s">
        <v>603</v>
      </c>
      <c r="B472" s="2362" t="s">
        <v>620</v>
      </c>
      <c r="C472" s="2347" t="s">
        <v>621</v>
      </c>
      <c r="D472" s="2347"/>
      <c r="E472" s="2347"/>
      <c r="F472" s="2348"/>
      <c r="G472" s="2348"/>
      <c r="H472" s="2348"/>
      <c r="I472" s="2348"/>
      <c r="J472" s="2349"/>
      <c r="K472" s="2254"/>
    </row>
    <row r="473" spans="1:11" ht="12.75">
      <c r="A473" s="2352"/>
      <c r="B473" s="2353"/>
      <c r="C473" s="56" t="s">
        <v>875</v>
      </c>
      <c r="D473" s="377">
        <v>3669</v>
      </c>
      <c r="E473" s="377">
        <v>6130</v>
      </c>
      <c r="F473" s="2355"/>
      <c r="G473" s="2355"/>
      <c r="H473" s="2355" t="s">
        <v>2160</v>
      </c>
      <c r="I473" s="873" t="s">
        <v>1668</v>
      </c>
      <c r="J473" s="2356"/>
      <c r="K473" s="210">
        <v>-1800000</v>
      </c>
    </row>
    <row r="474" spans="1:11" ht="13.5" thickBot="1">
      <c r="A474" s="2357"/>
      <c r="B474" s="475"/>
      <c r="C474" s="463" t="s">
        <v>877</v>
      </c>
      <c r="D474" s="234">
        <v>3299</v>
      </c>
      <c r="E474" s="412">
        <v>6121</v>
      </c>
      <c r="F474" s="2359"/>
      <c r="G474" s="2359"/>
      <c r="H474" s="2359" t="s">
        <v>2339</v>
      </c>
      <c r="I474" s="2261" t="s">
        <v>2340</v>
      </c>
      <c r="J474" s="2364"/>
      <c r="K474" s="2263">
        <v>1800000</v>
      </c>
    </row>
    <row r="475" spans="1:11" ht="12.75">
      <c r="A475" s="2247" t="s">
        <v>603</v>
      </c>
      <c r="B475" s="2362" t="s">
        <v>622</v>
      </c>
      <c r="C475" s="2347" t="s">
        <v>623</v>
      </c>
      <c r="D475" s="2347"/>
      <c r="E475" s="2347"/>
      <c r="F475" s="2348"/>
      <c r="G475" s="2348"/>
      <c r="H475" s="2348"/>
      <c r="I475" s="2348"/>
      <c r="J475" s="2349"/>
      <c r="K475" s="2254"/>
    </row>
    <row r="476" spans="1:11" ht="12.75">
      <c r="A476" s="107"/>
      <c r="B476" s="2361"/>
      <c r="C476" s="56" t="s">
        <v>875</v>
      </c>
      <c r="D476" s="56">
        <v>6409</v>
      </c>
      <c r="E476" s="56">
        <v>5901</v>
      </c>
      <c r="F476" s="2286"/>
      <c r="G476" s="2286"/>
      <c r="H476" s="2286" t="s">
        <v>1864</v>
      </c>
      <c r="I476" s="2286"/>
      <c r="J476" s="2354" t="s">
        <v>876</v>
      </c>
      <c r="K476" s="21">
        <v>-6000</v>
      </c>
    </row>
    <row r="477" spans="1:11" ht="13.5" thickBot="1">
      <c r="A477" s="2357"/>
      <c r="B477" s="475"/>
      <c r="C477" s="463" t="s">
        <v>877</v>
      </c>
      <c r="D477" s="463">
        <v>6399</v>
      </c>
      <c r="E477" s="221">
        <v>5363</v>
      </c>
      <c r="F477" s="2276"/>
      <c r="G477" s="2276"/>
      <c r="H477" s="2288" t="s">
        <v>1864</v>
      </c>
      <c r="I477" s="2276"/>
      <c r="J477" s="2363"/>
      <c r="K477" s="2263">
        <v>6000</v>
      </c>
    </row>
    <row r="478" spans="1:11" ht="12.75">
      <c r="A478" s="2247" t="s">
        <v>603</v>
      </c>
      <c r="B478" s="2362" t="s">
        <v>624</v>
      </c>
      <c r="C478" s="2347" t="s">
        <v>625</v>
      </c>
      <c r="D478" s="2365"/>
      <c r="E478" s="2365"/>
      <c r="F478" s="2294"/>
      <c r="G478" s="2294"/>
      <c r="H478" s="2294"/>
      <c r="I478" s="2294"/>
      <c r="J478" s="2366"/>
      <c r="K478" s="2295"/>
    </row>
    <row r="479" spans="1:11" ht="12.75">
      <c r="A479" s="2367"/>
      <c r="B479" s="2368"/>
      <c r="C479" s="2369" t="s">
        <v>875</v>
      </c>
      <c r="D479" s="2370">
        <v>3429</v>
      </c>
      <c r="E479" s="2370">
        <v>5169</v>
      </c>
      <c r="F479" s="2300"/>
      <c r="G479" s="2300"/>
      <c r="H479" s="2300" t="s">
        <v>1193</v>
      </c>
      <c r="I479" s="2300"/>
      <c r="J479" s="2371"/>
      <c r="K479" s="2302">
        <v>-170000</v>
      </c>
    </row>
    <row r="480" spans="1:11" ht="12.75">
      <c r="A480" s="2367"/>
      <c r="B480" s="2368"/>
      <c r="C480" s="2369" t="s">
        <v>875</v>
      </c>
      <c r="D480" s="2370">
        <v>3326</v>
      </c>
      <c r="E480" s="2370">
        <v>5171</v>
      </c>
      <c r="F480" s="2300"/>
      <c r="G480" s="2300"/>
      <c r="H480" s="2300" t="s">
        <v>2196</v>
      </c>
      <c r="I480" s="2300"/>
      <c r="J480" s="2371"/>
      <c r="K480" s="2302">
        <v>-100000</v>
      </c>
    </row>
    <row r="481" spans="1:11" ht="12.75">
      <c r="A481" s="2367"/>
      <c r="B481" s="2368"/>
      <c r="C481" s="2369" t="s">
        <v>875</v>
      </c>
      <c r="D481" s="2370">
        <v>3419</v>
      </c>
      <c r="E481" s="2370">
        <v>5169</v>
      </c>
      <c r="F481" s="2300"/>
      <c r="G481" s="2300"/>
      <c r="H481" s="2300" t="s">
        <v>2196</v>
      </c>
      <c r="I481" s="2300"/>
      <c r="J481" s="2371"/>
      <c r="K481" s="2302">
        <v>-400000</v>
      </c>
    </row>
    <row r="482" spans="1:11" ht="12.75">
      <c r="A482" s="2367"/>
      <c r="B482" s="2368"/>
      <c r="C482" s="2369" t="s">
        <v>875</v>
      </c>
      <c r="D482" s="2370">
        <v>3419</v>
      </c>
      <c r="E482" s="2370">
        <v>5492</v>
      </c>
      <c r="F482" s="2300"/>
      <c r="G482" s="2300"/>
      <c r="H482" s="2300" t="s">
        <v>2196</v>
      </c>
      <c r="I482" s="2300"/>
      <c r="J482" s="2371"/>
      <c r="K482" s="2302">
        <v>-100000</v>
      </c>
    </row>
    <row r="483" spans="1:11" ht="12.75">
      <c r="A483" s="2367"/>
      <c r="B483" s="2368"/>
      <c r="C483" s="2369" t="s">
        <v>875</v>
      </c>
      <c r="D483" s="2370">
        <v>6223</v>
      </c>
      <c r="E483" s="2370">
        <v>5169</v>
      </c>
      <c r="F483" s="2300"/>
      <c r="G483" s="2300"/>
      <c r="H483" s="2300" t="s">
        <v>2140</v>
      </c>
      <c r="I483" s="2300"/>
      <c r="J483" s="2371"/>
      <c r="K483" s="2302">
        <v>-300000</v>
      </c>
    </row>
    <row r="484" spans="1:11" ht="12.75">
      <c r="A484" s="2367"/>
      <c r="B484" s="2368"/>
      <c r="C484" s="2369" t="s">
        <v>875</v>
      </c>
      <c r="D484" s="2370">
        <v>6223</v>
      </c>
      <c r="E484" s="2370">
        <v>5175</v>
      </c>
      <c r="F484" s="2300"/>
      <c r="G484" s="2300"/>
      <c r="H484" s="2300" t="s">
        <v>2140</v>
      </c>
      <c r="I484" s="2300"/>
      <c r="J484" s="2371"/>
      <c r="K484" s="2302">
        <v>-400000</v>
      </c>
    </row>
    <row r="485" spans="1:11" ht="12.75">
      <c r="A485" s="2367"/>
      <c r="B485" s="2368"/>
      <c r="C485" s="2369" t="s">
        <v>877</v>
      </c>
      <c r="D485" s="2370">
        <v>3399</v>
      </c>
      <c r="E485" s="2370">
        <v>5175</v>
      </c>
      <c r="F485" s="2300"/>
      <c r="G485" s="2300"/>
      <c r="H485" s="2300" t="s">
        <v>2196</v>
      </c>
      <c r="I485" s="2300"/>
      <c r="J485" s="2371"/>
      <c r="K485" s="2302">
        <v>70000</v>
      </c>
    </row>
    <row r="486" spans="1:11" ht="12.75">
      <c r="A486" s="2367"/>
      <c r="B486" s="2368"/>
      <c r="C486" s="2369" t="s">
        <v>877</v>
      </c>
      <c r="D486" s="2370">
        <v>3399</v>
      </c>
      <c r="E486" s="2370">
        <v>5194</v>
      </c>
      <c r="F486" s="2300"/>
      <c r="G486" s="2300"/>
      <c r="H486" s="2300" t="s">
        <v>2196</v>
      </c>
      <c r="I486" s="2300"/>
      <c r="J486" s="2371"/>
      <c r="K486" s="2302">
        <v>750000</v>
      </c>
    </row>
    <row r="487" spans="1:11" ht="12.75">
      <c r="A487" s="2367"/>
      <c r="B487" s="2368"/>
      <c r="C487" s="2369" t="s">
        <v>877</v>
      </c>
      <c r="D487" s="2370">
        <v>3419</v>
      </c>
      <c r="E487" s="2370">
        <v>5194</v>
      </c>
      <c r="F487" s="2300"/>
      <c r="G487" s="2300"/>
      <c r="H487" s="2300" t="s">
        <v>2196</v>
      </c>
      <c r="I487" s="2300"/>
      <c r="J487" s="2371"/>
      <c r="K487" s="2302">
        <v>400000</v>
      </c>
    </row>
    <row r="488" spans="1:11" ht="13.5" thickBot="1">
      <c r="A488" s="2375"/>
      <c r="B488" s="2376"/>
      <c r="C488" s="2314" t="s">
        <v>877</v>
      </c>
      <c r="D488" s="2314">
        <v>6223</v>
      </c>
      <c r="E488" s="2314">
        <v>5194</v>
      </c>
      <c r="F488" s="2308"/>
      <c r="G488" s="2308"/>
      <c r="H488" s="2308" t="s">
        <v>2140</v>
      </c>
      <c r="I488" s="2308"/>
      <c r="J488" s="2378"/>
      <c r="K488" s="2309">
        <v>250000</v>
      </c>
    </row>
    <row r="489" spans="1:11" ht="12.75">
      <c r="A489" s="2247" t="s">
        <v>626</v>
      </c>
      <c r="B489" s="2362" t="s">
        <v>627</v>
      </c>
      <c r="C489" s="2347" t="s">
        <v>628</v>
      </c>
      <c r="D489" s="2347"/>
      <c r="E489" s="2347"/>
      <c r="F489" s="2348"/>
      <c r="G489" s="2348"/>
      <c r="H489" s="2348"/>
      <c r="I489" s="2348"/>
      <c r="J489" s="2349"/>
      <c r="K489" s="2254"/>
    </row>
    <row r="490" spans="1:11" ht="12.75">
      <c r="A490" s="2367"/>
      <c r="B490" s="2368"/>
      <c r="C490" s="2369" t="s">
        <v>875</v>
      </c>
      <c r="D490" s="2269" t="s">
        <v>629</v>
      </c>
      <c r="E490" s="2269" t="s">
        <v>575</v>
      </c>
      <c r="F490" s="2269"/>
      <c r="G490" s="2269" t="s">
        <v>883</v>
      </c>
      <c r="H490" s="2269" t="s">
        <v>884</v>
      </c>
      <c r="I490" s="2269" t="s">
        <v>885</v>
      </c>
      <c r="J490" s="2371"/>
      <c r="K490" s="21">
        <v>-48300</v>
      </c>
    </row>
    <row r="491" spans="1:11" ht="12.75">
      <c r="A491" s="2367"/>
      <c r="B491" s="2368"/>
      <c r="C491" s="2369" t="s">
        <v>875</v>
      </c>
      <c r="D491" s="873" t="s">
        <v>629</v>
      </c>
      <c r="E491" s="873" t="s">
        <v>576</v>
      </c>
      <c r="F491" s="873"/>
      <c r="G491" s="2269" t="s">
        <v>883</v>
      </c>
      <c r="H491" s="2269" t="s">
        <v>884</v>
      </c>
      <c r="I491" s="873" t="s">
        <v>885</v>
      </c>
      <c r="J491" s="2371"/>
      <c r="K491" s="210">
        <v>-11800</v>
      </c>
    </row>
    <row r="492" spans="1:11" ht="12.75">
      <c r="A492" s="2367"/>
      <c r="B492" s="2368"/>
      <c r="C492" s="2369" t="s">
        <v>875</v>
      </c>
      <c r="D492" s="873" t="s">
        <v>629</v>
      </c>
      <c r="E492" s="873" t="s">
        <v>577</v>
      </c>
      <c r="F492" s="873"/>
      <c r="G492" s="2269" t="s">
        <v>883</v>
      </c>
      <c r="H492" s="2269" t="s">
        <v>884</v>
      </c>
      <c r="I492" s="873" t="s">
        <v>885</v>
      </c>
      <c r="J492" s="2371"/>
      <c r="K492" s="210">
        <v>-4300</v>
      </c>
    </row>
    <row r="493" spans="1:11" ht="12.75">
      <c r="A493" s="2367"/>
      <c r="B493" s="2368"/>
      <c r="C493" s="2369" t="s">
        <v>875</v>
      </c>
      <c r="D493" s="873" t="s">
        <v>629</v>
      </c>
      <c r="E493" s="873" t="s">
        <v>630</v>
      </c>
      <c r="F493" s="2283"/>
      <c r="G493" s="2269" t="s">
        <v>883</v>
      </c>
      <c r="H493" s="2269" t="s">
        <v>884</v>
      </c>
      <c r="I493" s="873" t="s">
        <v>885</v>
      </c>
      <c r="J493" s="2371"/>
      <c r="K493" s="210">
        <v>-202100</v>
      </c>
    </row>
    <row r="494" spans="1:11" ht="12.75">
      <c r="A494" s="2367"/>
      <c r="B494" s="2368"/>
      <c r="C494" s="2369" t="s">
        <v>875</v>
      </c>
      <c r="D494" s="873" t="s">
        <v>629</v>
      </c>
      <c r="E494" s="873" t="s">
        <v>578</v>
      </c>
      <c r="F494" s="2283"/>
      <c r="G494" s="2269" t="s">
        <v>883</v>
      </c>
      <c r="H494" s="2269" t="s">
        <v>884</v>
      </c>
      <c r="I494" s="873" t="s">
        <v>885</v>
      </c>
      <c r="J494" s="2371"/>
      <c r="K494" s="210">
        <v>-800</v>
      </c>
    </row>
    <row r="495" spans="1:11" ht="12.75">
      <c r="A495" s="2367"/>
      <c r="B495" s="2368"/>
      <c r="C495" s="2369" t="s">
        <v>875</v>
      </c>
      <c r="D495" s="873" t="s">
        <v>629</v>
      </c>
      <c r="E495" s="873" t="s">
        <v>631</v>
      </c>
      <c r="F495" s="2283"/>
      <c r="G495" s="2269" t="s">
        <v>632</v>
      </c>
      <c r="H495" s="2269" t="s">
        <v>884</v>
      </c>
      <c r="I495" s="873" t="s">
        <v>633</v>
      </c>
      <c r="J495" s="2371"/>
      <c r="K495" s="210">
        <v>-8591800</v>
      </c>
    </row>
    <row r="496" spans="1:11" ht="12.75">
      <c r="A496" s="2367"/>
      <c r="B496" s="2368"/>
      <c r="C496" s="2369" t="s">
        <v>875</v>
      </c>
      <c r="D496" s="873" t="s">
        <v>629</v>
      </c>
      <c r="E496" s="873" t="s">
        <v>575</v>
      </c>
      <c r="F496" s="873"/>
      <c r="G496" s="873" t="s">
        <v>886</v>
      </c>
      <c r="H496" s="2269" t="s">
        <v>884</v>
      </c>
      <c r="I496" s="873" t="s">
        <v>885</v>
      </c>
      <c r="J496" s="2371"/>
      <c r="K496" s="210">
        <v>-4300</v>
      </c>
    </row>
    <row r="497" spans="1:11" ht="12.75">
      <c r="A497" s="2367"/>
      <c r="B497" s="2368"/>
      <c r="C497" s="2369" t="s">
        <v>875</v>
      </c>
      <c r="D497" s="873" t="s">
        <v>629</v>
      </c>
      <c r="E497" s="873" t="s">
        <v>576</v>
      </c>
      <c r="F497" s="873"/>
      <c r="G497" s="873" t="s">
        <v>886</v>
      </c>
      <c r="H497" s="2269" t="s">
        <v>884</v>
      </c>
      <c r="I497" s="873" t="s">
        <v>885</v>
      </c>
      <c r="J497" s="2371"/>
      <c r="K497" s="210">
        <v>-1100</v>
      </c>
    </row>
    <row r="498" spans="1:11" ht="12.75">
      <c r="A498" s="2367"/>
      <c r="B498" s="2368"/>
      <c r="C498" s="2369" t="s">
        <v>875</v>
      </c>
      <c r="D498" s="873" t="s">
        <v>629</v>
      </c>
      <c r="E498" s="873" t="s">
        <v>630</v>
      </c>
      <c r="F498" s="2283"/>
      <c r="G498" s="873" t="s">
        <v>886</v>
      </c>
      <c r="H498" s="2269" t="s">
        <v>884</v>
      </c>
      <c r="I498" s="873" t="s">
        <v>885</v>
      </c>
      <c r="J498" s="2371"/>
      <c r="K498" s="210">
        <v>-17900</v>
      </c>
    </row>
    <row r="499" spans="1:11" ht="12.75">
      <c r="A499" s="2367"/>
      <c r="B499" s="2368"/>
      <c r="C499" s="2369" t="s">
        <v>875</v>
      </c>
      <c r="D499" s="873" t="s">
        <v>629</v>
      </c>
      <c r="E499" s="873" t="s">
        <v>577</v>
      </c>
      <c r="F499" s="873"/>
      <c r="G499" s="873" t="s">
        <v>886</v>
      </c>
      <c r="H499" s="2269" t="s">
        <v>884</v>
      </c>
      <c r="I499" s="873" t="s">
        <v>885</v>
      </c>
      <c r="J499" s="2371"/>
      <c r="K499" s="210">
        <v>-400</v>
      </c>
    </row>
    <row r="500" spans="1:11" ht="12.75">
      <c r="A500" s="2367"/>
      <c r="B500" s="2368"/>
      <c r="C500" s="2369" t="s">
        <v>875</v>
      </c>
      <c r="D500" s="873" t="s">
        <v>629</v>
      </c>
      <c r="E500" s="873" t="s">
        <v>578</v>
      </c>
      <c r="F500" s="2283"/>
      <c r="G500" s="873" t="s">
        <v>886</v>
      </c>
      <c r="H500" s="2269" t="s">
        <v>884</v>
      </c>
      <c r="I500" s="873" t="s">
        <v>885</v>
      </c>
      <c r="J500" s="2371"/>
      <c r="K500" s="210">
        <v>-100</v>
      </c>
    </row>
    <row r="501" spans="1:11" ht="12.75">
      <c r="A501" s="2367"/>
      <c r="B501" s="2368"/>
      <c r="C501" s="2369" t="s">
        <v>875</v>
      </c>
      <c r="D501" s="873" t="s">
        <v>629</v>
      </c>
      <c r="E501" s="873" t="s">
        <v>631</v>
      </c>
      <c r="F501" s="2283"/>
      <c r="G501" s="873" t="s">
        <v>634</v>
      </c>
      <c r="H501" s="2269" t="s">
        <v>884</v>
      </c>
      <c r="I501" s="873" t="s">
        <v>633</v>
      </c>
      <c r="J501" s="2371"/>
      <c r="K501" s="210">
        <v>-758100</v>
      </c>
    </row>
    <row r="502" spans="1:11" ht="12.75">
      <c r="A502" s="2367"/>
      <c r="B502" s="2368"/>
      <c r="C502" s="2369" t="s">
        <v>875</v>
      </c>
      <c r="D502" s="873" t="s">
        <v>629</v>
      </c>
      <c r="E502" s="873" t="s">
        <v>575</v>
      </c>
      <c r="F502" s="873"/>
      <c r="G502" s="873" t="s">
        <v>887</v>
      </c>
      <c r="H502" s="2269" t="s">
        <v>884</v>
      </c>
      <c r="I502" s="873" t="s">
        <v>888</v>
      </c>
      <c r="J502" s="2371"/>
      <c r="K502" s="210">
        <v>-4300</v>
      </c>
    </row>
    <row r="503" spans="1:11" ht="12.75">
      <c r="A503" s="2367"/>
      <c r="B503" s="2368"/>
      <c r="C503" s="2369" t="s">
        <v>875</v>
      </c>
      <c r="D503" s="873" t="s">
        <v>629</v>
      </c>
      <c r="E503" s="873" t="s">
        <v>576</v>
      </c>
      <c r="F503" s="873"/>
      <c r="G503" s="873" t="s">
        <v>887</v>
      </c>
      <c r="H503" s="2269" t="s">
        <v>884</v>
      </c>
      <c r="I503" s="873" t="s">
        <v>888</v>
      </c>
      <c r="J503" s="2371"/>
      <c r="K503" s="210">
        <v>-1100</v>
      </c>
    </row>
    <row r="504" spans="1:11" ht="12.75">
      <c r="A504" s="2367"/>
      <c r="B504" s="2368"/>
      <c r="C504" s="2369" t="s">
        <v>875</v>
      </c>
      <c r="D504" s="873" t="s">
        <v>629</v>
      </c>
      <c r="E504" s="873" t="s">
        <v>577</v>
      </c>
      <c r="F504" s="873"/>
      <c r="G504" s="873" t="s">
        <v>887</v>
      </c>
      <c r="H504" s="2269" t="s">
        <v>884</v>
      </c>
      <c r="I504" s="873" t="s">
        <v>888</v>
      </c>
      <c r="J504" s="2371"/>
      <c r="K504" s="210">
        <v>-400</v>
      </c>
    </row>
    <row r="505" spans="1:11" ht="12.75">
      <c r="A505" s="2367"/>
      <c r="B505" s="2368"/>
      <c r="C505" s="2369" t="s">
        <v>875</v>
      </c>
      <c r="D505" s="873" t="s">
        <v>629</v>
      </c>
      <c r="E505" s="873" t="s">
        <v>630</v>
      </c>
      <c r="F505" s="2283"/>
      <c r="G505" s="873" t="s">
        <v>887</v>
      </c>
      <c r="H505" s="2269" t="s">
        <v>884</v>
      </c>
      <c r="I505" s="873" t="s">
        <v>888</v>
      </c>
      <c r="J505" s="2371"/>
      <c r="K505" s="210">
        <v>-17900</v>
      </c>
    </row>
    <row r="506" spans="1:11" ht="12.75">
      <c r="A506" s="2367"/>
      <c r="B506" s="2368"/>
      <c r="C506" s="2369" t="s">
        <v>875</v>
      </c>
      <c r="D506" s="873" t="s">
        <v>629</v>
      </c>
      <c r="E506" s="873" t="s">
        <v>580</v>
      </c>
      <c r="F506" s="2283"/>
      <c r="G506" s="873" t="s">
        <v>887</v>
      </c>
      <c r="H506" s="2269" t="s">
        <v>884</v>
      </c>
      <c r="I506" s="873" t="s">
        <v>888</v>
      </c>
      <c r="J506" s="2371"/>
      <c r="K506" s="210">
        <v>-5300</v>
      </c>
    </row>
    <row r="507" spans="1:11" ht="12.75">
      <c r="A507" s="2367"/>
      <c r="B507" s="2368"/>
      <c r="C507" s="2369" t="s">
        <v>875</v>
      </c>
      <c r="D507" s="873" t="s">
        <v>629</v>
      </c>
      <c r="E507" s="873" t="s">
        <v>631</v>
      </c>
      <c r="F507" s="873"/>
      <c r="G507" s="873" t="s">
        <v>887</v>
      </c>
      <c r="H507" s="873" t="s">
        <v>884</v>
      </c>
      <c r="I507" s="873" t="s">
        <v>635</v>
      </c>
      <c r="J507" s="2371"/>
      <c r="K507" s="210">
        <v>-758100</v>
      </c>
    </row>
    <row r="508" spans="1:11" ht="12.75">
      <c r="A508" s="2367"/>
      <c r="B508" s="2368"/>
      <c r="C508" s="224" t="s">
        <v>1058</v>
      </c>
      <c r="D508" s="56"/>
      <c r="E508" s="56">
        <v>8115</v>
      </c>
      <c r="F508" s="2286"/>
      <c r="G508" s="2286"/>
      <c r="H508" s="2269" t="s">
        <v>1055</v>
      </c>
      <c r="I508" s="2269"/>
      <c r="J508" s="2371"/>
      <c r="K508" s="21">
        <v>8130700</v>
      </c>
    </row>
    <row r="509" spans="1:11" ht="12.75">
      <c r="A509" s="2367"/>
      <c r="B509" s="2368"/>
      <c r="C509" s="224" t="s">
        <v>1058</v>
      </c>
      <c r="D509" s="377"/>
      <c r="E509" s="377">
        <v>8115</v>
      </c>
      <c r="F509" s="2355"/>
      <c r="G509" s="2355"/>
      <c r="H509" s="873" t="s">
        <v>1055</v>
      </c>
      <c r="I509" s="873"/>
      <c r="J509" s="2371"/>
      <c r="K509" s="210">
        <v>930800</v>
      </c>
    </row>
    <row r="510" spans="1:11" ht="13.5" thickBot="1">
      <c r="A510" s="2375"/>
      <c r="B510" s="2376"/>
      <c r="C510" s="234"/>
      <c r="D510" s="2288" t="s">
        <v>636</v>
      </c>
      <c r="E510" s="2288" t="s">
        <v>637</v>
      </c>
      <c r="F510" s="2288"/>
      <c r="G510" s="2261"/>
      <c r="H510" s="2288" t="s">
        <v>1864</v>
      </c>
      <c r="I510" s="2288"/>
      <c r="J510" s="2403" t="s">
        <v>638</v>
      </c>
      <c r="K510" s="2290">
        <v>1366600</v>
      </c>
    </row>
    <row r="511" spans="1:11" ht="12.75">
      <c r="A511" s="2247" t="s">
        <v>626</v>
      </c>
      <c r="B511" s="2362" t="s">
        <v>639</v>
      </c>
      <c r="C511" s="2347" t="s">
        <v>640</v>
      </c>
      <c r="D511" s="2347"/>
      <c r="E511" s="2347"/>
      <c r="F511" s="2380"/>
      <c r="G511" s="2380"/>
      <c r="H511" s="2348"/>
      <c r="I511" s="2381"/>
      <c r="J511" s="2349"/>
      <c r="K511" s="2254"/>
    </row>
    <row r="512" spans="1:11" ht="12.75">
      <c r="A512" s="2382"/>
      <c r="B512" s="2383"/>
      <c r="C512" s="2369" t="s">
        <v>875</v>
      </c>
      <c r="D512" s="56">
        <v>6409</v>
      </c>
      <c r="E512" s="56">
        <v>6901</v>
      </c>
      <c r="F512" s="2286"/>
      <c r="G512" s="2286"/>
      <c r="H512" s="2286" t="s">
        <v>1864</v>
      </c>
      <c r="I512" s="2286" t="s">
        <v>1161</v>
      </c>
      <c r="J512" s="2354" t="s">
        <v>641</v>
      </c>
      <c r="K512" s="2302">
        <v>-21000000</v>
      </c>
    </row>
    <row r="513" spans="1:11" ht="13.5" thickBot="1">
      <c r="A513" s="2357"/>
      <c r="B513" s="475"/>
      <c r="C513" s="2314" t="s">
        <v>877</v>
      </c>
      <c r="D513" s="463">
        <v>3669</v>
      </c>
      <c r="E513" s="221">
        <v>6130</v>
      </c>
      <c r="F513" s="2276"/>
      <c r="G513" s="2276"/>
      <c r="H513" s="2288" t="s">
        <v>2160</v>
      </c>
      <c r="I513" s="2276" t="s">
        <v>642</v>
      </c>
      <c r="J513" s="2363"/>
      <c r="K513" s="2263">
        <v>21000000</v>
      </c>
    </row>
    <row r="514" spans="1:11" ht="12.75">
      <c r="A514" s="2247" t="s">
        <v>626</v>
      </c>
      <c r="B514" s="2362" t="s">
        <v>643</v>
      </c>
      <c r="C514" s="2347" t="s">
        <v>644</v>
      </c>
      <c r="D514" s="2347"/>
      <c r="E514" s="2347"/>
      <c r="F514" s="2380"/>
      <c r="G514" s="2380"/>
      <c r="H514" s="2348"/>
      <c r="I514" s="2381"/>
      <c r="J514" s="2349"/>
      <c r="K514" s="2254"/>
    </row>
    <row r="515" spans="1:11" ht="12.75">
      <c r="A515" s="2382"/>
      <c r="B515" s="2383"/>
      <c r="C515" s="2384" t="s">
        <v>1147</v>
      </c>
      <c r="D515" s="2384">
        <v>6171</v>
      </c>
      <c r="E515" s="2384">
        <v>2112</v>
      </c>
      <c r="F515" s="2385"/>
      <c r="G515" s="2385"/>
      <c r="H515" s="2386" t="s">
        <v>2140</v>
      </c>
      <c r="I515" s="2387"/>
      <c r="J515" s="2388"/>
      <c r="K515" s="2389">
        <v>-125000</v>
      </c>
    </row>
    <row r="516" spans="1:11" ht="12.75">
      <c r="A516" s="2382"/>
      <c r="B516" s="2383"/>
      <c r="C516" s="17" t="s">
        <v>877</v>
      </c>
      <c r="D516" s="377">
        <v>6171</v>
      </c>
      <c r="E516" s="377">
        <v>5138</v>
      </c>
      <c r="F516" s="2394"/>
      <c r="G516" s="2394"/>
      <c r="H516" s="2355" t="s">
        <v>2140</v>
      </c>
      <c r="I516" s="2404"/>
      <c r="J516" s="2356"/>
      <c r="K516" s="210">
        <v>47000</v>
      </c>
    </row>
    <row r="517" spans="1:11" ht="13.5" thickBot="1">
      <c r="A517" s="2357"/>
      <c r="B517" s="475"/>
      <c r="C517" s="463" t="s">
        <v>877</v>
      </c>
      <c r="D517" s="221">
        <v>6229</v>
      </c>
      <c r="E517" s="221">
        <v>5531</v>
      </c>
      <c r="F517" s="2390"/>
      <c r="G517" s="2390"/>
      <c r="H517" s="2276" t="s">
        <v>2140</v>
      </c>
      <c r="I517" s="2397"/>
      <c r="J517" s="2363"/>
      <c r="K517" s="2263">
        <v>78000</v>
      </c>
    </row>
    <row r="518" spans="1:11" ht="12.75">
      <c r="A518" s="2247" t="s">
        <v>1654</v>
      </c>
      <c r="B518" s="2362" t="s">
        <v>645</v>
      </c>
      <c r="C518" s="2347" t="s">
        <v>646</v>
      </c>
      <c r="D518" s="2347"/>
      <c r="E518" s="2347"/>
      <c r="F518" s="2348"/>
      <c r="G518" s="2348"/>
      <c r="H518" s="2348"/>
      <c r="I518" s="2348"/>
      <c r="J518" s="2349"/>
      <c r="K518" s="2254"/>
    </row>
    <row r="519" spans="1:11" ht="12.75">
      <c r="A519" s="2352"/>
      <c r="B519" s="2353"/>
      <c r="C519" s="56" t="s">
        <v>875</v>
      </c>
      <c r="D519" s="377">
        <v>3111</v>
      </c>
      <c r="E519" s="377">
        <v>6121</v>
      </c>
      <c r="F519" s="2355"/>
      <c r="G519" s="2355"/>
      <c r="H519" s="2355" t="s">
        <v>2070</v>
      </c>
      <c r="I519" s="873" t="s">
        <v>566</v>
      </c>
      <c r="J519" s="2356"/>
      <c r="K519" s="210">
        <v>-7000000</v>
      </c>
    </row>
    <row r="520" spans="1:11" ht="12.75">
      <c r="A520" s="2352"/>
      <c r="B520" s="2353"/>
      <c r="C520" s="17" t="s">
        <v>877</v>
      </c>
      <c r="D520" s="17">
        <v>4351</v>
      </c>
      <c r="E520" s="377">
        <v>6121</v>
      </c>
      <c r="F520" s="2355"/>
      <c r="G520" s="2355"/>
      <c r="H520" s="2355" t="s">
        <v>2067</v>
      </c>
      <c r="I520" s="873" t="s">
        <v>2156</v>
      </c>
      <c r="J520" s="2354"/>
      <c r="K520" s="210">
        <v>6900000</v>
      </c>
    </row>
    <row r="521" spans="1:11" ht="13.5" thickBot="1">
      <c r="A521" s="2357"/>
      <c r="B521" s="475"/>
      <c r="C521" s="463" t="s">
        <v>877</v>
      </c>
      <c r="D521" s="463">
        <v>3113</v>
      </c>
      <c r="E521" s="221">
        <v>6121</v>
      </c>
      <c r="F521" s="2276"/>
      <c r="G521" s="2276"/>
      <c r="H521" s="2276" t="s">
        <v>2070</v>
      </c>
      <c r="I521" s="2261" t="s">
        <v>1154</v>
      </c>
      <c r="J521" s="2364"/>
      <c r="K521" s="2263">
        <v>100000</v>
      </c>
    </row>
    <row r="522" spans="1:11" ht="12.75">
      <c r="A522" s="2247" t="s">
        <v>1654</v>
      </c>
      <c r="B522" s="2362" t="s">
        <v>647</v>
      </c>
      <c r="C522" s="2347" t="s">
        <v>648</v>
      </c>
      <c r="D522" s="2347"/>
      <c r="E522" s="2347"/>
      <c r="F522" s="2348"/>
      <c r="G522" s="2348"/>
      <c r="H522" s="2348"/>
      <c r="I522" s="2348"/>
      <c r="J522" s="2349"/>
      <c r="K522" s="2254"/>
    </row>
    <row r="523" spans="1:11" ht="12.75">
      <c r="A523" s="2352"/>
      <c r="B523" s="2353"/>
      <c r="C523" s="56" t="s">
        <v>875</v>
      </c>
      <c r="D523" s="377">
        <v>3669</v>
      </c>
      <c r="E523" s="377">
        <v>6130</v>
      </c>
      <c r="F523" s="2355"/>
      <c r="G523" s="2355"/>
      <c r="H523" s="2355" t="s">
        <v>2160</v>
      </c>
      <c r="I523" s="873" t="s">
        <v>1668</v>
      </c>
      <c r="J523" s="2356"/>
      <c r="K523" s="210">
        <v>-132000</v>
      </c>
    </row>
    <row r="524" spans="1:11" ht="13.5" thickBot="1">
      <c r="A524" s="2357"/>
      <c r="B524" s="475"/>
      <c r="C524" s="463" t="s">
        <v>877</v>
      </c>
      <c r="D524" s="234">
        <v>3429</v>
      </c>
      <c r="E524" s="412">
        <v>6119</v>
      </c>
      <c r="F524" s="2359"/>
      <c r="G524" s="2359"/>
      <c r="H524" s="2359" t="s">
        <v>1669</v>
      </c>
      <c r="I524" s="2261" t="s">
        <v>1670</v>
      </c>
      <c r="J524" s="2364"/>
      <c r="K524" s="2263">
        <v>132000</v>
      </c>
    </row>
    <row r="525" spans="1:11" ht="12.75">
      <c r="A525" s="2247" t="s">
        <v>1654</v>
      </c>
      <c r="B525" s="2362" t="s">
        <v>649</v>
      </c>
      <c r="C525" s="2347" t="s">
        <v>650</v>
      </c>
      <c r="D525" s="2365"/>
      <c r="E525" s="2365"/>
      <c r="F525" s="2294"/>
      <c r="G525" s="2294"/>
      <c r="H525" s="2294"/>
      <c r="I525" s="2294"/>
      <c r="J525" s="2366"/>
      <c r="K525" s="2295"/>
    </row>
    <row r="526" spans="1:11" ht="12.75">
      <c r="A526" s="2367"/>
      <c r="B526" s="2368"/>
      <c r="C526" s="2369" t="s">
        <v>875</v>
      </c>
      <c r="D526" s="2370">
        <v>2141</v>
      </c>
      <c r="E526" s="2370">
        <v>5137</v>
      </c>
      <c r="F526" s="2300"/>
      <c r="G526" s="2300"/>
      <c r="H526" s="2300" t="s">
        <v>2334</v>
      </c>
      <c r="I526" s="2300"/>
      <c r="J526" s="2371"/>
      <c r="K526" s="2302">
        <v>-222000</v>
      </c>
    </row>
    <row r="527" spans="1:11" ht="12.75">
      <c r="A527" s="2367"/>
      <c r="B527" s="2368"/>
      <c r="C527" s="2369" t="s">
        <v>877</v>
      </c>
      <c r="D527" s="2370">
        <v>3745</v>
      </c>
      <c r="E527" s="2370">
        <v>5137</v>
      </c>
      <c r="F527" s="2300"/>
      <c r="G527" s="2300"/>
      <c r="H527" s="2300" t="s">
        <v>1048</v>
      </c>
      <c r="I527" s="2300"/>
      <c r="J527" s="2371"/>
      <c r="K527" s="2302">
        <v>192000</v>
      </c>
    </row>
    <row r="528" spans="1:11" ht="12.75">
      <c r="A528" s="2367"/>
      <c r="B528" s="2368"/>
      <c r="C528" s="2369" t="s">
        <v>877</v>
      </c>
      <c r="D528" s="2370">
        <v>3745</v>
      </c>
      <c r="E528" s="2370">
        <v>5171</v>
      </c>
      <c r="F528" s="2300"/>
      <c r="G528" s="2300"/>
      <c r="H528" s="2300" t="s">
        <v>1048</v>
      </c>
      <c r="I528" s="2300"/>
      <c r="J528" s="2371"/>
      <c r="K528" s="2302">
        <v>30000</v>
      </c>
    </row>
    <row r="529" spans="1:11" ht="12.75">
      <c r="A529" s="2367"/>
      <c r="B529" s="2368"/>
      <c r="C529" s="2369" t="s">
        <v>875</v>
      </c>
      <c r="D529" s="2370">
        <v>3745</v>
      </c>
      <c r="E529" s="2370">
        <v>6121</v>
      </c>
      <c r="F529" s="2300"/>
      <c r="G529" s="2300"/>
      <c r="H529" s="2300" t="s">
        <v>1048</v>
      </c>
      <c r="I529" s="2300" t="s">
        <v>651</v>
      </c>
      <c r="J529" s="2371"/>
      <c r="K529" s="2302">
        <v>-196000</v>
      </c>
    </row>
    <row r="530" spans="1:11" ht="12.75">
      <c r="A530" s="2367"/>
      <c r="B530" s="2368"/>
      <c r="C530" s="2369" t="s">
        <v>875</v>
      </c>
      <c r="D530" s="2370">
        <v>3745</v>
      </c>
      <c r="E530" s="2370">
        <v>6121</v>
      </c>
      <c r="F530" s="2300"/>
      <c r="G530" s="2300"/>
      <c r="H530" s="2300" t="s">
        <v>1048</v>
      </c>
      <c r="I530" s="2300" t="s">
        <v>1678</v>
      </c>
      <c r="J530" s="2371"/>
      <c r="K530" s="2302">
        <v>-240000</v>
      </c>
    </row>
    <row r="531" spans="1:11" ht="12.75">
      <c r="A531" s="2367"/>
      <c r="B531" s="2368"/>
      <c r="C531" s="2369" t="s">
        <v>877</v>
      </c>
      <c r="D531" s="2370">
        <v>3745</v>
      </c>
      <c r="E531" s="2370">
        <v>6121</v>
      </c>
      <c r="F531" s="2300"/>
      <c r="G531" s="2300"/>
      <c r="H531" s="2300" t="s">
        <v>1048</v>
      </c>
      <c r="I531" s="2300" t="s">
        <v>1180</v>
      </c>
      <c r="J531" s="2371"/>
      <c r="K531" s="2302">
        <v>240000</v>
      </c>
    </row>
    <row r="532" spans="1:11" ht="12.75">
      <c r="A532" s="2367"/>
      <c r="B532" s="2368"/>
      <c r="C532" s="2369" t="s">
        <v>877</v>
      </c>
      <c r="D532" s="2370">
        <v>3745</v>
      </c>
      <c r="E532" s="2370">
        <v>6121</v>
      </c>
      <c r="F532" s="2300"/>
      <c r="G532" s="2300"/>
      <c r="H532" s="2300" t="s">
        <v>1048</v>
      </c>
      <c r="I532" s="2300" t="s">
        <v>652</v>
      </c>
      <c r="J532" s="2371"/>
      <c r="K532" s="2302">
        <v>196000</v>
      </c>
    </row>
    <row r="533" spans="1:11" ht="12.75">
      <c r="A533" s="2367"/>
      <c r="B533" s="2368"/>
      <c r="C533" s="2369" t="s">
        <v>875</v>
      </c>
      <c r="D533" s="2370">
        <v>3329</v>
      </c>
      <c r="E533" s="2370">
        <v>6329</v>
      </c>
      <c r="F533" s="2300"/>
      <c r="G533" s="2300"/>
      <c r="H533" s="2300" t="s">
        <v>653</v>
      </c>
      <c r="I533" s="2300" t="s">
        <v>654</v>
      </c>
      <c r="J533" s="2371"/>
      <c r="K533" s="2302">
        <v>-157000</v>
      </c>
    </row>
    <row r="534" spans="1:11" ht="13.5" thickBot="1">
      <c r="A534" s="2375"/>
      <c r="B534" s="2376"/>
      <c r="C534" s="2314" t="s">
        <v>877</v>
      </c>
      <c r="D534" s="2314">
        <v>3329</v>
      </c>
      <c r="E534" s="2377">
        <v>6323</v>
      </c>
      <c r="F534" s="2308"/>
      <c r="G534" s="2308"/>
      <c r="H534" s="2308" t="s">
        <v>653</v>
      </c>
      <c r="I534" s="2308" t="s">
        <v>655</v>
      </c>
      <c r="J534" s="2378"/>
      <c r="K534" s="2309">
        <v>157000</v>
      </c>
    </row>
    <row r="535" spans="1:11" ht="12.75">
      <c r="A535" s="2247" t="s">
        <v>1654</v>
      </c>
      <c r="B535" s="2362" t="s">
        <v>656</v>
      </c>
      <c r="C535" s="2347" t="s">
        <v>657</v>
      </c>
      <c r="D535" s="2365"/>
      <c r="E535" s="2365"/>
      <c r="F535" s="2294"/>
      <c r="G535" s="2294"/>
      <c r="H535" s="2294"/>
      <c r="I535" s="2294"/>
      <c r="J535" s="2366"/>
      <c r="K535" s="2295"/>
    </row>
    <row r="536" spans="1:11" ht="12.75">
      <c r="A536" s="2367"/>
      <c r="B536" s="2368"/>
      <c r="C536" s="2369" t="s">
        <v>875</v>
      </c>
      <c r="D536" s="2370">
        <v>6171</v>
      </c>
      <c r="E536" s="2370">
        <v>5154</v>
      </c>
      <c r="F536" s="2300"/>
      <c r="G536" s="2300"/>
      <c r="H536" s="2300" t="s">
        <v>824</v>
      </c>
      <c r="I536" s="2300" t="s">
        <v>2158</v>
      </c>
      <c r="J536" s="2371"/>
      <c r="K536" s="2302">
        <v>-1150000</v>
      </c>
    </row>
    <row r="537" spans="1:11" ht="12.75">
      <c r="A537" s="2367"/>
      <c r="B537" s="2368"/>
      <c r="C537" s="2369" t="s">
        <v>875</v>
      </c>
      <c r="D537" s="2370">
        <v>6171</v>
      </c>
      <c r="E537" s="2370">
        <v>5151</v>
      </c>
      <c r="F537" s="2300"/>
      <c r="G537" s="2300"/>
      <c r="H537" s="2300" t="s">
        <v>824</v>
      </c>
      <c r="I537" s="2300"/>
      <c r="J537" s="2371"/>
      <c r="K537" s="2302">
        <v>-100000</v>
      </c>
    </row>
    <row r="538" spans="1:11" ht="12.75">
      <c r="A538" s="2367"/>
      <c r="B538" s="2368"/>
      <c r="C538" s="2369" t="s">
        <v>875</v>
      </c>
      <c r="D538" s="2370">
        <v>6171</v>
      </c>
      <c r="E538" s="2370">
        <v>5152</v>
      </c>
      <c r="F538" s="2300"/>
      <c r="G538" s="2300"/>
      <c r="H538" s="2300" t="s">
        <v>824</v>
      </c>
      <c r="I538" s="2300"/>
      <c r="J538" s="2371"/>
      <c r="K538" s="2302">
        <v>-1100000</v>
      </c>
    </row>
    <row r="539" spans="1:11" ht="12.75">
      <c r="A539" s="2367"/>
      <c r="B539" s="2368"/>
      <c r="C539" s="2369" t="s">
        <v>875</v>
      </c>
      <c r="D539" s="2370">
        <v>6171</v>
      </c>
      <c r="E539" s="2370">
        <v>5499</v>
      </c>
      <c r="F539" s="2300"/>
      <c r="G539" s="2300" t="s">
        <v>658</v>
      </c>
      <c r="H539" s="2300" t="s">
        <v>824</v>
      </c>
      <c r="I539" s="2300"/>
      <c r="J539" s="2371"/>
      <c r="K539" s="2302">
        <v>-450000</v>
      </c>
    </row>
    <row r="540" spans="1:11" ht="12.75">
      <c r="A540" s="2367"/>
      <c r="B540" s="2368"/>
      <c r="C540" s="2369" t="s">
        <v>875</v>
      </c>
      <c r="D540" s="2370">
        <v>6171</v>
      </c>
      <c r="E540" s="2370">
        <v>5137</v>
      </c>
      <c r="F540" s="2300"/>
      <c r="G540" s="2300" t="s">
        <v>823</v>
      </c>
      <c r="H540" s="2300" t="s">
        <v>824</v>
      </c>
      <c r="I540" s="2300"/>
      <c r="J540" s="2371"/>
      <c r="K540" s="2302">
        <v>-23000</v>
      </c>
    </row>
    <row r="541" spans="1:11" ht="12.75">
      <c r="A541" s="2367"/>
      <c r="B541" s="2368"/>
      <c r="C541" s="2369" t="s">
        <v>875</v>
      </c>
      <c r="D541" s="2370">
        <v>6171</v>
      </c>
      <c r="E541" s="2370">
        <v>5154</v>
      </c>
      <c r="F541" s="2300"/>
      <c r="G541" s="2300" t="s">
        <v>823</v>
      </c>
      <c r="H541" s="2300" t="s">
        <v>824</v>
      </c>
      <c r="I541" s="2300"/>
      <c r="J541" s="2371"/>
      <c r="K541" s="2302">
        <v>-29700</v>
      </c>
    </row>
    <row r="542" spans="1:11" ht="12.75">
      <c r="A542" s="2367"/>
      <c r="B542" s="2368"/>
      <c r="C542" s="2369" t="s">
        <v>875</v>
      </c>
      <c r="D542" s="2370">
        <v>6171</v>
      </c>
      <c r="E542" s="2370">
        <v>5169</v>
      </c>
      <c r="F542" s="2300"/>
      <c r="G542" s="2300" t="s">
        <v>823</v>
      </c>
      <c r="H542" s="2300" t="s">
        <v>824</v>
      </c>
      <c r="I542" s="2300"/>
      <c r="J542" s="2371"/>
      <c r="K542" s="2302">
        <v>-62200</v>
      </c>
    </row>
    <row r="543" spans="1:11" ht="12.75">
      <c r="A543" s="2367"/>
      <c r="B543" s="2368"/>
      <c r="C543" s="2369" t="s">
        <v>875</v>
      </c>
      <c r="D543" s="2370">
        <v>6171</v>
      </c>
      <c r="E543" s="2370">
        <v>5136</v>
      </c>
      <c r="F543" s="2300"/>
      <c r="G543" s="2300" t="s">
        <v>823</v>
      </c>
      <c r="H543" s="2300" t="s">
        <v>824</v>
      </c>
      <c r="I543" s="2300"/>
      <c r="J543" s="2371"/>
      <c r="K543" s="2302">
        <v>-5000</v>
      </c>
    </row>
    <row r="544" spans="1:11" ht="12.75">
      <c r="A544" s="2367"/>
      <c r="B544" s="2368"/>
      <c r="C544" s="2369" t="s">
        <v>877</v>
      </c>
      <c r="D544" s="2370">
        <v>6171</v>
      </c>
      <c r="E544" s="2370">
        <v>5139</v>
      </c>
      <c r="F544" s="2300"/>
      <c r="G544" s="2300"/>
      <c r="H544" s="2300" t="s">
        <v>824</v>
      </c>
      <c r="I544" s="2300"/>
      <c r="J544" s="2371"/>
      <c r="K544" s="2302">
        <v>1500000</v>
      </c>
    </row>
    <row r="545" spans="1:11" ht="12.75">
      <c r="A545" s="2367"/>
      <c r="B545" s="2368"/>
      <c r="C545" s="2369" t="s">
        <v>877</v>
      </c>
      <c r="D545" s="2370">
        <v>6171</v>
      </c>
      <c r="E545" s="2370">
        <v>5172</v>
      </c>
      <c r="F545" s="2300"/>
      <c r="G545" s="2300"/>
      <c r="H545" s="2300" t="s">
        <v>824</v>
      </c>
      <c r="I545" s="2300" t="s">
        <v>2158</v>
      </c>
      <c r="J545" s="2371"/>
      <c r="K545" s="2302">
        <v>270000</v>
      </c>
    </row>
    <row r="546" spans="1:11" ht="12.75">
      <c r="A546" s="2367"/>
      <c r="B546" s="2368"/>
      <c r="C546" s="2369" t="s">
        <v>877</v>
      </c>
      <c r="D546" s="2370">
        <v>6171</v>
      </c>
      <c r="E546" s="2370">
        <v>5162</v>
      </c>
      <c r="F546" s="2300"/>
      <c r="G546" s="2300"/>
      <c r="H546" s="2300" t="s">
        <v>824</v>
      </c>
      <c r="I546" s="2300"/>
      <c r="J546" s="2371"/>
      <c r="K546" s="2302">
        <v>100000</v>
      </c>
    </row>
    <row r="547" spans="1:11" ht="12.75">
      <c r="A547" s="2367"/>
      <c r="B547" s="2368"/>
      <c r="C547" s="2369" t="s">
        <v>877</v>
      </c>
      <c r="D547" s="2370">
        <v>6171</v>
      </c>
      <c r="E547" s="2370">
        <v>5139</v>
      </c>
      <c r="F547" s="2300"/>
      <c r="G547" s="2300"/>
      <c r="H547" s="2300" t="s">
        <v>824</v>
      </c>
      <c r="I547" s="2300" t="s">
        <v>2158</v>
      </c>
      <c r="J547" s="2371"/>
      <c r="K547" s="2302">
        <v>120000</v>
      </c>
    </row>
    <row r="548" spans="1:11" ht="12.75">
      <c r="A548" s="2367"/>
      <c r="B548" s="2368"/>
      <c r="C548" s="2369" t="s">
        <v>877</v>
      </c>
      <c r="D548" s="2370">
        <v>6171</v>
      </c>
      <c r="E548" s="2370">
        <v>5167</v>
      </c>
      <c r="F548" s="2300"/>
      <c r="G548" s="2300"/>
      <c r="H548" s="2300" t="s">
        <v>824</v>
      </c>
      <c r="I548" s="2300"/>
      <c r="J548" s="2371"/>
      <c r="K548" s="2302">
        <v>60000</v>
      </c>
    </row>
    <row r="549" spans="1:11" ht="12.75">
      <c r="A549" s="2367"/>
      <c r="B549" s="2368"/>
      <c r="C549" s="2369" t="s">
        <v>877</v>
      </c>
      <c r="D549" s="2370">
        <v>6171</v>
      </c>
      <c r="E549" s="2370">
        <v>5169</v>
      </c>
      <c r="F549" s="2300"/>
      <c r="G549" s="2300"/>
      <c r="H549" s="2300" t="s">
        <v>824</v>
      </c>
      <c r="I549" s="2300" t="s">
        <v>2158</v>
      </c>
      <c r="J549" s="2371"/>
      <c r="K549" s="2302">
        <v>300000</v>
      </c>
    </row>
    <row r="550" spans="1:11" ht="12.75">
      <c r="A550" s="2367"/>
      <c r="B550" s="2368"/>
      <c r="C550" s="2369" t="s">
        <v>877</v>
      </c>
      <c r="D550" s="2370">
        <v>6171</v>
      </c>
      <c r="E550" s="2370">
        <v>5169</v>
      </c>
      <c r="F550" s="2300"/>
      <c r="G550" s="2299" t="s">
        <v>658</v>
      </c>
      <c r="H550" s="2300" t="s">
        <v>824</v>
      </c>
      <c r="I550" s="2300"/>
      <c r="J550" s="2371"/>
      <c r="K550" s="2302">
        <v>450000</v>
      </c>
    </row>
    <row r="551" spans="1:11" ht="12.75">
      <c r="A551" s="2367"/>
      <c r="B551" s="2368"/>
      <c r="C551" s="2369" t="s">
        <v>877</v>
      </c>
      <c r="D551" s="2370">
        <v>6171</v>
      </c>
      <c r="E551" s="2370">
        <v>5139</v>
      </c>
      <c r="F551" s="2300"/>
      <c r="G551" s="2299" t="s">
        <v>823</v>
      </c>
      <c r="H551" s="2300" t="s">
        <v>824</v>
      </c>
      <c r="I551" s="2300"/>
      <c r="J551" s="2371"/>
      <c r="K551" s="2302">
        <v>66400</v>
      </c>
    </row>
    <row r="552" spans="1:11" ht="12.75">
      <c r="A552" s="2367"/>
      <c r="B552" s="2368"/>
      <c r="C552" s="2369" t="s">
        <v>877</v>
      </c>
      <c r="D552" s="2370">
        <v>6171</v>
      </c>
      <c r="E552" s="2370">
        <v>5151</v>
      </c>
      <c r="F552" s="2300"/>
      <c r="G552" s="2299" t="s">
        <v>823</v>
      </c>
      <c r="H552" s="2300" t="s">
        <v>824</v>
      </c>
      <c r="I552" s="2300"/>
      <c r="J552" s="2371"/>
      <c r="K552" s="2302">
        <v>3000</v>
      </c>
    </row>
    <row r="553" spans="1:11" ht="12.75">
      <c r="A553" s="2367"/>
      <c r="B553" s="2368"/>
      <c r="C553" s="2369" t="s">
        <v>877</v>
      </c>
      <c r="D553" s="2370">
        <v>6171</v>
      </c>
      <c r="E553" s="2370">
        <v>5167</v>
      </c>
      <c r="F553" s="2300"/>
      <c r="G553" s="2299" t="s">
        <v>823</v>
      </c>
      <c r="H553" s="2300" t="s">
        <v>824</v>
      </c>
      <c r="I553" s="2300"/>
      <c r="J553" s="2371"/>
      <c r="K553" s="2302">
        <v>15100</v>
      </c>
    </row>
    <row r="554" spans="1:11" ht="13.5" thickBot="1">
      <c r="A554" s="2375"/>
      <c r="B554" s="2376"/>
      <c r="C554" s="2314" t="s">
        <v>877</v>
      </c>
      <c r="D554" s="2314">
        <v>6171</v>
      </c>
      <c r="E554" s="2377">
        <v>5173</v>
      </c>
      <c r="F554" s="2308"/>
      <c r="G554" s="2307" t="s">
        <v>823</v>
      </c>
      <c r="H554" s="2308" t="s">
        <v>824</v>
      </c>
      <c r="I554" s="2308"/>
      <c r="J554" s="2378"/>
      <c r="K554" s="2309">
        <v>35400</v>
      </c>
    </row>
    <row r="555" spans="1:11" ht="12.75">
      <c r="A555" s="2247" t="s">
        <v>1654</v>
      </c>
      <c r="B555" s="2362" t="s">
        <v>659</v>
      </c>
      <c r="C555" s="2347" t="s">
        <v>723</v>
      </c>
      <c r="D555" s="2347"/>
      <c r="E555" s="2347"/>
      <c r="F555" s="2348"/>
      <c r="G555" s="2348"/>
      <c r="H555" s="2348"/>
      <c r="I555" s="2348"/>
      <c r="J555" s="2349"/>
      <c r="K555" s="2254"/>
    </row>
    <row r="556" spans="1:11" ht="12.75">
      <c r="A556" s="2352"/>
      <c r="B556" s="2353"/>
      <c r="C556" s="56" t="s">
        <v>875</v>
      </c>
      <c r="D556" s="377">
        <v>4351</v>
      </c>
      <c r="E556" s="377">
        <v>6351</v>
      </c>
      <c r="F556" s="2355"/>
      <c r="G556" s="2355"/>
      <c r="H556" s="2355" t="s">
        <v>2117</v>
      </c>
      <c r="I556" s="873" t="s">
        <v>724</v>
      </c>
      <c r="J556" s="2356"/>
      <c r="K556" s="210">
        <v>-750000</v>
      </c>
    </row>
    <row r="557" spans="1:11" ht="13.5" thickBot="1">
      <c r="A557" s="2357"/>
      <c r="B557" s="475"/>
      <c r="C557" s="463" t="s">
        <v>877</v>
      </c>
      <c r="D557" s="234">
        <v>4349</v>
      </c>
      <c r="E557" s="412">
        <v>6123</v>
      </c>
      <c r="F557" s="2359"/>
      <c r="G557" s="2359"/>
      <c r="H557" s="2359" t="s">
        <v>2117</v>
      </c>
      <c r="I557" s="2261" t="s">
        <v>725</v>
      </c>
      <c r="J557" s="2364"/>
      <c r="K557" s="2263">
        <v>750000</v>
      </c>
    </row>
    <row r="558" spans="1:11" ht="13.5" thickBot="1">
      <c r="A558" s="2405"/>
      <c r="B558" s="2406"/>
      <c r="C558" s="2406" t="s">
        <v>864</v>
      </c>
      <c r="D558" s="2406"/>
      <c r="E558" s="2406"/>
      <c r="F558" s="2407"/>
      <c r="G558" s="2407"/>
      <c r="H558" s="2407"/>
      <c r="I558" s="2407"/>
      <c r="J558" s="2408"/>
      <c r="K558" s="2409">
        <f>SUM(K22:K557)</f>
        <v>0</v>
      </c>
    </row>
    <row r="559" spans="4:10" ht="12.75">
      <c r="D559" s="27"/>
      <c r="F559" s="468" t="s">
        <v>1766</v>
      </c>
      <c r="H559" s="128"/>
      <c r="J559" s="128"/>
    </row>
    <row r="560" spans="4:10" ht="12.75">
      <c r="D560" s="27"/>
      <c r="H560" s="128"/>
      <c r="J560" s="128"/>
    </row>
    <row r="561" spans="4:10" ht="12.75">
      <c r="D561" s="27"/>
      <c r="H561" s="128"/>
      <c r="J561" s="128"/>
    </row>
    <row r="562" spans="4:10" ht="12.75">
      <c r="D562" s="27"/>
      <c r="H562" s="128"/>
      <c r="J562" s="128"/>
    </row>
    <row r="563" spans="4:10" ht="12.75">
      <c r="D563" s="27"/>
      <c r="H563" s="128"/>
      <c r="J563" s="128"/>
    </row>
    <row r="564" spans="4:10" ht="12.75">
      <c r="D564" s="27"/>
      <c r="H564" s="128"/>
      <c r="J564" s="128"/>
    </row>
    <row r="565" spans="4:10" ht="12.75">
      <c r="D565" s="27"/>
      <c r="H565" s="128"/>
      <c r="J565" s="128"/>
    </row>
    <row r="566" spans="4:10" ht="12.75">
      <c r="D566" s="27"/>
      <c r="H566" s="128"/>
      <c r="J566" s="128"/>
    </row>
    <row r="567" spans="4:10" ht="12.75">
      <c r="D567" s="27"/>
      <c r="H567" s="128"/>
      <c r="J567" s="128"/>
    </row>
    <row r="568" spans="4:10" ht="12.75">
      <c r="D568" s="27"/>
      <c r="H568" s="128"/>
      <c r="J568" s="128"/>
    </row>
    <row r="569" spans="4:10" ht="12.75">
      <c r="D569" s="27"/>
      <c r="H569" s="128"/>
      <c r="J569" s="128"/>
    </row>
    <row r="570" spans="4:10" ht="12.75">
      <c r="D570" s="27"/>
      <c r="H570" s="128"/>
      <c r="J570" s="128"/>
    </row>
    <row r="571" spans="4:10" ht="12.75">
      <c r="D571" s="27"/>
      <c r="H571" s="128"/>
      <c r="J571" s="128"/>
    </row>
    <row r="572" spans="4:10" ht="12.75">
      <c r="D572" s="27"/>
      <c r="H572" s="128"/>
      <c r="J572" s="128"/>
    </row>
    <row r="573" spans="4:10" ht="12.75">
      <c r="D573" s="27"/>
      <c r="H573" s="128"/>
      <c r="J573" s="128"/>
    </row>
    <row r="574" spans="4:10" ht="12.75">
      <c r="D574" s="27"/>
      <c r="H574" s="128"/>
      <c r="J574" s="128"/>
    </row>
    <row r="575" spans="4:10" ht="12.75">
      <c r="D575" s="27"/>
      <c r="H575" s="128"/>
      <c r="J575" s="128"/>
    </row>
    <row r="576" spans="4:10" ht="12.75">
      <c r="D576" s="27"/>
      <c r="H576" s="128"/>
      <c r="J576" s="128"/>
    </row>
    <row r="577" spans="4:10" ht="12.75">
      <c r="D577" s="27"/>
      <c r="H577" s="128"/>
      <c r="J577" s="128"/>
    </row>
    <row r="578" spans="4:10" ht="12.75">
      <c r="D578" s="27"/>
      <c r="H578" s="128"/>
      <c r="J578" s="128"/>
    </row>
    <row r="579" spans="4:10" ht="12.75">
      <c r="D579" s="27"/>
      <c r="H579" s="128"/>
      <c r="J579" s="128"/>
    </row>
    <row r="580" spans="4:10" ht="12.75">
      <c r="D580" s="27"/>
      <c r="H580" s="128"/>
      <c r="J580" s="128"/>
    </row>
    <row r="581" spans="4:10" ht="12.75">
      <c r="D581" s="27"/>
      <c r="H581" s="128"/>
      <c r="J581" s="128"/>
    </row>
    <row r="582" spans="4:10" ht="12.75">
      <c r="D582" s="27"/>
      <c r="H582" s="128"/>
      <c r="J582" s="128"/>
    </row>
    <row r="583" spans="4:10" ht="12.75">
      <c r="D583" s="27"/>
      <c r="H583" s="128"/>
      <c r="J583" s="128"/>
    </row>
    <row r="584" spans="4:10" ht="12.75">
      <c r="D584" s="27"/>
      <c r="H584" s="128"/>
      <c r="J584" s="128"/>
    </row>
    <row r="585" spans="4:10" ht="12.75">
      <c r="D585" s="27"/>
      <c r="H585" s="128"/>
      <c r="J585" s="128"/>
    </row>
    <row r="586" spans="4:10" ht="12.75">
      <c r="D586" s="27"/>
      <c r="H586" s="128"/>
      <c r="J586" s="128"/>
    </row>
    <row r="587" spans="4:10" ht="12.75">
      <c r="D587" s="27"/>
      <c r="H587" s="128"/>
      <c r="J587" s="128"/>
    </row>
    <row r="588" spans="4:10" ht="12.75">
      <c r="D588" s="27"/>
      <c r="H588" s="128"/>
      <c r="J588" s="128"/>
    </row>
    <row r="589" spans="4:10" ht="12.75">
      <c r="D589" s="27"/>
      <c r="H589" s="128"/>
      <c r="J589" s="128"/>
    </row>
    <row r="590" spans="4:10" ht="12.75">
      <c r="D590" s="27"/>
      <c r="H590" s="128"/>
      <c r="J590" s="1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7.875" style="173" bestFit="1" customWidth="1"/>
    <col min="2" max="3" width="12.25390625" style="27" bestFit="1" customWidth="1"/>
    <col min="4" max="4" width="13.75390625" style="27" bestFit="1" customWidth="1"/>
    <col min="5" max="5" width="8.37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7.25390625" style="27" customWidth="1"/>
    <col min="10" max="16384" width="9.125" style="27" customWidth="1"/>
  </cols>
  <sheetData>
    <row r="2" ht="18.75">
      <c r="A2" s="1955" t="s">
        <v>180</v>
      </c>
    </row>
    <row r="3" ht="18.75">
      <c r="A3" s="1955"/>
    </row>
    <row r="4" spans="1:5" ht="13.5" thickBot="1">
      <c r="A4" s="552"/>
      <c r="B4" s="277"/>
      <c r="C4" s="277"/>
      <c r="D4" s="1421" t="s">
        <v>1933</v>
      </c>
      <c r="E4" s="277"/>
    </row>
    <row r="5" spans="1:5" s="1442" customFormat="1" ht="16.5" thickBot="1">
      <c r="A5" s="2075" t="s">
        <v>915</v>
      </c>
      <c r="B5" s="2077" t="s">
        <v>181</v>
      </c>
      <c r="C5" s="2630" t="s">
        <v>182</v>
      </c>
      <c r="D5" s="2630" t="s">
        <v>1509</v>
      </c>
      <c r="E5" s="1441"/>
    </row>
    <row r="6" spans="1:5" ht="13.5">
      <c r="A6" s="2631" t="s">
        <v>32</v>
      </c>
      <c r="B6" s="2632"/>
      <c r="C6" s="2633"/>
      <c r="D6" s="2633"/>
      <c r="E6" s="277"/>
    </row>
    <row r="7" spans="1:5" ht="12.75">
      <c r="A7" s="2620" t="s">
        <v>33</v>
      </c>
      <c r="B7" s="2622">
        <f aca="true" t="shared" si="0" ref="B7:B18">SUM(C7:D7)</f>
        <v>601750.1699999999</v>
      </c>
      <c r="C7" s="2623">
        <v>162000</v>
      </c>
      <c r="D7" s="1452">
        <v>439750.17</v>
      </c>
      <c r="E7" s="1219"/>
    </row>
    <row r="8" spans="1:5" ht="12.75">
      <c r="A8" s="2620" t="s">
        <v>34</v>
      </c>
      <c r="B8" s="1391">
        <f t="shared" si="0"/>
        <v>297845.51</v>
      </c>
      <c r="C8" s="2624">
        <v>238200</v>
      </c>
      <c r="D8" s="1452">
        <v>59645.51</v>
      </c>
      <c r="E8" s="1219"/>
    </row>
    <row r="9" spans="1:5" ht="12.75">
      <c r="A9" s="2620" t="s">
        <v>35</v>
      </c>
      <c r="B9" s="1391">
        <f t="shared" si="0"/>
        <v>294784.13</v>
      </c>
      <c r="C9" s="2624">
        <v>200000</v>
      </c>
      <c r="D9" s="1452">
        <v>94784.13</v>
      </c>
      <c r="E9" s="1219"/>
    </row>
    <row r="10" spans="1:5" ht="12.75">
      <c r="A10" s="2620" t="s">
        <v>36</v>
      </c>
      <c r="B10" s="1391">
        <f t="shared" si="0"/>
        <v>121896</v>
      </c>
      <c r="C10" s="2624">
        <v>97517</v>
      </c>
      <c r="D10" s="1452">
        <v>24379</v>
      </c>
      <c r="E10" s="1219"/>
    </row>
    <row r="11" spans="1:5" ht="12.75">
      <c r="A11" s="2620" t="s">
        <v>37</v>
      </c>
      <c r="B11" s="1391">
        <f t="shared" si="0"/>
        <v>308873</v>
      </c>
      <c r="C11" s="2624">
        <v>152013</v>
      </c>
      <c r="D11" s="1452">
        <v>156860</v>
      </c>
      <c r="E11" s="1219"/>
    </row>
    <row r="12" spans="1:5" ht="12.75">
      <c r="A12" s="2620" t="s">
        <v>38</v>
      </c>
      <c r="B12" s="1391">
        <f t="shared" si="0"/>
        <v>113976.41</v>
      </c>
      <c r="C12" s="2624">
        <v>90000</v>
      </c>
      <c r="D12" s="1452">
        <v>23976.41</v>
      </c>
      <c r="E12" s="1219"/>
    </row>
    <row r="13" spans="1:5" ht="12.75">
      <c r="A13" s="2620" t="s">
        <v>39</v>
      </c>
      <c r="B13" s="1391">
        <f t="shared" si="0"/>
        <v>831517.81</v>
      </c>
      <c r="C13" s="2624">
        <v>316756</v>
      </c>
      <c r="D13" s="1452">
        <v>514761.81</v>
      </c>
      <c r="E13" s="1219"/>
    </row>
    <row r="14" spans="1:5" ht="12.75">
      <c r="A14" s="2620" t="s">
        <v>40</v>
      </c>
      <c r="B14" s="1391">
        <f t="shared" si="0"/>
        <v>523086.75</v>
      </c>
      <c r="C14" s="2624">
        <v>261543</v>
      </c>
      <c r="D14" s="1452">
        <v>261543.75</v>
      </c>
      <c r="E14" s="1219"/>
    </row>
    <row r="15" spans="1:5" ht="12.75">
      <c r="A15" s="2620" t="s">
        <v>41</v>
      </c>
      <c r="B15" s="1391">
        <f t="shared" si="0"/>
        <v>49173.87</v>
      </c>
      <c r="C15" s="2624">
        <v>36000</v>
      </c>
      <c r="D15" s="1452">
        <v>13173.87</v>
      </c>
      <c r="E15" s="1219"/>
    </row>
    <row r="16" spans="1:5" ht="12.75">
      <c r="A16" s="2620" t="s">
        <v>42</v>
      </c>
      <c r="B16" s="1391">
        <f t="shared" si="0"/>
        <v>567744.44</v>
      </c>
      <c r="C16" s="2624">
        <v>180000</v>
      </c>
      <c r="D16" s="1452">
        <v>387744.44</v>
      </c>
      <c r="E16" s="1219"/>
    </row>
    <row r="17" spans="1:5" ht="12.75">
      <c r="A17" s="2620" t="s">
        <v>43</v>
      </c>
      <c r="B17" s="1391">
        <f t="shared" si="0"/>
        <v>292091.26</v>
      </c>
      <c r="C17" s="2624">
        <v>145000</v>
      </c>
      <c r="D17" s="1452">
        <v>147091.26</v>
      </c>
      <c r="E17" s="1219"/>
    </row>
    <row r="18" spans="1:5" ht="12.75">
      <c r="A18" s="2620" t="s">
        <v>44</v>
      </c>
      <c r="B18" s="1391">
        <f t="shared" si="0"/>
        <v>272946.68</v>
      </c>
      <c r="C18" s="2624">
        <v>80000</v>
      </c>
      <c r="D18" s="1452">
        <v>192946.68</v>
      </c>
      <c r="E18" s="1219"/>
    </row>
    <row r="19" spans="1:5" ht="13.5" thickBot="1">
      <c r="A19" s="2621" t="s">
        <v>1510</v>
      </c>
      <c r="B19" s="2625">
        <f>SUM(C19:D19)</f>
        <v>472524.1</v>
      </c>
      <c r="C19" s="2626">
        <v>300000</v>
      </c>
      <c r="D19" s="1452">
        <v>172524.1</v>
      </c>
      <c r="E19" s="1219"/>
    </row>
    <row r="20" spans="1:5" ht="14.25" thickBot="1">
      <c r="A20" s="2627" t="s">
        <v>1511</v>
      </c>
      <c r="B20" s="2628">
        <f>SUM(B7:B19)</f>
        <v>4748210.13</v>
      </c>
      <c r="C20" s="2130">
        <f>SUM(C7:C19)</f>
        <v>2259029</v>
      </c>
      <c r="D20" s="2629">
        <f>SUM(D7:D19)</f>
        <v>2489181.1300000004</v>
      </c>
      <c r="E20" s="1218"/>
    </row>
    <row r="21" spans="1:5" ht="13.5">
      <c r="A21" s="2631" t="s">
        <v>47</v>
      </c>
      <c r="B21" s="2632"/>
      <c r="C21" s="2633"/>
      <c r="D21" s="2634"/>
      <c r="E21" s="1219"/>
    </row>
    <row r="22" spans="1:5" ht="12.75">
      <c r="A22" s="2620" t="s">
        <v>48</v>
      </c>
      <c r="B22" s="2622">
        <f aca="true" t="shared" si="1" ref="B22:B31">SUM(C22:D22)</f>
        <v>25992.56</v>
      </c>
      <c r="C22" s="2623">
        <v>20400</v>
      </c>
      <c r="D22" s="2121">
        <v>5592.56</v>
      </c>
      <c r="E22" s="1219"/>
    </row>
    <row r="23" spans="1:5" ht="12.75">
      <c r="A23" s="2620" t="s">
        <v>49</v>
      </c>
      <c r="B23" s="1391">
        <f t="shared" si="1"/>
        <v>22618.64</v>
      </c>
      <c r="C23" s="2624">
        <v>18000</v>
      </c>
      <c r="D23" s="2122">
        <v>4618.64</v>
      </c>
      <c r="E23" s="1219"/>
    </row>
    <row r="24" spans="1:5" ht="12.75">
      <c r="A24" s="2620" t="s">
        <v>50</v>
      </c>
      <c r="B24" s="1391">
        <f t="shared" si="1"/>
        <v>42621.19</v>
      </c>
      <c r="C24" s="2624">
        <v>0</v>
      </c>
      <c r="D24" s="2122">
        <v>42621.19</v>
      </c>
      <c r="E24" s="1219"/>
    </row>
    <row r="25" spans="1:5" ht="12.75">
      <c r="A25" s="2620" t="s">
        <v>51</v>
      </c>
      <c r="B25" s="1391">
        <f>SUM(C25:D25)</f>
        <v>290311.16000000003</v>
      </c>
      <c r="C25" s="2624">
        <v>56472</v>
      </c>
      <c r="D25" s="2122">
        <v>233839.16</v>
      </c>
      <c r="E25" s="1219"/>
    </row>
    <row r="26" spans="1:5" ht="12.75">
      <c r="A26" s="2620" t="s">
        <v>52</v>
      </c>
      <c r="B26" s="1391">
        <f t="shared" si="1"/>
        <v>84560.65</v>
      </c>
      <c r="C26" s="2624">
        <v>66000</v>
      </c>
      <c r="D26" s="2122">
        <v>18560.65</v>
      </c>
      <c r="E26" s="1219"/>
    </row>
    <row r="27" spans="1:5" ht="12.75">
      <c r="A27" s="2620" t="s">
        <v>53</v>
      </c>
      <c r="B27" s="1391">
        <f t="shared" si="1"/>
        <v>393800.35</v>
      </c>
      <c r="C27" s="2624">
        <v>75000</v>
      </c>
      <c r="D27" s="2122">
        <v>318800.35</v>
      </c>
      <c r="E27" s="1219"/>
    </row>
    <row r="28" spans="1:5" ht="12.75">
      <c r="A28" s="2620" t="s">
        <v>54</v>
      </c>
      <c r="B28" s="1391">
        <f>SUM(C28:D28)</f>
        <v>150517.97999999998</v>
      </c>
      <c r="C28" s="2624">
        <v>70000</v>
      </c>
      <c r="D28" s="1452">
        <v>80517.98</v>
      </c>
      <c r="E28" s="1219"/>
    </row>
    <row r="29" spans="1:5" ht="12.75">
      <c r="A29" s="2620" t="s">
        <v>55</v>
      </c>
      <c r="B29" s="1391">
        <f t="shared" si="1"/>
        <v>188.56</v>
      </c>
      <c r="C29" s="2624">
        <v>0</v>
      </c>
      <c r="D29" s="2122">
        <v>188.56</v>
      </c>
      <c r="E29" s="1219"/>
    </row>
    <row r="30" spans="1:5" ht="12.75">
      <c r="A30" s="2620" t="s">
        <v>56</v>
      </c>
      <c r="B30" s="1391">
        <f t="shared" si="1"/>
        <v>161772.15</v>
      </c>
      <c r="C30" s="2624">
        <v>80886</v>
      </c>
      <c r="D30" s="2122">
        <v>80886.15</v>
      </c>
      <c r="E30" s="1219"/>
    </row>
    <row r="31" spans="1:5" ht="12.75">
      <c r="A31" s="2620" t="s">
        <v>57</v>
      </c>
      <c r="B31" s="1391">
        <f t="shared" si="1"/>
        <v>777525.53</v>
      </c>
      <c r="C31" s="2624">
        <v>52000</v>
      </c>
      <c r="D31" s="2122">
        <v>725525.53</v>
      </c>
      <c r="E31" s="1219"/>
    </row>
    <row r="32" spans="1:5" ht="12.75">
      <c r="A32" s="2620" t="s">
        <v>58</v>
      </c>
      <c r="B32" s="1391">
        <f aca="true" t="shared" si="2" ref="B32:B41">SUM(C32:D32)</f>
        <v>205865.58000000002</v>
      </c>
      <c r="C32" s="2624">
        <v>102932</v>
      </c>
      <c r="D32" s="1452">
        <v>102933.58</v>
      </c>
      <c r="E32" s="1219"/>
    </row>
    <row r="33" spans="1:5" ht="12.75">
      <c r="A33" s="2620" t="s">
        <v>59</v>
      </c>
      <c r="B33" s="1391">
        <f t="shared" si="2"/>
        <v>10124.23</v>
      </c>
      <c r="C33" s="2624">
        <v>0</v>
      </c>
      <c r="D33" s="1452">
        <v>10124.23</v>
      </c>
      <c r="E33" s="1219"/>
    </row>
    <row r="34" spans="1:5" ht="12.75">
      <c r="A34" s="2620" t="s">
        <v>60</v>
      </c>
      <c r="B34" s="1391">
        <f t="shared" si="2"/>
        <v>166652.95</v>
      </c>
      <c r="C34" s="2624">
        <v>14000</v>
      </c>
      <c r="D34" s="1452">
        <v>152652.95</v>
      </c>
      <c r="E34" s="1219"/>
    </row>
    <row r="35" spans="1:5" ht="12.75">
      <c r="A35" s="2620" t="s">
        <v>61</v>
      </c>
      <c r="B35" s="1391">
        <f t="shared" si="2"/>
        <v>224024.47999999998</v>
      </c>
      <c r="C35" s="2624">
        <v>100000</v>
      </c>
      <c r="D35" s="1452">
        <v>124024.48</v>
      </c>
      <c r="E35" s="1219"/>
    </row>
    <row r="36" spans="1:5" ht="12.75">
      <c r="A36" s="2620" t="s">
        <v>62</v>
      </c>
      <c r="B36" s="1391">
        <f t="shared" si="2"/>
        <v>98032.36</v>
      </c>
      <c r="C36" s="2624">
        <v>20000</v>
      </c>
      <c r="D36" s="1452">
        <v>78032.36</v>
      </c>
      <c r="E36" s="1219"/>
    </row>
    <row r="37" spans="1:5" ht="12.75">
      <c r="A37" s="2620" t="s">
        <v>42</v>
      </c>
      <c r="B37" s="1391">
        <f t="shared" si="2"/>
        <v>230912.9</v>
      </c>
      <c r="C37" s="2624">
        <v>47605</v>
      </c>
      <c r="D37" s="1452">
        <v>183307.9</v>
      </c>
      <c r="E37" s="1219"/>
    </row>
    <row r="38" spans="1:5" ht="12.75">
      <c r="A38" s="2620" t="s">
        <v>43</v>
      </c>
      <c r="B38" s="1391">
        <f t="shared" si="2"/>
        <v>56315.71</v>
      </c>
      <c r="C38" s="2624">
        <v>0</v>
      </c>
      <c r="D38" s="1452">
        <v>56315.71</v>
      </c>
      <c r="E38" s="1219"/>
    </row>
    <row r="39" spans="1:5" ht="12.75">
      <c r="A39" s="2620" t="s">
        <v>65</v>
      </c>
      <c r="B39" s="1391">
        <f t="shared" si="2"/>
        <v>140755.11</v>
      </c>
      <c r="C39" s="2624">
        <v>28151</v>
      </c>
      <c r="D39" s="1452">
        <v>112604.11</v>
      </c>
      <c r="E39" s="1219"/>
    </row>
    <row r="40" spans="1:5" ht="12.75">
      <c r="A40" s="2620" t="s">
        <v>66</v>
      </c>
      <c r="B40" s="1391">
        <f t="shared" si="2"/>
        <v>326683.09</v>
      </c>
      <c r="C40" s="2624">
        <v>37000</v>
      </c>
      <c r="D40" s="1452">
        <v>289683.09</v>
      </c>
      <c r="E40" s="1219"/>
    </row>
    <row r="41" spans="1:5" ht="13.5" thickBot="1">
      <c r="A41" s="2621" t="s">
        <v>67</v>
      </c>
      <c r="B41" s="2625">
        <f t="shared" si="2"/>
        <v>234325</v>
      </c>
      <c r="C41" s="2626">
        <v>20000</v>
      </c>
      <c r="D41" s="2124">
        <v>214325</v>
      </c>
      <c r="E41" s="1219"/>
    </row>
    <row r="42" spans="1:5" ht="14.25" thickBot="1">
      <c r="A42" s="2627" t="s">
        <v>1512</v>
      </c>
      <c r="B42" s="2635">
        <f>SUM(B22:B41)</f>
        <v>3643600.1799999997</v>
      </c>
      <c r="C42" s="2635">
        <f>SUM(C22:C41)</f>
        <v>808446</v>
      </c>
      <c r="D42" s="2629">
        <f>SUM(D22:D41)</f>
        <v>2835154.1799999997</v>
      </c>
      <c r="E42" s="1218"/>
    </row>
    <row r="43" spans="1:5" ht="14.25" thickBot="1">
      <c r="A43" s="2627" t="s">
        <v>69</v>
      </c>
      <c r="B43" s="2628">
        <f>SUM(C43:D43)</f>
        <v>258070.57</v>
      </c>
      <c r="C43" s="2130">
        <v>199560</v>
      </c>
      <c r="D43" s="2635">
        <v>58510.57</v>
      </c>
      <c r="E43" s="1219"/>
    </row>
    <row r="44" spans="1:5" ht="12.75">
      <c r="A44" s="2636" t="s">
        <v>2634</v>
      </c>
      <c r="B44" s="2637">
        <f>SUM(C44:D44)</f>
        <v>150434.11</v>
      </c>
      <c r="C44" s="2638">
        <v>35417</v>
      </c>
      <c r="D44" s="1390">
        <v>115017.11</v>
      </c>
      <c r="E44" s="1219"/>
    </row>
    <row r="45" spans="1:5" ht="14.25" thickBot="1">
      <c r="A45" s="2639" t="s">
        <v>1513</v>
      </c>
      <c r="B45" s="2640">
        <f>SUM(B44)</f>
        <v>150434.11</v>
      </c>
      <c r="C45" s="2640">
        <f>SUM(C44)</f>
        <v>35417</v>
      </c>
      <c r="D45" s="2628">
        <f>SUM(D44)</f>
        <v>115017.11</v>
      </c>
      <c r="E45" s="1218"/>
    </row>
    <row r="46" spans="1:5" ht="14.25" thickBot="1">
      <c r="A46" s="2627" t="s">
        <v>1514</v>
      </c>
      <c r="B46" s="2641">
        <f>B20+B42+B43+B45</f>
        <v>8800314.989999998</v>
      </c>
      <c r="C46" s="2641">
        <f>C20+C42+C43+C45</f>
        <v>3302452</v>
      </c>
      <c r="D46" s="2642">
        <f>D20+D42+D43+D45</f>
        <v>5497862.990000001</v>
      </c>
      <c r="E46" s="1218"/>
    </row>
    <row r="47" spans="1:5" ht="13.5">
      <c r="A47" s="1381" t="s">
        <v>2548</v>
      </c>
      <c r="B47" s="1382"/>
      <c r="C47" s="1383"/>
      <c r="D47" s="1384"/>
      <c r="E47" s="277"/>
    </row>
    <row r="48" spans="1:5" ht="12.75">
      <c r="A48" s="1385" t="s">
        <v>2672</v>
      </c>
      <c r="B48" s="1386">
        <v>1078382.11</v>
      </c>
      <c r="C48" s="1386">
        <v>0</v>
      </c>
      <c r="D48" s="1387">
        <f>B48</f>
        <v>1078382.11</v>
      </c>
      <c r="E48" s="277"/>
    </row>
    <row r="49" spans="1:5" ht="13.5" thickBot="1">
      <c r="A49" s="1388" t="s">
        <v>2549</v>
      </c>
      <c r="B49" s="1389">
        <v>0</v>
      </c>
      <c r="C49" s="1389">
        <v>0</v>
      </c>
      <c r="D49" s="1389">
        <v>0</v>
      </c>
      <c r="E49" s="277"/>
    </row>
    <row r="50" spans="1:4" ht="13.5">
      <c r="A50" s="2619" t="s">
        <v>2550</v>
      </c>
      <c r="B50" s="1390"/>
      <c r="C50" s="1390"/>
      <c r="D50" s="1390"/>
    </row>
    <row r="51" spans="1:4" ht="12.75">
      <c r="A51" s="2620" t="s">
        <v>2672</v>
      </c>
      <c r="B51" s="1391">
        <v>-272441.88</v>
      </c>
      <c r="C51" s="1386">
        <v>0</v>
      </c>
      <c r="D51" s="1386">
        <v>0</v>
      </c>
    </row>
    <row r="52" spans="1:4" ht="13.5" thickBot="1">
      <c r="A52" s="2621" t="s">
        <v>2549</v>
      </c>
      <c r="B52" s="1392">
        <v>-391616.46</v>
      </c>
      <c r="C52" s="1389">
        <v>0</v>
      </c>
      <c r="D52" s="1389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VI</oddHeader>
    <oddFooter>&amp;C- 77 -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6.75390625" style="277" customWidth="1"/>
    <col min="2" max="2" width="67.375" style="277" bestFit="1" customWidth="1"/>
    <col min="3" max="3" width="15.625" style="277" bestFit="1" customWidth="1"/>
    <col min="4" max="4" width="13.75390625" style="277" bestFit="1" customWidth="1"/>
    <col min="5" max="5" width="8.375" style="277" bestFit="1" customWidth="1"/>
    <col min="6" max="6" width="10.125" style="277" customWidth="1"/>
    <col min="7" max="7" width="8.625" style="277" customWidth="1"/>
    <col min="8" max="8" width="10.125" style="277" customWidth="1"/>
    <col min="9" max="9" width="7.25390625" style="277" customWidth="1"/>
    <col min="10" max="16384" width="9.125" style="277" customWidth="1"/>
  </cols>
  <sheetData>
    <row r="1" spans="1:4" ht="12.75">
      <c r="A1" s="2649"/>
      <c r="B1" s="2650"/>
      <c r="C1" s="2650"/>
      <c r="D1" s="2650"/>
    </row>
    <row r="2" spans="1:4" ht="18.75">
      <c r="A2" s="1221"/>
      <c r="B2" s="1420" t="s">
        <v>1769</v>
      </c>
      <c r="C2" s="1394"/>
      <c r="D2" s="778"/>
    </row>
    <row r="3" spans="1:4" ht="12.75">
      <c r="A3" s="778"/>
      <c r="B3" s="2648"/>
      <c r="C3" s="1395"/>
      <c r="D3" s="778"/>
    </row>
    <row r="4" spans="1:4" ht="13.5" thickBot="1">
      <c r="A4" s="778"/>
      <c r="B4" s="1396"/>
      <c r="C4" s="1421" t="s">
        <v>1933</v>
      </c>
      <c r="D4" s="778"/>
    </row>
    <row r="5" spans="1:4" s="2647" customFormat="1" ht="15">
      <c r="A5" s="2643" t="s">
        <v>2551</v>
      </c>
      <c r="B5" s="2644" t="s">
        <v>2552</v>
      </c>
      <c r="C5" s="2645" t="s">
        <v>2553</v>
      </c>
      <c r="D5" s="2646"/>
    </row>
    <row r="6" spans="1:4" ht="13.5" thickBot="1">
      <c r="A6" s="1422"/>
      <c r="B6" s="1422"/>
      <c r="C6" s="1423"/>
      <c r="D6" s="778"/>
    </row>
    <row r="7" spans="1:4" ht="12.75">
      <c r="A7" s="1399" t="s">
        <v>1943</v>
      </c>
      <c r="B7" s="1399" t="s">
        <v>2554</v>
      </c>
      <c r="C7" s="1424"/>
      <c r="D7" s="1397"/>
    </row>
    <row r="8" spans="1:4" ht="12.75">
      <c r="A8" s="1402"/>
      <c r="B8" s="1402" t="s">
        <v>2555</v>
      </c>
      <c r="C8" s="1403"/>
      <c r="D8" s="1397"/>
    </row>
    <row r="9" spans="1:4" ht="12.75">
      <c r="A9" s="1402"/>
      <c r="B9" s="1402" t="s">
        <v>2556</v>
      </c>
      <c r="C9" s="1425">
        <v>-162177231.21</v>
      </c>
      <c r="D9" s="1397"/>
    </row>
    <row r="10" spans="1:4" ht="12.75">
      <c r="A10" s="1402" t="s">
        <v>1952</v>
      </c>
      <c r="B10" s="1402" t="s">
        <v>2557</v>
      </c>
      <c r="C10" s="1425">
        <v>10049692.51</v>
      </c>
      <c r="D10" s="1397"/>
    </row>
    <row r="11" spans="1:4" ht="13.5" thickBot="1">
      <c r="A11" s="1408"/>
      <c r="B11" s="1408" t="s">
        <v>2558</v>
      </c>
      <c r="C11" s="1426">
        <v>713603.83</v>
      </c>
      <c r="D11" s="1397"/>
    </row>
    <row r="12" spans="1:4" ht="13.5" thickTop="1">
      <c r="A12" s="1398"/>
      <c r="B12" s="1399"/>
      <c r="C12" s="1400"/>
      <c r="D12" s="778"/>
    </row>
    <row r="13" spans="1:4" ht="12.75">
      <c r="A13" s="1398"/>
      <c r="B13" s="1401" t="s">
        <v>2559</v>
      </c>
      <c r="C13" s="1400"/>
      <c r="D13" s="778"/>
    </row>
    <row r="14" spans="1:4" ht="12.75">
      <c r="A14" s="1402"/>
      <c r="B14" s="1402"/>
      <c r="C14" s="1403"/>
      <c r="D14" s="778"/>
    </row>
    <row r="15" spans="1:4" ht="12.75">
      <c r="A15" s="1404" t="s">
        <v>816</v>
      </c>
      <c r="B15" s="1401" t="s">
        <v>2560</v>
      </c>
      <c r="C15" s="1403">
        <f>SUM(C16:C19)</f>
        <v>0</v>
      </c>
      <c r="D15" s="778"/>
    </row>
    <row r="16" spans="1:4" ht="12.75">
      <c r="A16" s="1427"/>
      <c r="B16" s="1428" t="s">
        <v>2561</v>
      </c>
      <c r="C16" s="1403"/>
      <c r="D16" s="1397"/>
    </row>
    <row r="17" spans="1:4" ht="25.5">
      <c r="A17" s="1405"/>
      <c r="B17" s="1429" t="s">
        <v>1231</v>
      </c>
      <c r="C17" s="1430">
        <v>0</v>
      </c>
      <c r="D17" s="1397"/>
    </row>
    <row r="18" spans="1:4" ht="12.75">
      <c r="A18" s="1405"/>
      <c r="B18" s="1429" t="s">
        <v>1232</v>
      </c>
      <c r="C18" s="1430">
        <v>0</v>
      </c>
      <c r="D18" s="1397"/>
    </row>
    <row r="19" spans="1:4" ht="12.75">
      <c r="A19" s="1405"/>
      <c r="B19" s="1431" t="s">
        <v>1233</v>
      </c>
      <c r="C19" s="1430">
        <v>0</v>
      </c>
      <c r="D19" s="1397"/>
    </row>
    <row r="20" spans="1:4" ht="12.75">
      <c r="A20" s="1405"/>
      <c r="B20" s="1406"/>
      <c r="C20" s="1403"/>
      <c r="D20" s="778"/>
    </row>
    <row r="21" spans="1:4" ht="12.75">
      <c r="A21" s="1407" t="s">
        <v>825</v>
      </c>
      <c r="B21" s="1407" t="s">
        <v>2562</v>
      </c>
      <c r="C21" s="1403">
        <f>SUM(C22:C24)</f>
        <v>20</v>
      </c>
      <c r="D21" s="778"/>
    </row>
    <row r="22" spans="1:4" ht="12.75">
      <c r="A22" s="1405"/>
      <c r="B22" s="1405" t="s">
        <v>2563</v>
      </c>
      <c r="C22" s="1425">
        <v>0</v>
      </c>
      <c r="D22" s="1397"/>
    </row>
    <row r="23" spans="1:4" ht="12.75">
      <c r="A23" s="1405"/>
      <c r="B23" s="1432" t="s">
        <v>2564</v>
      </c>
      <c r="C23" s="1425">
        <v>20</v>
      </c>
      <c r="D23" s="1397"/>
    </row>
    <row r="24" spans="1:4" ht="25.5">
      <c r="A24" s="1405"/>
      <c r="B24" s="1433" t="s">
        <v>1212</v>
      </c>
      <c r="C24" s="1434">
        <v>0</v>
      </c>
      <c r="D24" s="1397"/>
    </row>
    <row r="25" spans="1:4" ht="13.5" thickBot="1">
      <c r="A25" s="1408"/>
      <c r="B25" s="1398"/>
      <c r="C25" s="1403"/>
      <c r="D25" s="778"/>
    </row>
    <row r="26" spans="1:4" ht="15" thickBot="1" thickTop="1">
      <c r="A26" s="1409" t="s">
        <v>832</v>
      </c>
      <c r="B26" s="1409" t="s">
        <v>1213</v>
      </c>
      <c r="C26" s="1410">
        <f>SUM(C15,C21)</f>
        <v>20</v>
      </c>
      <c r="D26" s="778"/>
    </row>
    <row r="27" spans="1:4" ht="14.25" thickTop="1">
      <c r="A27" s="1411"/>
      <c r="B27" s="1412"/>
      <c r="C27" s="1413"/>
      <c r="D27" s="778"/>
    </row>
    <row r="28" spans="1:4" ht="12.75">
      <c r="A28" s="1414"/>
      <c r="B28" s="1415" t="s">
        <v>1214</v>
      </c>
      <c r="C28" s="1403"/>
      <c r="D28" s="778"/>
    </row>
    <row r="29" spans="1:4" ht="12.75">
      <c r="A29" s="1414"/>
      <c r="B29" s="1402"/>
      <c r="C29" s="1403"/>
      <c r="D29" s="778"/>
    </row>
    <row r="30" spans="1:4" ht="12.75">
      <c r="A30" s="1416" t="s">
        <v>857</v>
      </c>
      <c r="B30" s="1415" t="s">
        <v>1215</v>
      </c>
      <c r="C30" s="1403">
        <f>SUM(C31:C36)</f>
        <v>4378167</v>
      </c>
      <c r="D30" s="778"/>
    </row>
    <row r="31" spans="1:4" ht="12.75">
      <c r="A31" s="1414"/>
      <c r="B31" s="1427" t="s">
        <v>1216</v>
      </c>
      <c r="C31" s="1403"/>
      <c r="D31" s="1397"/>
    </row>
    <row r="32" spans="1:4" ht="12.75">
      <c r="A32" s="1414"/>
      <c r="B32" s="1432" t="s">
        <v>1234</v>
      </c>
      <c r="C32" s="1425">
        <v>530768</v>
      </c>
      <c r="D32" s="1397"/>
    </row>
    <row r="33" spans="1:4" ht="12.75">
      <c r="A33" s="1435"/>
      <c r="B33" s="1436" t="s">
        <v>1235</v>
      </c>
      <c r="C33" s="1391">
        <v>596533</v>
      </c>
      <c r="D33" s="1397"/>
    </row>
    <row r="34" spans="1:4" ht="12.75">
      <c r="A34" s="1435"/>
      <c r="B34" s="1436" t="s">
        <v>1236</v>
      </c>
      <c r="C34" s="1391">
        <v>1511200</v>
      </c>
      <c r="D34" s="1397"/>
    </row>
    <row r="35" spans="1:4" ht="12.75">
      <c r="A35" s="1435"/>
      <c r="B35" s="1432" t="s">
        <v>1233</v>
      </c>
      <c r="C35" s="1391">
        <v>1739666</v>
      </c>
      <c r="D35" s="1397"/>
    </row>
    <row r="36" spans="1:4" ht="12.75">
      <c r="A36" s="1414"/>
      <c r="B36" s="1437" t="s">
        <v>1217</v>
      </c>
      <c r="C36" s="1425">
        <v>0</v>
      </c>
      <c r="D36" s="1397"/>
    </row>
    <row r="37" spans="1:4" ht="12.75">
      <c r="A37" s="1414"/>
      <c r="B37" s="1402"/>
      <c r="C37" s="1403"/>
      <c r="D37" s="778"/>
    </row>
    <row r="38" spans="1:4" ht="12.75">
      <c r="A38" s="1417" t="s">
        <v>2047</v>
      </c>
      <c r="B38" s="1415" t="s">
        <v>1218</v>
      </c>
      <c r="C38" s="1403">
        <f>SUM(C39:C42)</f>
        <v>51034.56</v>
      </c>
      <c r="D38" s="778"/>
    </row>
    <row r="39" spans="1:4" ht="12.75">
      <c r="A39" s="1414"/>
      <c r="B39" s="1402" t="s">
        <v>1219</v>
      </c>
      <c r="C39" s="1425">
        <v>20542.8</v>
      </c>
      <c r="D39" s="1397"/>
    </row>
    <row r="40" spans="1:4" ht="12.75">
      <c r="A40" s="1414"/>
      <c r="B40" s="1437" t="s">
        <v>1220</v>
      </c>
      <c r="C40" s="1425">
        <v>0</v>
      </c>
      <c r="D40" s="1397"/>
    </row>
    <row r="41" spans="1:4" ht="12.75">
      <c r="A41" s="1414"/>
      <c r="B41" s="1437" t="s">
        <v>1221</v>
      </c>
      <c r="C41" s="1425">
        <v>0</v>
      </c>
      <c r="D41" s="1397"/>
    </row>
    <row r="42" spans="1:4" ht="12.75">
      <c r="A42" s="1414"/>
      <c r="B42" s="1437" t="s">
        <v>1222</v>
      </c>
      <c r="C42" s="1425">
        <v>30491.76</v>
      </c>
      <c r="D42" s="1397"/>
    </row>
    <row r="43" spans="1:4" ht="13.5" thickBot="1">
      <c r="A43" s="1402"/>
      <c r="B43" s="1402"/>
      <c r="C43" s="1403"/>
      <c r="D43" s="778"/>
    </row>
    <row r="44" spans="1:4" ht="15" thickBot="1" thickTop="1">
      <c r="A44" s="1418" t="s">
        <v>2055</v>
      </c>
      <c r="B44" s="1418" t="s">
        <v>1223</v>
      </c>
      <c r="C44" s="1419">
        <f>SUM(C30,C38)</f>
        <v>4429201.56</v>
      </c>
      <c r="D44" s="778"/>
    </row>
    <row r="45" spans="1:4" ht="15" thickBot="1" thickTop="1">
      <c r="A45" s="1409" t="s">
        <v>2061</v>
      </c>
      <c r="B45" s="1409" t="s">
        <v>1224</v>
      </c>
      <c r="C45" s="1410">
        <f>SUM(C26-C44)</f>
        <v>-4429181.56</v>
      </c>
      <c r="D45" s="778"/>
    </row>
    <row r="46" spans="1:4" ht="13.5" thickTop="1">
      <c r="A46" s="1402" t="s">
        <v>2072</v>
      </c>
      <c r="B46" s="1402" t="s">
        <v>1225</v>
      </c>
      <c r="C46" s="1438"/>
      <c r="D46" s="1397"/>
    </row>
    <row r="47" spans="1:4" ht="12.75">
      <c r="A47" s="1402"/>
      <c r="B47" s="1402" t="s">
        <v>1226</v>
      </c>
      <c r="C47" s="1438"/>
      <c r="D47" s="1397"/>
    </row>
    <row r="48" spans="1:4" ht="12.75">
      <c r="A48" s="1402"/>
      <c r="B48" s="1402" t="s">
        <v>1227</v>
      </c>
      <c r="C48" s="1403"/>
      <c r="D48" s="1397"/>
    </row>
    <row r="49" spans="1:4" ht="12.75">
      <c r="A49" s="1402"/>
      <c r="B49" s="1402" t="s">
        <v>1228</v>
      </c>
      <c r="C49" s="1403"/>
      <c r="D49" s="1397"/>
    </row>
    <row r="50" spans="1:4" ht="12.75">
      <c r="A50" s="1402"/>
      <c r="B50" s="1439" t="s">
        <v>1229</v>
      </c>
      <c r="C50" s="1403"/>
      <c r="D50" s="1397"/>
    </row>
    <row r="51" spans="1:4" ht="13.5" thickBot="1">
      <c r="A51" s="950"/>
      <c r="B51" s="1422" t="s">
        <v>1230</v>
      </c>
      <c r="C51" s="1440"/>
      <c r="D51" s="1397"/>
    </row>
    <row r="52" spans="1:4" ht="12.75">
      <c r="A52" s="778"/>
      <c r="B52" s="778"/>
      <c r="C52" s="1229"/>
      <c r="D52" s="77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5" r:id="rId1"/>
  <headerFooter alignWithMargins="0">
    <oddHeader>&amp;RPříloha VII</oddHeader>
    <oddFooter>&amp;C- 78 -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22.375" style="27" customWidth="1"/>
    <col min="2" max="2" width="39.625" style="27" bestFit="1" customWidth="1"/>
    <col min="3" max="3" width="15.00390625" style="27" bestFit="1" customWidth="1"/>
    <col min="4" max="4" width="13.75390625" style="27" bestFit="1" customWidth="1"/>
    <col min="5" max="5" width="8.37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7.25390625" style="27" customWidth="1"/>
    <col min="10" max="16384" width="9.125" style="27" customWidth="1"/>
  </cols>
  <sheetData>
    <row r="1" spans="1:5" ht="12.75">
      <c r="A1" s="128"/>
      <c r="E1" s="778"/>
    </row>
    <row r="2" spans="1:5" ht="18.75">
      <c r="A2" s="776"/>
      <c r="B2" s="1420" t="s">
        <v>1237</v>
      </c>
      <c r="C2" s="778"/>
      <c r="D2" s="778"/>
      <c r="E2" s="778"/>
    </row>
    <row r="3" spans="1:5" ht="13.5" thickBot="1">
      <c r="A3" s="776"/>
      <c r="B3" s="2648"/>
      <c r="C3" s="778"/>
      <c r="D3" s="778"/>
      <c r="E3" s="778"/>
    </row>
    <row r="4" spans="1:4" ht="14.25" thickBot="1">
      <c r="A4" s="1354" t="s">
        <v>1238</v>
      </c>
      <c r="B4" s="1443" t="s">
        <v>1239</v>
      </c>
      <c r="C4" s="1444" t="s">
        <v>1240</v>
      </c>
      <c r="D4" s="1350"/>
    </row>
    <row r="5" spans="1:3" ht="12.75">
      <c r="A5" s="1223" t="s">
        <v>1241</v>
      </c>
      <c r="B5" s="962" t="s">
        <v>1242</v>
      </c>
      <c r="C5" s="1445">
        <v>15413545.63</v>
      </c>
    </row>
    <row r="6" spans="1:4" ht="12.75">
      <c r="A6" s="1107"/>
      <c r="B6" s="1050" t="s">
        <v>1243</v>
      </c>
      <c r="C6" s="1195"/>
      <c r="D6" s="778"/>
    </row>
    <row r="7" spans="1:4" ht="12.75">
      <c r="A7" s="1107" t="s">
        <v>1244</v>
      </c>
      <c r="B7" s="1050" t="s">
        <v>1245</v>
      </c>
      <c r="C7" s="1195">
        <v>0</v>
      </c>
      <c r="D7" s="778"/>
    </row>
    <row r="8" spans="1:4" ht="12.75">
      <c r="A8" s="1160" t="s">
        <v>1246</v>
      </c>
      <c r="B8" s="1050" t="s">
        <v>1245</v>
      </c>
      <c r="C8" s="1195">
        <v>0</v>
      </c>
      <c r="D8" s="778"/>
    </row>
    <row r="9" spans="1:4" ht="12.75">
      <c r="A9" s="1107" t="s">
        <v>1247</v>
      </c>
      <c r="B9" s="1050" t="s">
        <v>1248</v>
      </c>
      <c r="C9" s="1195">
        <v>0</v>
      </c>
      <c r="D9" s="778"/>
    </row>
    <row r="10" spans="1:4" ht="12.75">
      <c r="A10" s="1107" t="s">
        <v>1249</v>
      </c>
      <c r="B10" s="1050" t="s">
        <v>1250</v>
      </c>
      <c r="C10" s="1195">
        <v>0</v>
      </c>
      <c r="D10" s="778"/>
    </row>
    <row r="11" spans="1:4" ht="12.75">
      <c r="A11" s="1107" t="s">
        <v>1251</v>
      </c>
      <c r="B11" s="1050" t="s">
        <v>1252</v>
      </c>
      <c r="C11" s="1195">
        <v>219850332.83</v>
      </c>
      <c r="D11" s="778"/>
    </row>
    <row r="12" spans="1:4" ht="12.75">
      <c r="A12" s="1107" t="s">
        <v>1253</v>
      </c>
      <c r="B12" s="1050"/>
      <c r="C12" s="1195"/>
      <c r="D12" s="778"/>
    </row>
    <row r="13" spans="1:4" ht="12.75">
      <c r="A13" s="1107" t="s">
        <v>1254</v>
      </c>
      <c r="B13" s="1050" t="s">
        <v>1255</v>
      </c>
      <c r="C13" s="1195">
        <v>0</v>
      </c>
      <c r="D13" s="778"/>
    </row>
    <row r="14" spans="1:4" ht="15">
      <c r="A14" s="1446" t="s">
        <v>1256</v>
      </c>
      <c r="B14" s="1447"/>
      <c r="C14" s="1448">
        <f>SUM(C5:C11)</f>
        <v>235263878.46</v>
      </c>
      <c r="D14" s="1449"/>
    </row>
    <row r="15" spans="1:4" ht="12.75">
      <c r="A15" s="1107"/>
      <c r="B15" s="1050"/>
      <c r="C15" s="1195"/>
      <c r="D15" s="778"/>
    </row>
    <row r="16" spans="1:4" ht="12.75">
      <c r="A16" s="1107" t="s">
        <v>1257</v>
      </c>
      <c r="B16" s="1050" t="s">
        <v>1258</v>
      </c>
      <c r="C16" s="1195">
        <v>382600296.49</v>
      </c>
      <c r="D16" s="778"/>
    </row>
    <row r="17" spans="1:4" ht="12.75">
      <c r="A17" s="1107" t="s">
        <v>1259</v>
      </c>
      <c r="B17" s="1050" t="s">
        <v>1260</v>
      </c>
      <c r="C17" s="1195">
        <v>1231687.09</v>
      </c>
      <c r="D17" s="778"/>
    </row>
    <row r="18" spans="1:4" ht="12.75">
      <c r="A18" s="1107" t="s">
        <v>1261</v>
      </c>
      <c r="B18" s="1050" t="s">
        <v>1262</v>
      </c>
      <c r="C18" s="1195">
        <v>34660116.34</v>
      </c>
      <c r="D18" s="778"/>
    </row>
    <row r="19" spans="1:4" ht="12.75">
      <c r="A19" s="1107" t="s">
        <v>1263</v>
      </c>
      <c r="B19" s="1050" t="s">
        <v>1264</v>
      </c>
      <c r="C19" s="1195">
        <v>9291893.08</v>
      </c>
      <c r="D19" s="778"/>
    </row>
    <row r="20" spans="1:4" ht="12.75">
      <c r="A20" s="1107" t="s">
        <v>1265</v>
      </c>
      <c r="B20" s="1050" t="s">
        <v>1266</v>
      </c>
      <c r="C20" s="1195">
        <v>713603.83</v>
      </c>
      <c r="D20" s="778"/>
    </row>
    <row r="21" spans="1:4" ht="12.75">
      <c r="A21" s="1107" t="s">
        <v>1267</v>
      </c>
      <c r="B21" s="1050" t="s">
        <v>1268</v>
      </c>
      <c r="C21" s="1195">
        <v>2358.24</v>
      </c>
      <c r="D21" s="778"/>
    </row>
    <row r="22" spans="1:4" ht="12.75">
      <c r="A22" s="1107" t="s">
        <v>1269</v>
      </c>
      <c r="B22" s="1050" t="s">
        <v>1270</v>
      </c>
      <c r="C22" s="1195">
        <v>13317</v>
      </c>
      <c r="D22" s="778"/>
    </row>
    <row r="23" spans="1:4" ht="12.75">
      <c r="A23" s="1107" t="s">
        <v>1271</v>
      </c>
      <c r="B23" s="1050" t="s">
        <v>1272</v>
      </c>
      <c r="C23" s="1195">
        <v>44195.6</v>
      </c>
      <c r="D23" s="778"/>
    </row>
    <row r="24" spans="1:4" ht="12.75">
      <c r="A24" s="1107" t="s">
        <v>1273</v>
      </c>
      <c r="B24" s="1050" t="s">
        <v>1274</v>
      </c>
      <c r="C24" s="1195">
        <v>35633654.12</v>
      </c>
      <c r="D24" s="778"/>
    </row>
    <row r="25" spans="1:3" ht="12.75">
      <c r="A25" s="1450"/>
      <c r="B25" s="17"/>
      <c r="C25" s="1451"/>
    </row>
    <row r="26" spans="1:4" ht="12.75">
      <c r="A26" s="1107" t="s">
        <v>1275</v>
      </c>
      <c r="B26" s="1050" t="s">
        <v>1276</v>
      </c>
      <c r="C26" s="1197">
        <v>3475322.02</v>
      </c>
      <c r="D26" s="778"/>
    </row>
    <row r="27" spans="1:4" ht="12.75">
      <c r="A27" s="1107" t="s">
        <v>1277</v>
      </c>
      <c r="B27" s="1050" t="s">
        <v>1278</v>
      </c>
      <c r="C27" s="1195">
        <v>393727.51</v>
      </c>
      <c r="D27" s="778"/>
    </row>
    <row r="28" spans="1:4" ht="12.75">
      <c r="A28" s="1107" t="s">
        <v>1279</v>
      </c>
      <c r="B28" s="1050" t="s">
        <v>1280</v>
      </c>
      <c r="C28" s="1195">
        <v>2024688.15</v>
      </c>
      <c r="D28" s="778"/>
    </row>
    <row r="29" spans="1:3" ht="12.75">
      <c r="A29" s="1450"/>
      <c r="B29" s="17"/>
      <c r="C29" s="1451"/>
    </row>
    <row r="30" spans="1:4" ht="12.75">
      <c r="A30" s="1107" t="s">
        <v>1281</v>
      </c>
      <c r="B30" s="1050" t="s">
        <v>1282</v>
      </c>
      <c r="C30" s="1195">
        <v>2488886.22</v>
      </c>
      <c r="D30" s="778"/>
    </row>
    <row r="31" spans="1:4" ht="12.75">
      <c r="A31" s="1107" t="s">
        <v>1283</v>
      </c>
      <c r="B31" s="1050" t="s">
        <v>1284</v>
      </c>
      <c r="C31" s="1195">
        <v>5649001.62</v>
      </c>
      <c r="D31" s="778"/>
    </row>
    <row r="32" spans="1:4" ht="12.75">
      <c r="A32" s="1107" t="s">
        <v>1285</v>
      </c>
      <c r="B32" s="1050" t="s">
        <v>1286</v>
      </c>
      <c r="C32" s="1195">
        <v>9132482.03</v>
      </c>
      <c r="D32" s="778"/>
    </row>
    <row r="33" spans="1:4" ht="12.75">
      <c r="A33" s="1107" t="s">
        <v>1287</v>
      </c>
      <c r="B33" s="1050" t="s">
        <v>1288</v>
      </c>
      <c r="C33" s="1195">
        <v>10444491.08</v>
      </c>
      <c r="D33" s="778"/>
    </row>
    <row r="34" spans="1:4" ht="12.75">
      <c r="A34" s="1107" t="s">
        <v>1289</v>
      </c>
      <c r="B34" s="1050" t="s">
        <v>1290</v>
      </c>
      <c r="C34" s="1195">
        <v>7711409.88</v>
      </c>
      <c r="D34" s="778"/>
    </row>
    <row r="35" spans="1:4" ht="12.75">
      <c r="A35" s="1107"/>
      <c r="B35" s="1050"/>
      <c r="C35" s="1195"/>
      <c r="D35" s="778"/>
    </row>
    <row r="36" spans="1:4" ht="12.75">
      <c r="A36" s="1107" t="s">
        <v>1291</v>
      </c>
      <c r="B36" s="204" t="s">
        <v>1292</v>
      </c>
      <c r="C36" s="1195">
        <v>795934.14</v>
      </c>
      <c r="D36" s="778"/>
    </row>
    <row r="37" spans="1:4" ht="12.75">
      <c r="A37" s="1107" t="s">
        <v>1293</v>
      </c>
      <c r="B37" s="204" t="s">
        <v>1294</v>
      </c>
      <c r="C37" s="1195">
        <v>0</v>
      </c>
      <c r="D37" s="778"/>
    </row>
    <row r="38" spans="1:4" ht="12.75">
      <c r="A38" s="1107" t="s">
        <v>1295</v>
      </c>
      <c r="B38" s="204" t="s">
        <v>1296</v>
      </c>
      <c r="C38" s="1195">
        <v>1363242.71</v>
      </c>
      <c r="D38" s="778"/>
    </row>
    <row r="39" spans="1:4" ht="12.75">
      <c r="A39" s="1107" t="s">
        <v>1297</v>
      </c>
      <c r="B39" s="204" t="s">
        <v>1298</v>
      </c>
      <c r="C39" s="1195">
        <v>0</v>
      </c>
      <c r="D39" s="778"/>
    </row>
    <row r="40" spans="1:4" ht="12.75">
      <c r="A40" s="1107"/>
      <c r="B40" s="1050"/>
      <c r="C40" s="1195"/>
      <c r="D40" s="778"/>
    </row>
    <row r="41" spans="1:4" ht="12.75">
      <c r="A41" s="1107" t="s">
        <v>1299</v>
      </c>
      <c r="B41" s="204" t="s">
        <v>1300</v>
      </c>
      <c r="C41" s="1195">
        <v>18360052.12</v>
      </c>
      <c r="D41" s="778"/>
    </row>
    <row r="42" spans="1:4" ht="12.75">
      <c r="A42" s="1107" t="s">
        <v>1301</v>
      </c>
      <c r="B42" s="204" t="s">
        <v>1302</v>
      </c>
      <c r="C42" s="1195">
        <v>9420</v>
      </c>
      <c r="D42" s="778"/>
    </row>
    <row r="43" spans="1:4" ht="12.75">
      <c r="A43" s="1107" t="s">
        <v>1303</v>
      </c>
      <c r="B43" s="204" t="s">
        <v>1304</v>
      </c>
      <c r="C43" s="1195">
        <v>17463878.83</v>
      </c>
      <c r="D43" s="778"/>
    </row>
    <row r="44" spans="1:4" ht="12.75">
      <c r="A44" s="1107" t="s">
        <v>1305</v>
      </c>
      <c r="B44" s="204" t="s">
        <v>1306</v>
      </c>
      <c r="C44" s="1195">
        <v>0</v>
      </c>
      <c r="D44" s="778"/>
    </row>
    <row r="45" spans="1:4" ht="12.75">
      <c r="A45" s="1107" t="s">
        <v>1307</v>
      </c>
      <c r="B45" s="204" t="s">
        <v>1308</v>
      </c>
      <c r="C45" s="1195">
        <v>979449.56</v>
      </c>
      <c r="D45" s="778"/>
    </row>
    <row r="46" spans="1:4" ht="12.75">
      <c r="A46" s="1107" t="s">
        <v>1309</v>
      </c>
      <c r="B46" s="204" t="s">
        <v>1310</v>
      </c>
      <c r="C46" s="1195">
        <v>0</v>
      </c>
      <c r="D46" s="778"/>
    </row>
    <row r="47" spans="1:4" ht="12.75">
      <c r="A47" s="1107"/>
      <c r="B47" s="204"/>
      <c r="C47" s="1195"/>
      <c r="D47" s="778"/>
    </row>
    <row r="48" spans="1:4" ht="12.75">
      <c r="A48" s="281" t="s">
        <v>1311</v>
      </c>
      <c r="B48" s="204" t="s">
        <v>1312</v>
      </c>
      <c r="C48" s="1452">
        <v>5041670.65</v>
      </c>
      <c r="D48" s="778"/>
    </row>
    <row r="49" spans="1:4" ht="12.75">
      <c r="A49" s="281" t="s">
        <v>1313</v>
      </c>
      <c r="B49" s="204" t="s">
        <v>1314</v>
      </c>
      <c r="C49" s="1452">
        <v>21083</v>
      </c>
      <c r="D49" s="778"/>
    </row>
    <row r="50" spans="1:4" ht="12.75">
      <c r="A50" s="281" t="s">
        <v>1315</v>
      </c>
      <c r="B50" s="204" t="s">
        <v>1316</v>
      </c>
      <c r="C50" s="1452">
        <v>5000.06</v>
      </c>
      <c r="D50" s="778"/>
    </row>
    <row r="51" spans="1:4" ht="15">
      <c r="A51" s="1453" t="s">
        <v>1317</v>
      </c>
      <c r="B51" s="1454"/>
      <c r="C51" s="1448">
        <f>SUM(C16:C50)</f>
        <v>549550861.3699998</v>
      </c>
      <c r="D51" s="1449"/>
    </row>
    <row r="52" spans="1:4" ht="12.75">
      <c r="A52" s="1107"/>
      <c r="B52" s="1455"/>
      <c r="C52" s="1195"/>
      <c r="D52" s="778"/>
    </row>
    <row r="53" spans="1:4" ht="16.5" thickBot="1">
      <c r="A53" s="1456" t="s">
        <v>20</v>
      </c>
      <c r="B53" s="1457"/>
      <c r="C53" s="1458">
        <f>SUM(C51,C14)</f>
        <v>784814739.8299998</v>
      </c>
      <c r="D53" s="1192"/>
    </row>
    <row r="54" spans="1:4" ht="12.75">
      <c r="A54" s="778"/>
      <c r="B54" s="778"/>
      <c r="C54" s="778"/>
      <c r="D54" s="778"/>
    </row>
    <row r="55" spans="1:4" ht="12.75">
      <c r="A55" s="778"/>
      <c r="B55" s="778"/>
      <c r="C55" s="778"/>
      <c r="D55" s="778"/>
    </row>
    <row r="56" ht="12.75">
      <c r="A56" s="128"/>
    </row>
    <row r="57" spans="1:4" ht="12.75">
      <c r="A57" s="778"/>
      <c r="B57" s="778"/>
      <c r="C57" s="778"/>
      <c r="D57" s="778"/>
    </row>
    <row r="58" spans="1:4" ht="12.75">
      <c r="A58" s="778"/>
      <c r="B58" s="778"/>
      <c r="C58" s="778"/>
      <c r="D58" s="778"/>
    </row>
    <row r="59" spans="1:4" ht="12.75">
      <c r="A59" s="778"/>
      <c r="B59" s="778"/>
      <c r="C59" s="778"/>
      <c r="D59" s="778"/>
    </row>
    <row r="60" spans="1:4" ht="12.75">
      <c r="A60" s="778"/>
      <c r="B60" s="778"/>
      <c r="C60" s="778"/>
      <c r="D60" s="778"/>
    </row>
    <row r="61" spans="1:4" ht="12.75">
      <c r="A61" s="778"/>
      <c r="B61" s="778"/>
      <c r="C61" s="778"/>
      <c r="D61" s="778"/>
    </row>
    <row r="62" spans="1:4" ht="12.75">
      <c r="A62" s="778"/>
      <c r="B62" s="778"/>
      <c r="C62" s="778"/>
      <c r="D62" s="778"/>
    </row>
    <row r="63" spans="1:4" ht="12.75">
      <c r="A63" s="778"/>
      <c r="B63" s="778"/>
      <c r="C63" s="778"/>
      <c r="D63" s="778"/>
    </row>
    <row r="64" spans="1:4" ht="12.75">
      <c r="A64" s="778"/>
      <c r="B64" s="778"/>
      <c r="C64" s="778"/>
      <c r="D64" s="778"/>
    </row>
    <row r="65" spans="1:4" ht="12.75">
      <c r="A65" s="778"/>
      <c r="B65" s="778"/>
      <c r="C65" s="778"/>
      <c r="D65" s="778"/>
    </row>
    <row r="66" spans="1:4" ht="12.75">
      <c r="A66" s="778"/>
      <c r="B66" s="778"/>
      <c r="C66" s="778"/>
      <c r="D66" s="778"/>
    </row>
    <row r="67" spans="1:4" ht="12.75">
      <c r="A67" s="778"/>
      <c r="B67" s="778"/>
      <c r="C67" s="778"/>
      <c r="D67" s="77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VIII/1</oddHeader>
    <oddFooter>&amp;C- 79 -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7.875" style="27" bestFit="1" customWidth="1"/>
    <col min="2" max="2" width="37.25390625" style="27" customWidth="1"/>
    <col min="3" max="3" width="30.125" style="27" customWidth="1"/>
    <col min="4" max="4" width="13.75390625" style="27" bestFit="1" customWidth="1"/>
    <col min="5" max="5" width="8.37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7.25390625" style="27" customWidth="1"/>
    <col min="10" max="16384" width="9.125" style="27" customWidth="1"/>
  </cols>
  <sheetData>
    <row r="1" spans="1:5" ht="12.75">
      <c r="A1" s="2649"/>
      <c r="B1" s="2650"/>
      <c r="C1" s="2650"/>
      <c r="D1" s="2650"/>
      <c r="E1" s="277"/>
    </row>
    <row r="2" spans="1:5" ht="18.75">
      <c r="A2" s="1517" t="s">
        <v>183</v>
      </c>
      <c r="C2" s="1460"/>
      <c r="D2" s="773"/>
      <c r="E2" s="773"/>
    </row>
    <row r="3" spans="1:5" ht="12.75">
      <c r="A3" s="1461"/>
      <c r="B3" s="1461"/>
      <c r="C3" s="1461"/>
      <c r="D3" s="773"/>
      <c r="E3" s="773"/>
    </row>
    <row r="4" spans="1:5" ht="16.5" thickBot="1">
      <c r="A4" s="1462" t="s">
        <v>184</v>
      </c>
      <c r="B4" s="1459"/>
      <c r="C4" s="1460" t="s">
        <v>185</v>
      </c>
      <c r="D4" s="773"/>
      <c r="E4" s="773"/>
    </row>
    <row r="5" spans="1:5" s="1442" customFormat="1" ht="14.25" thickBot="1">
      <c r="A5" s="1518" t="s">
        <v>186</v>
      </c>
      <c r="B5" s="1519"/>
      <c r="C5" s="1520">
        <v>7093279.08</v>
      </c>
      <c r="D5" s="1521"/>
      <c r="E5" s="1521"/>
    </row>
    <row r="6" spans="1:5" ht="12.75">
      <c r="A6" s="1463" t="s">
        <v>187</v>
      </c>
      <c r="B6" s="1464"/>
      <c r="C6" s="1465"/>
      <c r="D6" s="773"/>
      <c r="E6" s="773"/>
    </row>
    <row r="7" spans="1:5" ht="12.75">
      <c r="A7" s="1466"/>
      <c r="B7" s="1467" t="s">
        <v>188</v>
      </c>
      <c r="C7" s="1468">
        <v>6920000</v>
      </c>
      <c r="D7" s="773"/>
      <c r="E7" s="773"/>
    </row>
    <row r="8" spans="1:5" ht="12.75">
      <c r="A8" s="1469" t="s">
        <v>189</v>
      </c>
      <c r="B8" s="1470" t="s">
        <v>190</v>
      </c>
      <c r="C8" s="1471">
        <v>14013279.08</v>
      </c>
      <c r="D8" s="773"/>
      <c r="E8" s="773"/>
    </row>
    <row r="9" spans="1:5" ht="12.75">
      <c r="A9" s="1466" t="s">
        <v>191</v>
      </c>
      <c r="B9" s="1467" t="s">
        <v>192</v>
      </c>
      <c r="C9" s="1468">
        <v>879600</v>
      </c>
      <c r="D9" s="773"/>
      <c r="E9" s="773"/>
    </row>
    <row r="10" spans="1:5" ht="12.75">
      <c r="A10" s="1466"/>
      <c r="B10" s="1467" t="s">
        <v>193</v>
      </c>
      <c r="C10" s="1468">
        <v>1654121</v>
      </c>
      <c r="D10" s="773"/>
      <c r="E10" s="773"/>
    </row>
    <row r="11" spans="1:5" ht="12.75">
      <c r="A11" s="1466"/>
      <c r="B11" s="1467" t="s">
        <v>194</v>
      </c>
      <c r="C11" s="1468">
        <v>285000</v>
      </c>
      <c r="D11" s="773"/>
      <c r="E11" s="773"/>
    </row>
    <row r="12" spans="1:5" ht="12.75">
      <c r="A12" s="1466"/>
      <c r="B12" s="1467" t="s">
        <v>195</v>
      </c>
      <c r="C12" s="1468">
        <v>1796465</v>
      </c>
      <c r="D12" s="773"/>
      <c r="E12" s="773"/>
    </row>
    <row r="13" spans="1:5" ht="12.75">
      <c r="A13" s="1472"/>
      <c r="B13" s="1473" t="s">
        <v>196</v>
      </c>
      <c r="C13" s="1474">
        <v>106200</v>
      </c>
      <c r="D13" s="773"/>
      <c r="E13" s="773"/>
    </row>
    <row r="14" spans="1:5" ht="13.5" thickBot="1">
      <c r="A14" s="1475" t="s">
        <v>197</v>
      </c>
      <c r="B14" s="1476"/>
      <c r="C14" s="1477">
        <f>SUM(C9:C13)</f>
        <v>4721386</v>
      </c>
      <c r="D14" s="773"/>
      <c r="E14" s="773"/>
    </row>
    <row r="15" spans="1:5" ht="13.5" thickBot="1">
      <c r="A15" s="1478" t="s">
        <v>198</v>
      </c>
      <c r="B15" s="1479"/>
      <c r="C15" s="1480">
        <v>9291893.08</v>
      </c>
      <c r="D15" s="773"/>
      <c r="E15" s="773"/>
    </row>
    <row r="16" spans="1:5" ht="12.75">
      <c r="A16" s="1481"/>
      <c r="B16" s="1481"/>
      <c r="C16" s="1482"/>
      <c r="D16" s="773"/>
      <c r="E16" s="773"/>
    </row>
    <row r="17" spans="1:5" ht="12.75">
      <c r="A17" s="1461"/>
      <c r="B17" s="1461"/>
      <c r="C17" s="1461"/>
      <c r="D17" s="773"/>
      <c r="E17" s="773"/>
    </row>
    <row r="18" spans="1:5" ht="16.5" thickBot="1">
      <c r="A18" s="1462" t="s">
        <v>199</v>
      </c>
      <c r="B18" s="1459"/>
      <c r="C18" s="1460" t="s">
        <v>200</v>
      </c>
      <c r="D18" s="773"/>
      <c r="E18" s="773"/>
    </row>
    <row r="19" spans="1:5" s="1442" customFormat="1" ht="14.25" thickBot="1">
      <c r="A19" s="1518" t="s">
        <v>186</v>
      </c>
      <c r="B19" s="1522"/>
      <c r="C19" s="1520">
        <v>44720.36</v>
      </c>
      <c r="D19" s="1521"/>
      <c r="E19" s="1521"/>
    </row>
    <row r="20" spans="1:5" ht="12.75">
      <c r="A20" s="1463" t="s">
        <v>187</v>
      </c>
      <c r="B20" s="1483" t="s">
        <v>2637</v>
      </c>
      <c r="C20" s="1465">
        <v>135.24</v>
      </c>
      <c r="D20" s="773"/>
      <c r="E20" s="773"/>
    </row>
    <row r="21" spans="1:5" ht="12.75">
      <c r="A21" s="1469" t="s">
        <v>189</v>
      </c>
      <c r="B21" s="1484" t="s">
        <v>190</v>
      </c>
      <c r="C21" s="1471">
        <v>44855.6</v>
      </c>
      <c r="D21" s="773"/>
      <c r="E21" s="773"/>
    </row>
    <row r="22" spans="1:5" ht="12.75">
      <c r="A22" s="1466" t="s">
        <v>191</v>
      </c>
      <c r="B22" s="1485" t="s">
        <v>201</v>
      </c>
      <c r="C22" s="1468">
        <v>660</v>
      </c>
      <c r="D22" s="773"/>
      <c r="E22" s="773"/>
    </row>
    <row r="23" spans="1:5" ht="13.5" thickBot="1">
      <c r="A23" s="1475" t="s">
        <v>197</v>
      </c>
      <c r="B23" s="1486"/>
      <c r="C23" s="1477">
        <v>660</v>
      </c>
      <c r="D23" s="773"/>
      <c r="E23" s="773"/>
    </row>
    <row r="24" spans="1:5" ht="13.5" thickBot="1">
      <c r="A24" s="1478" t="s">
        <v>202</v>
      </c>
      <c r="B24" s="1487"/>
      <c r="C24" s="1480">
        <v>44195.6</v>
      </c>
      <c r="D24" s="773"/>
      <c r="E24" s="773"/>
    </row>
    <row r="25" spans="1:5" ht="12.75">
      <c r="A25" s="1461"/>
      <c r="B25" s="1461"/>
      <c r="C25" s="1488"/>
      <c r="D25" s="773"/>
      <c r="E25" s="773"/>
    </row>
    <row r="26" spans="1:5" ht="12.75">
      <c r="A26" s="1461"/>
      <c r="B26" s="1461"/>
      <c r="C26" s="1461"/>
      <c r="D26" s="773"/>
      <c r="E26" s="773"/>
    </row>
    <row r="27" spans="1:5" ht="16.5" thickBot="1">
      <c r="A27" s="1462" t="s">
        <v>203</v>
      </c>
      <c r="B27" s="1459"/>
      <c r="C27" s="1460" t="s">
        <v>204</v>
      </c>
      <c r="D27" s="773"/>
      <c r="E27" s="773"/>
    </row>
    <row r="28" spans="1:5" s="1442" customFormat="1" ht="14.25" thickBot="1">
      <c r="A28" s="1518" t="s">
        <v>186</v>
      </c>
      <c r="B28" s="1519"/>
      <c r="C28" s="1520">
        <v>712095.84</v>
      </c>
      <c r="D28" s="1521"/>
      <c r="E28" s="1521"/>
    </row>
    <row r="29" spans="1:5" ht="12.75">
      <c r="A29" s="1463" t="s">
        <v>187</v>
      </c>
      <c r="B29" s="1464" t="s">
        <v>2637</v>
      </c>
      <c r="C29" s="1465">
        <v>2167.99</v>
      </c>
      <c r="D29" s="773"/>
      <c r="E29" s="773"/>
    </row>
    <row r="30" spans="1:5" ht="12.75">
      <c r="A30" s="1469" t="s">
        <v>189</v>
      </c>
      <c r="B30" s="1470" t="s">
        <v>190</v>
      </c>
      <c r="C30" s="1471">
        <v>714263.83</v>
      </c>
      <c r="D30" s="773"/>
      <c r="E30" s="773"/>
    </row>
    <row r="31" spans="1:5" ht="12.75">
      <c r="A31" s="1466" t="s">
        <v>191</v>
      </c>
      <c r="B31" s="1467" t="s">
        <v>201</v>
      </c>
      <c r="C31" s="1468">
        <v>660</v>
      </c>
      <c r="D31" s="773"/>
      <c r="E31" s="773"/>
    </row>
    <row r="32" spans="1:5" ht="13.5" thickBot="1">
      <c r="A32" s="1475" t="s">
        <v>197</v>
      </c>
      <c r="B32" s="1476"/>
      <c r="C32" s="1477">
        <v>660</v>
      </c>
      <c r="D32" s="773"/>
      <c r="E32" s="773"/>
    </row>
    <row r="33" spans="1:5" ht="13.5" thickBot="1">
      <c r="A33" s="1478" t="s">
        <v>205</v>
      </c>
      <c r="B33" s="1479"/>
      <c r="C33" s="1480">
        <v>713603.83</v>
      </c>
      <c r="D33" s="773"/>
      <c r="E33" s="773"/>
    </row>
    <row r="34" spans="1:5" ht="12.75">
      <c r="A34" s="773"/>
      <c r="B34" s="773"/>
      <c r="C34" s="773"/>
      <c r="D34" s="773"/>
      <c r="E34" s="773"/>
    </row>
    <row r="35" spans="1:5" ht="12.75">
      <c r="A35" s="773"/>
      <c r="B35" s="773"/>
      <c r="C35" s="773"/>
      <c r="D35" s="773"/>
      <c r="E35" s="773"/>
    </row>
    <row r="36" spans="1:5" ht="12.75">
      <c r="A36" s="773"/>
      <c r="B36" s="773"/>
      <c r="C36" s="773"/>
      <c r="D36" s="773"/>
      <c r="E36" s="773"/>
    </row>
    <row r="37" spans="1:5" ht="12.75">
      <c r="A37" s="773"/>
      <c r="B37" s="773"/>
      <c r="C37" s="773"/>
      <c r="D37" s="773"/>
      <c r="E37" s="773"/>
    </row>
    <row r="38" spans="1:5" ht="12.75">
      <c r="A38" s="773"/>
      <c r="B38" s="773"/>
      <c r="C38" s="773"/>
      <c r="D38" s="773"/>
      <c r="E38" s="773"/>
    </row>
    <row r="39" spans="1:5" ht="12.75">
      <c r="A39" s="773"/>
      <c r="B39" s="773"/>
      <c r="C39" s="773"/>
      <c r="D39" s="773"/>
      <c r="E39" s="773"/>
    </row>
    <row r="40" spans="1:5" ht="12.75">
      <c r="A40" s="773"/>
      <c r="B40" s="773"/>
      <c r="C40" s="773"/>
      <c r="D40" s="773"/>
      <c r="E40" s="773"/>
    </row>
    <row r="41" spans="1:5" ht="12.75">
      <c r="A41" s="773"/>
      <c r="B41" s="773"/>
      <c r="C41" s="773"/>
      <c r="D41" s="773"/>
      <c r="E41" s="773"/>
    </row>
    <row r="42" spans="1:5" ht="12.75">
      <c r="A42" s="773"/>
      <c r="B42" s="773"/>
      <c r="C42" s="773"/>
      <c r="D42" s="773"/>
      <c r="E42" s="773"/>
    </row>
    <row r="43" spans="1:5" ht="12.75">
      <c r="A43" s="773"/>
      <c r="B43" s="773"/>
      <c r="C43" s="773"/>
      <c r="D43" s="773"/>
      <c r="E43" s="773"/>
    </row>
    <row r="44" spans="1:5" ht="12.75">
      <c r="A44" s="773"/>
      <c r="B44" s="773"/>
      <c r="C44" s="773"/>
      <c r="D44" s="773"/>
      <c r="E44" s="7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VIII/2</oddHeader>
    <oddFooter>&amp;C- 80 -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31">
      <selection activeCell="D110" sqref="D110"/>
    </sheetView>
  </sheetViews>
  <sheetFormatPr defaultColWidth="9.00390625" defaultRowHeight="12.75"/>
  <cols>
    <col min="1" max="1" width="10.75390625" style="27" customWidth="1"/>
    <col min="2" max="2" width="13.75390625" style="27" customWidth="1"/>
    <col min="3" max="3" width="11.875" style="27" bestFit="1" customWidth="1"/>
    <col min="4" max="4" width="27.75390625" style="27" bestFit="1" customWidth="1"/>
    <col min="5" max="5" width="13.87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7.25390625" style="27" customWidth="1"/>
    <col min="10" max="16384" width="9.125" style="27" customWidth="1"/>
  </cols>
  <sheetData>
    <row r="1" spans="1:9" ht="12.75">
      <c r="A1" s="773"/>
      <c r="B1" s="773"/>
      <c r="C1" s="773"/>
      <c r="D1" s="773"/>
      <c r="E1" s="32" t="s">
        <v>1770</v>
      </c>
      <c r="F1" s="798"/>
      <c r="G1" s="773"/>
      <c r="H1" s="773"/>
      <c r="I1" s="773"/>
    </row>
    <row r="2" spans="1:9" ht="18.75">
      <c r="A2" s="773"/>
      <c r="B2" s="1193" t="s">
        <v>206</v>
      </c>
      <c r="C2" s="798"/>
      <c r="D2" s="773"/>
      <c r="E2" s="773"/>
      <c r="F2" s="798"/>
      <c r="G2" s="773"/>
      <c r="H2" s="773"/>
      <c r="I2" s="773"/>
    </row>
    <row r="3" spans="1:9" ht="12.75">
      <c r="A3" s="773"/>
      <c r="B3" s="773"/>
      <c r="C3" s="773"/>
      <c r="D3" s="773"/>
      <c r="E3" s="773"/>
      <c r="F3" s="798"/>
      <c r="G3" s="773"/>
      <c r="H3" s="773"/>
      <c r="I3" s="773"/>
    </row>
    <row r="4" spans="1:9" ht="15.75">
      <c r="A4" s="1489" t="s">
        <v>207</v>
      </c>
      <c r="B4" s="798"/>
      <c r="C4" s="798"/>
      <c r="D4" s="798"/>
      <c r="E4" s="891"/>
      <c r="F4" s="798"/>
      <c r="G4" s="773"/>
      <c r="H4" s="773"/>
      <c r="I4" s="773"/>
    </row>
    <row r="5" spans="1:9" ht="13.5" thickBot="1">
      <c r="A5" s="1355"/>
      <c r="B5" s="798"/>
      <c r="C5" s="798"/>
      <c r="D5" s="798"/>
      <c r="E5" s="891" t="s">
        <v>1933</v>
      </c>
      <c r="F5" s="798"/>
      <c r="G5" s="773"/>
      <c r="H5" s="773"/>
      <c r="I5" s="773"/>
    </row>
    <row r="6" spans="1:9" ht="14.25" thickBot="1">
      <c r="A6" s="1490" t="s">
        <v>208</v>
      </c>
      <c r="B6" s="1491" t="s">
        <v>2251</v>
      </c>
      <c r="C6" s="1491" t="s">
        <v>209</v>
      </c>
      <c r="D6" s="1491" t="s">
        <v>210</v>
      </c>
      <c r="E6" s="1492" t="s">
        <v>211</v>
      </c>
      <c r="F6" s="798"/>
      <c r="G6" s="773"/>
      <c r="H6" s="773"/>
      <c r="I6" s="773"/>
    </row>
    <row r="7" spans="1:9" ht="12.75">
      <c r="A7" s="833" t="s">
        <v>212</v>
      </c>
      <c r="B7" s="1224">
        <v>41</v>
      </c>
      <c r="C7" s="1224">
        <v>555306</v>
      </c>
      <c r="D7" s="1050" t="s">
        <v>213</v>
      </c>
      <c r="E7" s="1445">
        <v>1198213.5</v>
      </c>
      <c r="F7" s="773"/>
      <c r="G7" s="773"/>
      <c r="H7" s="773"/>
      <c r="I7" s="773"/>
    </row>
    <row r="8" spans="1:9" ht="12.75">
      <c r="A8" s="833" t="s">
        <v>212</v>
      </c>
      <c r="B8" s="1224">
        <v>41</v>
      </c>
      <c r="C8" s="1224">
        <v>5812201417</v>
      </c>
      <c r="D8" s="1050" t="s">
        <v>214</v>
      </c>
      <c r="E8" s="1195">
        <v>139623.9</v>
      </c>
      <c r="F8" s="773"/>
      <c r="G8" s="773"/>
      <c r="H8" s="773"/>
      <c r="I8" s="773"/>
    </row>
    <row r="9" spans="1:9" ht="12.75">
      <c r="A9" s="833" t="s">
        <v>212</v>
      </c>
      <c r="B9" s="1224">
        <v>51</v>
      </c>
      <c r="C9" s="1224">
        <v>63924</v>
      </c>
      <c r="D9" s="1050" t="s">
        <v>215</v>
      </c>
      <c r="E9" s="1195">
        <v>38303.9</v>
      </c>
      <c r="F9" s="773"/>
      <c r="G9" s="773"/>
      <c r="H9" s="773"/>
      <c r="I9" s="773"/>
    </row>
    <row r="10" spans="1:9" ht="12.75">
      <c r="A10" s="833" t="s">
        <v>212</v>
      </c>
      <c r="B10" s="1224">
        <v>10</v>
      </c>
      <c r="C10" s="1224">
        <v>1342</v>
      </c>
      <c r="D10" s="1050" t="s">
        <v>216</v>
      </c>
      <c r="E10" s="1195">
        <v>-21734</v>
      </c>
      <c r="F10" s="773"/>
      <c r="G10" s="773"/>
      <c r="H10" s="773"/>
      <c r="I10" s="773"/>
    </row>
    <row r="11" spans="1:9" ht="12.75">
      <c r="A11" s="833" t="s">
        <v>212</v>
      </c>
      <c r="B11" s="1224">
        <v>10</v>
      </c>
      <c r="C11" s="1224">
        <v>1343</v>
      </c>
      <c r="D11" s="1050" t="s">
        <v>217</v>
      </c>
      <c r="E11" s="1195">
        <v>3725413.99</v>
      </c>
      <c r="F11" s="773"/>
      <c r="G11" s="773"/>
      <c r="H11" s="773"/>
      <c r="I11" s="773"/>
    </row>
    <row r="12" spans="1:9" ht="12.75">
      <c r="A12" s="833" t="s">
        <v>212</v>
      </c>
      <c r="B12" s="1224">
        <v>10</v>
      </c>
      <c r="C12" s="1224">
        <v>1344</v>
      </c>
      <c r="D12" s="1050" t="s">
        <v>218</v>
      </c>
      <c r="E12" s="1195">
        <v>655349</v>
      </c>
      <c r="F12" s="773"/>
      <c r="G12" s="773"/>
      <c r="H12" s="773"/>
      <c r="I12" s="773"/>
    </row>
    <row r="13" spans="1:9" ht="12.75">
      <c r="A13" s="833" t="s">
        <v>212</v>
      </c>
      <c r="B13" s="1224">
        <v>10</v>
      </c>
      <c r="C13" s="1224">
        <v>1345</v>
      </c>
      <c r="D13" s="1050" t="s">
        <v>219</v>
      </c>
      <c r="E13" s="1195">
        <v>-10973</v>
      </c>
      <c r="F13" s="773"/>
      <c r="G13" s="773"/>
      <c r="H13" s="773"/>
      <c r="I13" s="773"/>
    </row>
    <row r="14" spans="1:9" ht="12.75">
      <c r="A14" s="833" t="s">
        <v>212</v>
      </c>
      <c r="B14" s="1224">
        <v>10</v>
      </c>
      <c r="C14" s="1224">
        <v>1347</v>
      </c>
      <c r="D14" s="1050" t="s">
        <v>220</v>
      </c>
      <c r="E14" s="1195">
        <v>2958877</v>
      </c>
      <c r="F14" s="773"/>
      <c r="G14" s="773"/>
      <c r="H14" s="773"/>
      <c r="I14" s="773"/>
    </row>
    <row r="15" spans="1:9" ht="12.75">
      <c r="A15" s="833" t="s">
        <v>212</v>
      </c>
      <c r="B15" s="1224">
        <v>10</v>
      </c>
      <c r="C15" s="1224">
        <v>1351</v>
      </c>
      <c r="D15" s="1050" t="s">
        <v>221</v>
      </c>
      <c r="E15" s="1195">
        <v>833</v>
      </c>
      <c r="F15" s="773"/>
      <c r="G15" s="773"/>
      <c r="H15" s="773"/>
      <c r="I15" s="773"/>
    </row>
    <row r="16" spans="1:9" ht="12.75">
      <c r="A16" s="833" t="s">
        <v>212</v>
      </c>
      <c r="B16" s="1224">
        <v>10</v>
      </c>
      <c r="C16" s="1224">
        <v>2212</v>
      </c>
      <c r="D16" s="1050" t="s">
        <v>222</v>
      </c>
      <c r="E16" s="1195">
        <v>10772524.82</v>
      </c>
      <c r="F16" s="773"/>
      <c r="G16" s="773"/>
      <c r="H16" s="773"/>
      <c r="I16" s="773"/>
    </row>
    <row r="17" spans="1:9" ht="12.75">
      <c r="A17" s="833" t="s">
        <v>212</v>
      </c>
      <c r="B17" s="1224">
        <v>10</v>
      </c>
      <c r="C17" s="1224">
        <v>2324</v>
      </c>
      <c r="D17" s="1050" t="s">
        <v>223</v>
      </c>
      <c r="E17" s="1195">
        <v>471968</v>
      </c>
      <c r="F17" s="773"/>
      <c r="G17" s="773"/>
      <c r="H17" s="773"/>
      <c r="I17" s="773"/>
    </row>
    <row r="18" spans="1:9" ht="12.75">
      <c r="A18" s="833" t="s">
        <v>212</v>
      </c>
      <c r="B18" s="1224">
        <v>91</v>
      </c>
      <c r="C18" s="1224"/>
      <c r="D18" s="1050" t="s">
        <v>224</v>
      </c>
      <c r="E18" s="1195">
        <v>35024</v>
      </c>
      <c r="F18" s="773"/>
      <c r="G18" s="773"/>
      <c r="H18" s="773"/>
      <c r="I18" s="773"/>
    </row>
    <row r="19" spans="1:9" ht="12.75">
      <c r="A19" s="1493" t="s">
        <v>212</v>
      </c>
      <c r="B19" s="1494">
        <v>92</v>
      </c>
      <c r="C19" s="1494"/>
      <c r="D19" s="1495" t="s">
        <v>225</v>
      </c>
      <c r="E19" s="1496">
        <v>93287</v>
      </c>
      <c r="F19" s="773"/>
      <c r="G19" s="773"/>
      <c r="H19" s="773"/>
      <c r="I19" s="773"/>
    </row>
    <row r="20" spans="1:9" ht="12.75">
      <c r="A20" s="1497" t="s">
        <v>226</v>
      </c>
      <c r="B20" s="1369">
        <v>10</v>
      </c>
      <c r="C20" s="1224"/>
      <c r="D20" s="945" t="s">
        <v>2286</v>
      </c>
      <c r="E20" s="1195">
        <v>-1014710</v>
      </c>
      <c r="F20" s="773"/>
      <c r="G20" s="773"/>
      <c r="H20" s="773"/>
      <c r="I20" s="773"/>
    </row>
    <row r="21" spans="1:9" ht="13.5" thickBot="1">
      <c r="A21" s="1523" t="s">
        <v>227</v>
      </c>
      <c r="B21" s="1343">
        <v>10</v>
      </c>
      <c r="C21" s="889"/>
      <c r="D21" s="1524" t="s">
        <v>901</v>
      </c>
      <c r="E21" s="1198">
        <v>912432.81</v>
      </c>
      <c r="F21" s="773"/>
      <c r="G21" s="773"/>
      <c r="H21" s="773"/>
      <c r="I21" s="773"/>
    </row>
    <row r="22" spans="1:9" ht="16.5" thickBot="1">
      <c r="A22" s="122" t="s">
        <v>316</v>
      </c>
      <c r="B22" s="1498"/>
      <c r="C22" s="1499"/>
      <c r="D22" s="1500"/>
      <c r="E22" s="1501">
        <f>SUM(E7:E21)</f>
        <v>19954433.919999998</v>
      </c>
      <c r="F22" s="773"/>
      <c r="G22" s="773"/>
      <c r="H22" s="773"/>
      <c r="I22" s="773"/>
    </row>
    <row r="23" spans="1:9" ht="12.75">
      <c r="A23" s="773"/>
      <c r="B23" s="773"/>
      <c r="C23" s="773"/>
      <c r="D23" s="773"/>
      <c r="E23" s="773"/>
      <c r="F23" s="773"/>
      <c r="G23" s="773"/>
      <c r="H23" s="773"/>
      <c r="I23" s="773"/>
    </row>
    <row r="24" spans="1:9" ht="12.75">
      <c r="A24" s="892"/>
      <c r="B24" s="798"/>
      <c r="C24" s="1502"/>
      <c r="D24" s="798"/>
      <c r="E24" s="798"/>
      <c r="F24" s="798"/>
      <c r="G24" s="773"/>
      <c r="H24" s="1503"/>
      <c r="I24" s="773"/>
    </row>
    <row r="25" spans="1:9" ht="12.75">
      <c r="A25" s="892"/>
      <c r="B25" s="798"/>
      <c r="C25" s="1502"/>
      <c r="D25" s="798"/>
      <c r="E25" s="798"/>
      <c r="F25" s="798"/>
      <c r="G25" s="773"/>
      <c r="H25" s="1503"/>
      <c r="I25" s="773"/>
    </row>
    <row r="26" spans="1:9" ht="12.75">
      <c r="A26" s="892"/>
      <c r="B26" s="798"/>
      <c r="C26" s="1502"/>
      <c r="D26" s="798"/>
      <c r="E26" s="798"/>
      <c r="F26" s="798"/>
      <c r="G26" s="773"/>
      <c r="H26" s="1503"/>
      <c r="I26" s="773"/>
    </row>
    <row r="27" spans="1:9" ht="12.75">
      <c r="A27" s="892"/>
      <c r="B27" s="798"/>
      <c r="C27" s="1502"/>
      <c r="D27" s="798"/>
      <c r="E27" s="798"/>
      <c r="F27" s="798"/>
      <c r="G27" s="773"/>
      <c r="H27" s="1503"/>
      <c r="I27" s="773"/>
    </row>
    <row r="28" spans="1:9" ht="12.75">
      <c r="A28" s="892"/>
      <c r="B28" s="798"/>
      <c r="C28" s="1502"/>
      <c r="D28" s="798"/>
      <c r="E28" s="798"/>
      <c r="F28" s="798"/>
      <c r="G28" s="773"/>
      <c r="H28" s="1503"/>
      <c r="I28" s="773"/>
    </row>
    <row r="29" spans="1:9" ht="12.75">
      <c r="A29" s="892"/>
      <c r="B29" s="798"/>
      <c r="C29" s="1502"/>
      <c r="D29" s="798"/>
      <c r="E29" s="798"/>
      <c r="F29" s="798"/>
      <c r="G29" s="773"/>
      <c r="H29" s="1503"/>
      <c r="I29" s="773"/>
    </row>
    <row r="30" spans="1:9" ht="12.75">
      <c r="A30" s="892"/>
      <c r="B30" s="798"/>
      <c r="C30" s="1502"/>
      <c r="D30" s="798"/>
      <c r="E30" s="798"/>
      <c r="F30" s="798"/>
      <c r="G30" s="773"/>
      <c r="H30" s="1503"/>
      <c r="I30" s="773"/>
    </row>
    <row r="31" spans="1:9" ht="12.75">
      <c r="A31" s="892"/>
      <c r="B31" s="798"/>
      <c r="C31" s="1502"/>
      <c r="D31" s="798"/>
      <c r="E31" s="798"/>
      <c r="F31" s="798"/>
      <c r="G31" s="773"/>
      <c r="H31" s="1503"/>
      <c r="I31" s="773"/>
    </row>
    <row r="32" spans="1:9" ht="12.75">
      <c r="A32" s="892"/>
      <c r="B32" s="798"/>
      <c r="C32" s="1502"/>
      <c r="D32" s="798"/>
      <c r="E32" s="798"/>
      <c r="F32" s="798"/>
      <c r="G32" s="773"/>
      <c r="H32" s="1503"/>
      <c r="I32" s="773"/>
    </row>
    <row r="33" spans="1:9" ht="12.75">
      <c r="A33" s="892"/>
      <c r="B33" s="798"/>
      <c r="C33" s="1502"/>
      <c r="D33" s="798"/>
      <c r="E33" s="798"/>
      <c r="F33" s="798"/>
      <c r="G33" s="773"/>
      <c r="H33" s="1503"/>
      <c r="I33" s="773"/>
    </row>
    <row r="34" spans="1:9" ht="12.75">
      <c r="A34" s="892"/>
      <c r="B34" s="798"/>
      <c r="C34" s="1502"/>
      <c r="D34" s="798"/>
      <c r="E34" s="798"/>
      <c r="F34" s="798"/>
      <c r="G34" s="773"/>
      <c r="H34" s="1503"/>
      <c r="I34" s="773"/>
    </row>
    <row r="35" spans="1:9" ht="12.75">
      <c r="A35" s="892"/>
      <c r="B35" s="798"/>
      <c r="C35" s="1502"/>
      <c r="D35" s="798"/>
      <c r="E35" s="798"/>
      <c r="F35" s="798"/>
      <c r="G35" s="773"/>
      <c r="H35" s="1503"/>
      <c r="I35" s="773"/>
    </row>
    <row r="36" spans="1:9" ht="12.75">
      <c r="A36" s="892"/>
      <c r="B36" s="798"/>
      <c r="C36" s="1502"/>
      <c r="D36" s="798"/>
      <c r="E36" s="798"/>
      <c r="F36" s="798"/>
      <c r="G36" s="773"/>
      <c r="H36" s="1503"/>
      <c r="I36" s="773"/>
    </row>
    <row r="37" spans="1:9" ht="12.75">
      <c r="A37" s="892"/>
      <c r="B37" s="798"/>
      <c r="C37" s="1502"/>
      <c r="D37" s="798"/>
      <c r="E37" s="798"/>
      <c r="F37" s="798"/>
      <c r="G37" s="773"/>
      <c r="H37" s="1503"/>
      <c r="I37" s="773"/>
    </row>
    <row r="38" spans="1:9" ht="12.75">
      <c r="A38" s="892"/>
      <c r="B38" s="798"/>
      <c r="C38" s="1502"/>
      <c r="D38" s="798"/>
      <c r="E38" s="798"/>
      <c r="F38" s="798"/>
      <c r="G38" s="773"/>
      <c r="H38" s="1503"/>
      <c r="I38" s="773"/>
    </row>
    <row r="39" spans="1:9" ht="12.75">
      <c r="A39" s="892"/>
      <c r="B39" s="798"/>
      <c r="C39" s="1502"/>
      <c r="D39" s="798"/>
      <c r="E39" s="798"/>
      <c r="F39" s="798"/>
      <c r="G39" s="773"/>
      <c r="H39" s="1503"/>
      <c r="I39" s="773"/>
    </row>
    <row r="40" spans="1:9" ht="12.75">
      <c r="A40" s="892"/>
      <c r="B40" s="798"/>
      <c r="C40" s="1502"/>
      <c r="D40" s="798"/>
      <c r="E40" s="798"/>
      <c r="F40" s="798"/>
      <c r="G40" s="773"/>
      <c r="H40" s="1503"/>
      <c r="I40" s="773"/>
    </row>
    <row r="41" spans="1:9" ht="12.75">
      <c r="A41" s="892"/>
      <c r="B41" s="798"/>
      <c r="C41" s="1502"/>
      <c r="D41" s="798"/>
      <c r="E41" s="798"/>
      <c r="F41" s="798"/>
      <c r="G41" s="773"/>
      <c r="H41" s="1503"/>
      <c r="I41" s="773"/>
    </row>
    <row r="42" spans="1:9" ht="12.75">
      <c r="A42" s="892"/>
      <c r="B42" s="798"/>
      <c r="C42" s="1502"/>
      <c r="D42" s="798"/>
      <c r="E42" s="798"/>
      <c r="F42" s="798"/>
      <c r="G42" s="773"/>
      <c r="H42" s="1503"/>
      <c r="I42" s="773"/>
    </row>
    <row r="43" spans="1:9" ht="12.75">
      <c r="A43" s="892"/>
      <c r="B43" s="798"/>
      <c r="C43" s="1502"/>
      <c r="D43" s="798"/>
      <c r="E43" s="798"/>
      <c r="F43" s="798"/>
      <c r="G43" s="773"/>
      <c r="H43" s="1503"/>
      <c r="I43" s="773"/>
    </row>
    <row r="44" spans="1:9" ht="12.75">
      <c r="A44" s="892"/>
      <c r="B44" s="798"/>
      <c r="C44" s="1502"/>
      <c r="D44" s="798"/>
      <c r="E44" s="798"/>
      <c r="F44" s="798"/>
      <c r="G44" s="773"/>
      <c r="H44" s="1503"/>
      <c r="I44" s="773"/>
    </row>
    <row r="45" spans="1:9" ht="12.75">
      <c r="A45" s="892"/>
      <c r="B45" s="798"/>
      <c r="C45" s="1502"/>
      <c r="D45" s="798"/>
      <c r="E45" s="798"/>
      <c r="F45" s="798"/>
      <c r="G45" s="773"/>
      <c r="H45" s="1503"/>
      <c r="I45" s="773"/>
    </row>
    <row r="46" spans="1:9" ht="12.75">
      <c r="A46" s="892"/>
      <c r="B46" s="798"/>
      <c r="C46" s="1502"/>
      <c r="D46" s="798"/>
      <c r="E46" s="798"/>
      <c r="F46" s="798"/>
      <c r="G46" s="773"/>
      <c r="H46" s="1503"/>
      <c r="I46" s="773"/>
    </row>
    <row r="47" spans="1:9" ht="12.75">
      <c r="A47" s="892"/>
      <c r="B47" s="798"/>
      <c r="C47" s="1502"/>
      <c r="D47" s="798"/>
      <c r="E47" s="798"/>
      <c r="F47" s="798"/>
      <c r="G47" s="773"/>
      <c r="H47" s="1503"/>
      <c r="I47" s="773"/>
    </row>
    <row r="48" spans="1:9" ht="12.75">
      <c r="A48" s="892"/>
      <c r="B48" s="798"/>
      <c r="C48" s="1502"/>
      <c r="D48" s="798"/>
      <c r="E48" s="798"/>
      <c r="F48" s="798"/>
      <c r="G48" s="773"/>
      <c r="H48" s="1503"/>
      <c r="I48" s="773"/>
    </row>
    <row r="49" spans="1:9" ht="12.75">
      <c r="A49" s="892"/>
      <c r="B49" s="798"/>
      <c r="C49" s="1502"/>
      <c r="D49" s="798"/>
      <c r="E49" s="798"/>
      <c r="F49" s="798"/>
      <c r="G49" s="773"/>
      <c r="H49" s="1503"/>
      <c r="I49" s="773"/>
    </row>
    <row r="50" spans="1:9" ht="12.75">
      <c r="A50" s="892"/>
      <c r="B50" s="798"/>
      <c r="C50" s="1502"/>
      <c r="D50" s="798"/>
      <c r="E50" s="798"/>
      <c r="F50" s="798"/>
      <c r="G50" s="773"/>
      <c r="H50" s="1503"/>
      <c r="I50" s="773"/>
    </row>
    <row r="51" spans="1:9" ht="12.75">
      <c r="A51" s="892"/>
      <c r="B51" s="798"/>
      <c r="C51" s="1502"/>
      <c r="D51" s="798"/>
      <c r="E51" s="798"/>
      <c r="F51" s="798"/>
      <c r="G51" s="773"/>
      <c r="H51" s="1503"/>
      <c r="I51" s="773"/>
    </row>
    <row r="52" spans="1:9" ht="12.75">
      <c r="A52" s="892"/>
      <c r="B52" s="798"/>
      <c r="C52" s="1502"/>
      <c r="D52" s="798"/>
      <c r="E52" s="798"/>
      <c r="F52" s="798"/>
      <c r="G52" s="773"/>
      <c r="H52" s="1503"/>
      <c r="I52" s="773"/>
    </row>
    <row r="53" spans="1:9" ht="12.75">
      <c r="A53" s="892"/>
      <c r="B53" s="798"/>
      <c r="C53" s="1502"/>
      <c r="D53" s="798"/>
      <c r="E53" s="798"/>
      <c r="F53" s="798"/>
      <c r="G53" s="773"/>
      <c r="H53" s="1503"/>
      <c r="I53" s="773"/>
    </row>
    <row r="54" spans="1:9" ht="12.75">
      <c r="A54" s="892"/>
      <c r="B54" s="798"/>
      <c r="C54" s="1502"/>
      <c r="D54" s="468" t="s">
        <v>1771</v>
      </c>
      <c r="E54" s="798"/>
      <c r="F54" s="798"/>
      <c r="G54" s="773"/>
      <c r="H54" s="1503"/>
      <c r="I54" s="773"/>
    </row>
    <row r="55" spans="1:9" ht="12.75">
      <c r="A55" s="892"/>
      <c r="B55" s="798"/>
      <c r="C55" s="1502"/>
      <c r="D55" s="798"/>
      <c r="E55" s="798"/>
      <c r="F55" s="798"/>
      <c r="G55" s="773"/>
      <c r="H55" s="1503"/>
      <c r="I55" s="773"/>
    </row>
    <row r="56" spans="1:9" ht="15.75">
      <c r="A56" s="1220" t="s">
        <v>228</v>
      </c>
      <c r="B56" s="798"/>
      <c r="C56" s="891"/>
      <c r="D56" s="798"/>
      <c r="E56" s="798"/>
      <c r="F56" s="798"/>
      <c r="G56" s="773"/>
      <c r="H56" s="1503"/>
      <c r="I56" s="773"/>
    </row>
    <row r="57" spans="1:9" ht="16.5" thickBot="1">
      <c r="A57" s="1220"/>
      <c r="B57" s="798"/>
      <c r="C57" s="891"/>
      <c r="D57" s="798"/>
      <c r="E57" s="891" t="s">
        <v>1933</v>
      </c>
      <c r="F57" s="798"/>
      <c r="G57" s="773"/>
      <c r="H57" s="1503"/>
      <c r="I57" s="773"/>
    </row>
    <row r="58" spans="1:9" ht="14.25" thickBot="1">
      <c r="A58" s="1490" t="s">
        <v>229</v>
      </c>
      <c r="B58" s="1491" t="s">
        <v>230</v>
      </c>
      <c r="C58" s="1504" t="s">
        <v>231</v>
      </c>
      <c r="D58" s="1491" t="s">
        <v>232</v>
      </c>
      <c r="E58" s="1505" t="s">
        <v>211</v>
      </c>
      <c r="F58" s="798"/>
      <c r="G58" s="773"/>
      <c r="H58" s="1503"/>
      <c r="I58" s="773"/>
    </row>
    <row r="59" spans="1:9" ht="12.75">
      <c r="A59" s="1506">
        <v>38811</v>
      </c>
      <c r="B59" s="962">
        <v>350600208</v>
      </c>
      <c r="C59" s="1507">
        <v>910003</v>
      </c>
      <c r="D59" s="962" t="s">
        <v>233</v>
      </c>
      <c r="E59" s="1445">
        <v>410450</v>
      </c>
      <c r="F59" s="798"/>
      <c r="G59" s="773"/>
      <c r="H59" s="1503"/>
      <c r="I59" s="773"/>
    </row>
    <row r="60" spans="1:9" ht="12.75">
      <c r="A60" s="1508">
        <v>39052</v>
      </c>
      <c r="B60" s="1050">
        <v>350600209</v>
      </c>
      <c r="C60" s="1509">
        <v>910004</v>
      </c>
      <c r="D60" s="1050" t="s">
        <v>233</v>
      </c>
      <c r="E60" s="1195">
        <v>665556</v>
      </c>
      <c r="F60" s="798"/>
      <c r="G60" s="773"/>
      <c r="H60" s="1503"/>
      <c r="I60" s="773"/>
    </row>
    <row r="61" spans="1:9" ht="12.75">
      <c r="A61" s="1508">
        <v>39066</v>
      </c>
      <c r="B61" s="1050">
        <v>350600210</v>
      </c>
      <c r="C61" s="1509">
        <v>910005</v>
      </c>
      <c r="D61" s="1050" t="s">
        <v>233</v>
      </c>
      <c r="E61" s="1195">
        <v>222570</v>
      </c>
      <c r="F61" s="798"/>
      <c r="G61" s="773"/>
      <c r="H61" s="1503"/>
      <c r="I61" s="773"/>
    </row>
    <row r="62" spans="1:9" ht="12.75">
      <c r="A62" s="1508">
        <v>39790</v>
      </c>
      <c r="B62" s="1050">
        <v>20111820018</v>
      </c>
      <c r="C62" s="1509">
        <v>3</v>
      </c>
      <c r="D62" s="1050" t="s">
        <v>234</v>
      </c>
      <c r="E62" s="1195">
        <v>112151</v>
      </c>
      <c r="F62" s="798"/>
      <c r="G62" s="773"/>
      <c r="H62" s="1503"/>
      <c r="I62" s="773"/>
    </row>
    <row r="63" spans="1:9" ht="12.75">
      <c r="A63" s="1508">
        <v>39762</v>
      </c>
      <c r="B63" s="1050">
        <v>20111820019</v>
      </c>
      <c r="C63" s="1509">
        <v>2</v>
      </c>
      <c r="D63" s="1050" t="s">
        <v>234</v>
      </c>
      <c r="E63" s="1195">
        <v>12887.4</v>
      </c>
      <c r="F63" s="798"/>
      <c r="G63" s="773"/>
      <c r="H63" s="1503"/>
      <c r="I63" s="773"/>
    </row>
    <row r="64" spans="1:9" ht="12.75">
      <c r="A64" s="1508">
        <v>39762</v>
      </c>
      <c r="B64" s="1050">
        <v>20111820020</v>
      </c>
      <c r="C64" s="1509">
        <v>1</v>
      </c>
      <c r="D64" s="1050" t="s">
        <v>234</v>
      </c>
      <c r="E64" s="1195">
        <v>325372.1</v>
      </c>
      <c r="F64" s="798"/>
      <c r="G64" s="773"/>
      <c r="H64" s="1503"/>
      <c r="I64" s="773"/>
    </row>
    <row r="65" spans="1:9" ht="12.75">
      <c r="A65" s="1508">
        <v>39912</v>
      </c>
      <c r="B65" s="1050">
        <v>20111820016</v>
      </c>
      <c r="C65" s="1509">
        <v>290100002</v>
      </c>
      <c r="D65" s="1050" t="s">
        <v>234</v>
      </c>
      <c r="E65" s="1195">
        <v>24418.53</v>
      </c>
      <c r="F65" s="773"/>
      <c r="G65" s="773"/>
      <c r="H65" s="1503"/>
      <c r="I65" s="773"/>
    </row>
    <row r="66" spans="1:9" ht="12.75">
      <c r="A66" s="1508">
        <v>39870</v>
      </c>
      <c r="B66" s="1050">
        <v>20111820017</v>
      </c>
      <c r="C66" s="1509">
        <v>290100001</v>
      </c>
      <c r="D66" s="1050" t="s">
        <v>234</v>
      </c>
      <c r="E66" s="1195">
        <v>50622.35</v>
      </c>
      <c r="F66" s="773"/>
      <c r="G66" s="773"/>
      <c r="H66" s="1503"/>
      <c r="I66" s="773"/>
    </row>
    <row r="67" spans="1:9" ht="12.75">
      <c r="A67" s="1508">
        <v>40163</v>
      </c>
      <c r="B67" s="1050">
        <v>20111820027</v>
      </c>
      <c r="C67" s="1509">
        <v>290100004</v>
      </c>
      <c r="D67" s="1050" t="s">
        <v>234</v>
      </c>
      <c r="E67" s="1195">
        <v>42637.1</v>
      </c>
      <c r="F67" s="773"/>
      <c r="G67" s="773"/>
      <c r="H67" s="1503"/>
      <c r="I67" s="773"/>
    </row>
    <row r="68" spans="1:9" ht="12.75">
      <c r="A68" s="1508">
        <v>40136</v>
      </c>
      <c r="B68" s="204">
        <v>20111820028</v>
      </c>
      <c r="C68" s="204">
        <v>290100003</v>
      </c>
      <c r="D68" s="204" t="s">
        <v>234</v>
      </c>
      <c r="E68" s="1195">
        <v>127911.3</v>
      </c>
      <c r="F68" s="773"/>
      <c r="G68" s="773"/>
      <c r="H68" s="1503"/>
      <c r="I68" s="773"/>
    </row>
    <row r="69" spans="1:9" ht="12.75">
      <c r="A69" s="1508">
        <v>40521</v>
      </c>
      <c r="B69" s="1050">
        <v>20111820021</v>
      </c>
      <c r="C69" s="1509">
        <v>910004</v>
      </c>
      <c r="D69" s="1050" t="s">
        <v>235</v>
      </c>
      <c r="E69" s="1195">
        <v>371901.92</v>
      </c>
      <c r="F69" s="773"/>
      <c r="G69" s="773"/>
      <c r="H69" s="1503"/>
      <c r="I69" s="773"/>
    </row>
    <row r="70" spans="1:9" ht="12.75">
      <c r="A70" s="1508">
        <v>40491</v>
      </c>
      <c r="B70" s="1050">
        <v>20111820023</v>
      </c>
      <c r="C70" s="1509">
        <v>1100544</v>
      </c>
      <c r="D70" s="1050" t="s">
        <v>235</v>
      </c>
      <c r="E70" s="1195">
        <v>630519.32</v>
      </c>
      <c r="F70" s="773"/>
      <c r="G70" s="773"/>
      <c r="H70" s="1503"/>
      <c r="I70" s="773"/>
    </row>
    <row r="71" spans="1:9" ht="12.75">
      <c r="A71" s="1508">
        <v>40476</v>
      </c>
      <c r="B71" s="1050">
        <v>20111820025</v>
      </c>
      <c r="C71" s="1509">
        <v>1100371</v>
      </c>
      <c r="D71" s="1050" t="s">
        <v>235</v>
      </c>
      <c r="E71" s="1195">
        <v>180133.22</v>
      </c>
      <c r="F71" s="773"/>
      <c r="G71" s="773"/>
      <c r="H71" s="1503"/>
      <c r="I71" s="773"/>
    </row>
    <row r="72" spans="1:9" ht="12.75">
      <c r="A72" s="1508">
        <v>40476</v>
      </c>
      <c r="B72" s="1050">
        <v>20111820026</v>
      </c>
      <c r="C72" s="1509">
        <v>1100467</v>
      </c>
      <c r="D72" s="1050" t="s">
        <v>235</v>
      </c>
      <c r="E72" s="1195">
        <v>834253.72</v>
      </c>
      <c r="F72" s="773"/>
      <c r="G72" s="773"/>
      <c r="H72" s="1503"/>
      <c r="I72" s="773"/>
    </row>
    <row r="73" spans="1:9" ht="12.75">
      <c r="A73" s="1508">
        <v>40905</v>
      </c>
      <c r="B73" s="1050">
        <v>20111210534</v>
      </c>
      <c r="C73" s="1509">
        <v>209</v>
      </c>
      <c r="D73" s="1050" t="s">
        <v>236</v>
      </c>
      <c r="E73" s="1195">
        <v>17952</v>
      </c>
      <c r="F73" s="773"/>
      <c r="G73" s="773"/>
      <c r="H73" s="1503"/>
      <c r="I73" s="773"/>
    </row>
    <row r="74" spans="1:9" ht="12.75">
      <c r="A74" s="1508">
        <v>40907</v>
      </c>
      <c r="B74" s="1050">
        <v>20111510177</v>
      </c>
      <c r="C74" s="1509">
        <v>20110553</v>
      </c>
      <c r="D74" s="1050" t="s">
        <v>237</v>
      </c>
      <c r="E74" s="1510">
        <v>4939</v>
      </c>
      <c r="F74" s="773"/>
      <c r="G74" s="773"/>
      <c r="H74" s="1503"/>
      <c r="I74" s="773"/>
    </row>
    <row r="75" spans="1:9" ht="12.75">
      <c r="A75" s="1508">
        <v>40907</v>
      </c>
      <c r="B75" s="1050">
        <v>20111510178</v>
      </c>
      <c r="C75" s="1509">
        <v>20110554</v>
      </c>
      <c r="D75" s="1050" t="s">
        <v>237</v>
      </c>
      <c r="E75" s="1195">
        <v>4939</v>
      </c>
      <c r="F75" s="773"/>
      <c r="G75" s="773"/>
      <c r="H75" s="1503"/>
      <c r="I75" s="773"/>
    </row>
    <row r="76" spans="1:9" ht="12.75">
      <c r="A76" s="1508">
        <v>40555</v>
      </c>
      <c r="B76" s="1050">
        <v>20111820005</v>
      </c>
      <c r="C76" s="1509">
        <v>910016</v>
      </c>
      <c r="D76" s="1050" t="s">
        <v>235</v>
      </c>
      <c r="E76" s="1195">
        <v>251738.82</v>
      </c>
      <c r="F76" s="773"/>
      <c r="G76" s="773"/>
      <c r="H76" s="1503"/>
      <c r="I76" s="773"/>
    </row>
    <row r="77" spans="1:9" ht="12.75">
      <c r="A77" s="1508">
        <v>40582</v>
      </c>
      <c r="B77" s="1050">
        <v>20111820015</v>
      </c>
      <c r="C77" s="1509">
        <v>910028</v>
      </c>
      <c r="D77" s="1050" t="s">
        <v>235</v>
      </c>
      <c r="E77" s="1195">
        <v>257072.32</v>
      </c>
      <c r="F77" s="773"/>
      <c r="G77" s="773"/>
      <c r="H77" s="1503"/>
      <c r="I77" s="773"/>
    </row>
    <row r="78" spans="1:9" ht="12.75">
      <c r="A78" s="1508">
        <v>40609</v>
      </c>
      <c r="B78" s="1050">
        <v>20111820042</v>
      </c>
      <c r="C78" s="1050">
        <v>910042</v>
      </c>
      <c r="D78" s="1050" t="s">
        <v>235</v>
      </c>
      <c r="E78" s="1195">
        <v>289127.62</v>
      </c>
      <c r="F78" s="773"/>
      <c r="G78" s="773"/>
      <c r="H78" s="1511"/>
      <c r="I78" s="773"/>
    </row>
    <row r="79" spans="1:9" ht="12.75">
      <c r="A79" s="1508">
        <v>40651</v>
      </c>
      <c r="B79" s="1050">
        <v>20111820057</v>
      </c>
      <c r="C79" s="1050">
        <v>910057</v>
      </c>
      <c r="D79" s="1050" t="s">
        <v>235</v>
      </c>
      <c r="E79" s="1195">
        <v>255278.12</v>
      </c>
      <c r="F79" s="773"/>
      <c r="G79" s="773"/>
      <c r="H79" s="1176"/>
      <c r="I79" s="773"/>
    </row>
    <row r="80" spans="1:9" ht="12.75">
      <c r="A80" s="1508">
        <v>40696</v>
      </c>
      <c r="B80" s="1050">
        <v>20111820082</v>
      </c>
      <c r="C80" s="1050">
        <v>911016</v>
      </c>
      <c r="D80" s="1050" t="s">
        <v>235</v>
      </c>
      <c r="E80" s="1195">
        <v>708235.24</v>
      </c>
      <c r="F80" s="773"/>
      <c r="G80" s="773"/>
      <c r="H80" s="1511"/>
      <c r="I80" s="773"/>
    </row>
    <row r="81" spans="1:9" ht="12.75">
      <c r="A81" s="1508">
        <v>40704</v>
      </c>
      <c r="B81" s="1050">
        <v>20111820094</v>
      </c>
      <c r="C81" s="1050">
        <v>911025</v>
      </c>
      <c r="D81" s="1050" t="s">
        <v>235</v>
      </c>
      <c r="E81" s="1195">
        <v>106760.24</v>
      </c>
      <c r="F81" s="773"/>
      <c r="G81" s="773"/>
      <c r="H81" s="773"/>
      <c r="I81" s="773"/>
    </row>
    <row r="82" spans="1:9" ht="12.75">
      <c r="A82" s="1508">
        <v>40731</v>
      </c>
      <c r="B82" s="1050">
        <v>20111820108</v>
      </c>
      <c r="C82" s="1050">
        <v>911030</v>
      </c>
      <c r="D82" s="1050" t="s">
        <v>235</v>
      </c>
      <c r="E82" s="1195">
        <v>221123.14</v>
      </c>
      <c r="F82" s="773"/>
      <c r="G82" s="773"/>
      <c r="H82" s="773"/>
      <c r="I82" s="773"/>
    </row>
    <row r="83" spans="1:9" ht="12.75">
      <c r="A83" s="1508">
        <v>40774</v>
      </c>
      <c r="B83" s="1050">
        <v>20111820130</v>
      </c>
      <c r="C83" s="1050">
        <v>911049</v>
      </c>
      <c r="D83" s="1050" t="s">
        <v>235</v>
      </c>
      <c r="E83" s="1195">
        <v>182399.16</v>
      </c>
      <c r="F83" s="773"/>
      <c r="G83" s="773"/>
      <c r="H83" s="773"/>
      <c r="I83" s="773"/>
    </row>
    <row r="84" spans="1:9" ht="12.75">
      <c r="A84" s="1508">
        <v>40795</v>
      </c>
      <c r="B84" s="1050">
        <v>20111820150</v>
      </c>
      <c r="C84" s="1050">
        <v>911060</v>
      </c>
      <c r="D84" s="1050" t="s">
        <v>235</v>
      </c>
      <c r="E84" s="1195">
        <v>170406.39</v>
      </c>
      <c r="F84" s="773"/>
      <c r="G84" s="773"/>
      <c r="H84" s="773"/>
      <c r="I84" s="773"/>
    </row>
    <row r="85" spans="1:9" ht="12.75">
      <c r="A85" s="1508">
        <v>40829</v>
      </c>
      <c r="B85" s="1512">
        <v>20111820183</v>
      </c>
      <c r="C85" s="1050">
        <v>911067</v>
      </c>
      <c r="D85" s="1050" t="s">
        <v>235</v>
      </c>
      <c r="E85" s="1195">
        <v>213170.59</v>
      </c>
      <c r="F85" s="773"/>
      <c r="G85" s="773"/>
      <c r="H85" s="773"/>
      <c r="I85" s="773"/>
    </row>
    <row r="86" spans="1:9" ht="12.75">
      <c r="A86" s="1508">
        <v>40863</v>
      </c>
      <c r="B86" s="1512">
        <v>20111820211</v>
      </c>
      <c r="C86" s="1050">
        <v>911080</v>
      </c>
      <c r="D86" s="1050" t="s">
        <v>235</v>
      </c>
      <c r="E86" s="1195">
        <v>3345279.92</v>
      </c>
      <c r="F86" s="773"/>
      <c r="G86" s="773"/>
      <c r="H86" s="773"/>
      <c r="I86" s="773"/>
    </row>
    <row r="87" spans="1:9" ht="12.75">
      <c r="A87" s="1508">
        <v>40890</v>
      </c>
      <c r="B87" s="1513">
        <v>20111820272</v>
      </c>
      <c r="C87" s="1050">
        <v>911089</v>
      </c>
      <c r="D87" s="1050" t="s">
        <v>235</v>
      </c>
      <c r="E87" s="1195">
        <v>4418430.08</v>
      </c>
      <c r="F87" s="773"/>
      <c r="G87" s="773"/>
      <c r="H87" s="773"/>
      <c r="I87" s="773"/>
    </row>
    <row r="88" spans="1:9" ht="12.75">
      <c r="A88" s="1508">
        <v>40899</v>
      </c>
      <c r="B88" s="1513">
        <v>20111820292</v>
      </c>
      <c r="C88" s="1050">
        <v>3732011</v>
      </c>
      <c r="D88" s="1050" t="s">
        <v>238</v>
      </c>
      <c r="E88" s="1195">
        <v>194446</v>
      </c>
      <c r="F88" s="773"/>
      <c r="G88" s="773"/>
      <c r="H88" s="773"/>
      <c r="I88" s="773"/>
    </row>
    <row r="89" spans="1:9" ht="12.75">
      <c r="A89" s="1508">
        <v>40899</v>
      </c>
      <c r="B89" s="1513">
        <v>20111820293</v>
      </c>
      <c r="C89" s="1050">
        <v>3742011</v>
      </c>
      <c r="D89" s="204" t="s">
        <v>238</v>
      </c>
      <c r="E89" s="1195">
        <v>194446</v>
      </c>
      <c r="F89" s="773"/>
      <c r="G89" s="773"/>
      <c r="H89" s="773"/>
      <c r="I89" s="773"/>
    </row>
    <row r="90" spans="1:9" ht="12.75">
      <c r="A90" s="1508">
        <v>40904</v>
      </c>
      <c r="B90" s="1513">
        <v>20111911071</v>
      </c>
      <c r="C90" s="1050">
        <v>1102162</v>
      </c>
      <c r="D90" s="204" t="s">
        <v>239</v>
      </c>
      <c r="E90" s="1195">
        <v>258102</v>
      </c>
      <c r="F90" s="773"/>
      <c r="G90" s="773"/>
      <c r="H90" s="773"/>
      <c r="I90" s="773"/>
    </row>
    <row r="91" spans="1:9" ht="12.75">
      <c r="A91" s="1508">
        <v>40896</v>
      </c>
      <c r="B91" s="1513">
        <v>20113230005</v>
      </c>
      <c r="C91" s="1050">
        <v>86122011</v>
      </c>
      <c r="D91" s="204" t="s">
        <v>240</v>
      </c>
      <c r="E91" s="1195">
        <v>9420</v>
      </c>
      <c r="F91" s="773"/>
      <c r="G91" s="773"/>
      <c r="H91" s="773"/>
      <c r="I91" s="773"/>
    </row>
    <row r="92" spans="1:9" ht="12.75">
      <c r="A92" s="1508">
        <v>40914</v>
      </c>
      <c r="B92" s="1513">
        <v>20111610351</v>
      </c>
      <c r="C92" s="1050">
        <v>40</v>
      </c>
      <c r="D92" s="204" t="s">
        <v>241</v>
      </c>
      <c r="E92" s="1195">
        <v>8118</v>
      </c>
      <c r="F92" s="773"/>
      <c r="G92" s="773"/>
      <c r="H92" s="773"/>
      <c r="I92" s="773"/>
    </row>
    <row r="93" spans="1:9" ht="13.5" thickBot="1">
      <c r="A93" s="1530">
        <v>40914</v>
      </c>
      <c r="B93" s="1531">
        <v>20111911100</v>
      </c>
      <c r="C93" s="984">
        <v>5711768261</v>
      </c>
      <c r="D93" s="1532" t="s">
        <v>242</v>
      </c>
      <c r="E93" s="1198">
        <v>22047.14</v>
      </c>
      <c r="F93" s="773"/>
      <c r="G93" s="773"/>
      <c r="H93" s="773"/>
      <c r="I93" s="773"/>
    </row>
    <row r="94" spans="1:9" ht="16.5" thickBot="1">
      <c r="A94" s="1525" t="s">
        <v>243</v>
      </c>
      <c r="B94" s="1526"/>
      <c r="C94" s="1527"/>
      <c r="D94" s="1528"/>
      <c r="E94" s="1529">
        <f>SUM(E59:E93)</f>
        <v>15144814.74</v>
      </c>
      <c r="F94" s="773"/>
      <c r="G94" s="773"/>
      <c r="H94" s="773"/>
      <c r="I94" s="773"/>
    </row>
    <row r="95" spans="1:9" ht="12.75">
      <c r="A95" s="773"/>
      <c r="B95" s="773"/>
      <c r="C95" s="773"/>
      <c r="D95" s="773"/>
      <c r="E95" s="773"/>
      <c r="F95" s="773"/>
      <c r="G95" s="773"/>
      <c r="H95" s="773"/>
      <c r="I95" s="773"/>
    </row>
    <row r="96" spans="1:9" ht="12.75">
      <c r="A96" s="773"/>
      <c r="B96" s="773"/>
      <c r="C96" s="773"/>
      <c r="D96" s="773"/>
      <c r="E96" s="773"/>
      <c r="F96" s="773"/>
      <c r="G96" s="773"/>
      <c r="H96" s="773"/>
      <c r="I96" s="773"/>
    </row>
    <row r="97" spans="1:9" ht="12.75">
      <c r="A97" s="773"/>
      <c r="B97" s="773"/>
      <c r="C97" s="773"/>
      <c r="D97" s="773"/>
      <c r="E97" s="773"/>
      <c r="F97" s="773"/>
      <c r="G97" s="773"/>
      <c r="H97" s="773"/>
      <c r="I97" s="773"/>
    </row>
    <row r="98" spans="1:9" ht="12.75">
      <c r="A98" s="773"/>
      <c r="B98" s="773"/>
      <c r="C98" s="773"/>
      <c r="D98" s="773"/>
      <c r="E98" s="773"/>
      <c r="F98" s="773"/>
      <c r="G98" s="773"/>
      <c r="H98" s="773"/>
      <c r="I98" s="773"/>
    </row>
    <row r="99" spans="1:9" ht="12.75">
      <c r="A99" s="773"/>
      <c r="B99" s="773"/>
      <c r="C99" s="773"/>
      <c r="D99" s="773"/>
      <c r="E99" s="773"/>
      <c r="F99" s="773"/>
      <c r="G99" s="773"/>
      <c r="H99" s="773"/>
      <c r="I99" s="773"/>
    </row>
    <row r="100" spans="1:9" ht="12.75">
      <c r="A100" s="773"/>
      <c r="B100" s="773"/>
      <c r="C100" s="773"/>
      <c r="D100" s="773"/>
      <c r="E100" s="773"/>
      <c r="F100" s="773"/>
      <c r="G100" s="773"/>
      <c r="H100" s="773"/>
      <c r="I100" s="773"/>
    </row>
    <row r="101" spans="1:9" ht="12.75">
      <c r="A101" s="773"/>
      <c r="B101" s="773"/>
      <c r="C101" s="773"/>
      <c r="D101" s="773"/>
      <c r="E101" s="773"/>
      <c r="F101" s="773"/>
      <c r="G101" s="773"/>
      <c r="H101" s="773"/>
      <c r="I101" s="773"/>
    </row>
    <row r="102" spans="1:9" ht="12.75">
      <c r="A102" s="773"/>
      <c r="B102" s="773"/>
      <c r="C102" s="773"/>
      <c r="D102" s="773"/>
      <c r="E102" s="773"/>
      <c r="F102" s="773"/>
      <c r="G102" s="773"/>
      <c r="H102" s="773"/>
      <c r="I102" s="773"/>
    </row>
    <row r="103" spans="1:9" ht="12.75">
      <c r="A103" s="773"/>
      <c r="B103" s="773"/>
      <c r="C103" s="773"/>
      <c r="D103" s="773"/>
      <c r="E103" s="773"/>
      <c r="F103" s="773"/>
      <c r="G103" s="773"/>
      <c r="H103" s="773"/>
      <c r="I103" s="773"/>
    </row>
    <row r="104" spans="1:9" ht="12.75">
      <c r="A104" s="773"/>
      <c r="B104" s="773"/>
      <c r="C104" s="773"/>
      <c r="D104" s="773"/>
      <c r="E104" s="773"/>
      <c r="F104" s="773"/>
      <c r="G104" s="773"/>
      <c r="H104" s="773"/>
      <c r="I104" s="773"/>
    </row>
    <row r="105" spans="1:9" ht="12.75">
      <c r="A105" s="1176"/>
      <c r="B105" s="1176"/>
      <c r="C105" s="1176"/>
      <c r="D105" s="1176"/>
      <c r="E105" s="1176"/>
      <c r="F105" s="773"/>
      <c r="G105" s="773"/>
      <c r="H105" s="773"/>
      <c r="I105" s="773"/>
    </row>
    <row r="106" spans="1:9" ht="12.75">
      <c r="A106" s="1514"/>
      <c r="B106" s="996"/>
      <c r="C106" s="996"/>
      <c r="D106" s="996"/>
      <c r="E106" s="1503"/>
      <c r="F106" s="773"/>
      <c r="G106" s="773"/>
      <c r="H106" s="773"/>
      <c r="I106" s="773"/>
    </row>
    <row r="107" spans="1:9" ht="12.75">
      <c r="A107" s="1176"/>
      <c r="B107" s="1515"/>
      <c r="C107" s="1515"/>
      <c r="D107" s="1515"/>
      <c r="E107" s="1516"/>
      <c r="F107" s="773"/>
      <c r="G107" s="773"/>
      <c r="H107" s="773"/>
      <c r="I107" s="773"/>
    </row>
    <row r="108" spans="1:9" ht="12.75">
      <c r="A108" s="773"/>
      <c r="B108" s="773"/>
      <c r="C108" s="773"/>
      <c r="D108" s="773"/>
      <c r="E108" s="773"/>
      <c r="F108" s="773"/>
      <c r="G108" s="773"/>
      <c r="H108" s="773"/>
      <c r="I108" s="773"/>
    </row>
    <row r="109" spans="1:9" ht="12.75">
      <c r="A109" s="773"/>
      <c r="B109" s="773"/>
      <c r="C109" s="773"/>
      <c r="D109" s="468" t="s">
        <v>1772</v>
      </c>
      <c r="E109" s="773"/>
      <c r="F109" s="773"/>
      <c r="G109" s="773"/>
      <c r="H109" s="773"/>
      <c r="I109" s="773"/>
    </row>
    <row r="110" spans="1:9" ht="12.75">
      <c r="A110" s="773"/>
      <c r="B110" s="773"/>
      <c r="C110" s="773"/>
      <c r="D110" s="773"/>
      <c r="E110" s="773"/>
      <c r="F110" s="773"/>
      <c r="G110" s="1503"/>
      <c r="H110" s="773"/>
      <c r="I110" s="773"/>
    </row>
    <row r="111" spans="1:9" ht="12.75">
      <c r="A111" s="773"/>
      <c r="B111" s="773"/>
      <c r="C111" s="773"/>
      <c r="D111" s="773"/>
      <c r="E111" s="773"/>
      <c r="F111" s="773"/>
      <c r="G111" s="1503"/>
      <c r="H111" s="773"/>
      <c r="I111" s="773"/>
    </row>
    <row r="112" spans="1:9" ht="12.75">
      <c r="A112" s="773"/>
      <c r="B112" s="773"/>
      <c r="C112" s="773"/>
      <c r="D112" s="773"/>
      <c r="E112" s="773"/>
      <c r="F112" s="773"/>
      <c r="G112" s="1503"/>
      <c r="H112" s="773"/>
      <c r="I112" s="773"/>
    </row>
    <row r="113" spans="1:9" ht="12.75">
      <c r="A113" s="773"/>
      <c r="B113" s="773"/>
      <c r="C113" s="773"/>
      <c r="D113" s="773"/>
      <c r="E113" s="773"/>
      <c r="F113" s="773"/>
      <c r="G113" s="1503"/>
      <c r="H113" s="773"/>
      <c r="I113" s="773"/>
    </row>
    <row r="114" spans="1:9" ht="12.75">
      <c r="A114" s="773"/>
      <c r="B114" s="773"/>
      <c r="C114" s="773"/>
      <c r="D114" s="773"/>
      <c r="E114" s="773"/>
      <c r="F114" s="773"/>
      <c r="G114" s="1503"/>
      <c r="H114" s="773"/>
      <c r="I114" s="773"/>
    </row>
    <row r="115" spans="1:9" ht="12.75">
      <c r="A115" s="773"/>
      <c r="B115" s="773"/>
      <c r="C115" s="773"/>
      <c r="D115" s="773"/>
      <c r="E115" s="773"/>
      <c r="F115" s="773"/>
      <c r="G115" s="773"/>
      <c r="H115" s="773"/>
      <c r="I115" s="773"/>
    </row>
    <row r="116" spans="1:9" ht="12.75">
      <c r="A116" s="773"/>
      <c r="B116" s="773"/>
      <c r="C116" s="773"/>
      <c r="D116" s="773"/>
      <c r="E116" s="773"/>
      <c r="F116" s="773"/>
      <c r="G116" s="773"/>
      <c r="H116" s="773"/>
      <c r="I116" s="773"/>
    </row>
    <row r="117" spans="1:9" ht="12.75">
      <c r="A117" s="773"/>
      <c r="B117" s="773"/>
      <c r="C117" s="773"/>
      <c r="D117" s="773"/>
      <c r="E117" s="773"/>
      <c r="F117" s="773"/>
      <c r="G117" s="773"/>
      <c r="H117" s="773"/>
      <c r="I117" s="773"/>
    </row>
    <row r="118" spans="1:9" ht="12.75">
      <c r="A118" s="773"/>
      <c r="B118" s="773"/>
      <c r="C118" s="773"/>
      <c r="D118" s="773"/>
      <c r="E118" s="773"/>
      <c r="F118" s="773"/>
      <c r="G118" s="773"/>
      <c r="H118" s="773"/>
      <c r="I118" s="773"/>
    </row>
    <row r="119" spans="1:9" ht="12.75">
      <c r="A119" s="773"/>
      <c r="B119" s="773"/>
      <c r="C119" s="773"/>
      <c r="D119" s="773"/>
      <c r="E119" s="773"/>
      <c r="F119" s="773"/>
      <c r="G119" s="773"/>
      <c r="H119" s="773"/>
      <c r="I119" s="773"/>
    </row>
    <row r="120" spans="1:9" ht="12.75">
      <c r="A120" s="773"/>
      <c r="B120" s="773"/>
      <c r="C120" s="773"/>
      <c r="D120" s="773"/>
      <c r="E120" s="773"/>
      <c r="F120" s="773"/>
      <c r="G120" s="773"/>
      <c r="H120" s="773"/>
      <c r="I120" s="773"/>
    </row>
    <row r="121" spans="1:9" ht="12.75">
      <c r="A121" s="773"/>
      <c r="B121" s="773"/>
      <c r="C121" s="773"/>
      <c r="D121" s="773"/>
      <c r="E121" s="773"/>
      <c r="F121" s="773"/>
      <c r="G121" s="773"/>
      <c r="H121" s="773"/>
      <c r="I121" s="773"/>
    </row>
    <row r="122" spans="1:9" ht="12.75">
      <c r="A122" s="773"/>
      <c r="B122" s="773"/>
      <c r="C122" s="773"/>
      <c r="D122" s="773"/>
      <c r="E122" s="773"/>
      <c r="F122" s="773"/>
      <c r="G122" s="773"/>
      <c r="H122" s="773"/>
      <c r="I122" s="773"/>
    </row>
    <row r="123" spans="1:9" ht="12.75">
      <c r="A123" s="773"/>
      <c r="B123" s="773"/>
      <c r="C123" s="773"/>
      <c r="D123" s="773"/>
      <c r="E123" s="773"/>
      <c r="F123" s="773"/>
      <c r="G123" s="773"/>
      <c r="H123" s="773"/>
      <c r="I123" s="7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J38" sqref="J38"/>
    </sheetView>
  </sheetViews>
  <sheetFormatPr defaultColWidth="9.00390625" defaultRowHeight="12.75"/>
  <cols>
    <col min="1" max="1" width="26.00390625" style="359" customWidth="1"/>
    <col min="2" max="2" width="8.625" style="297" bestFit="1" customWidth="1"/>
    <col min="3" max="3" width="18.00390625" style="297" bestFit="1" customWidth="1"/>
    <col min="4" max="4" width="9.00390625" style="297" bestFit="1" customWidth="1"/>
    <col min="5" max="5" width="8.625" style="297" bestFit="1" customWidth="1"/>
    <col min="6" max="6" width="16.25390625" style="297" customWidth="1"/>
    <col min="7" max="7" width="8.25390625" style="297" bestFit="1" customWidth="1"/>
    <col min="8" max="8" width="9.00390625" style="297" bestFit="1" customWidth="1"/>
    <col min="9" max="9" width="10.625" style="297" bestFit="1" customWidth="1"/>
    <col min="10" max="10" width="8.25390625" style="297" bestFit="1" customWidth="1"/>
    <col min="11" max="11" width="8.875" style="297" bestFit="1" customWidth="1"/>
    <col min="12" max="12" width="6.75390625" style="297" bestFit="1" customWidth="1"/>
    <col min="13" max="13" width="8.875" style="297" bestFit="1" customWidth="1"/>
    <col min="14" max="14" width="7.625" style="297" bestFit="1" customWidth="1"/>
    <col min="15" max="15" width="6.75390625" style="297" bestFit="1" customWidth="1"/>
    <col min="16" max="16" width="7.375" style="297" bestFit="1" customWidth="1"/>
    <col min="17" max="17" width="8.125" style="297" bestFit="1" customWidth="1"/>
    <col min="18" max="16384" width="9.125" style="297" customWidth="1"/>
  </cols>
  <sheetData>
    <row r="1" spans="1:18" ht="12.75">
      <c r="A1" s="896"/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278"/>
      <c r="N1" s="278"/>
      <c r="O1" s="278"/>
      <c r="P1" s="278"/>
      <c r="Q1" s="278"/>
      <c r="R1" s="278"/>
    </row>
    <row r="2" spans="1:18" ht="18.75">
      <c r="A2" s="1574" t="s">
        <v>244</v>
      </c>
      <c r="B2" s="1533"/>
      <c r="C2" s="1533"/>
      <c r="D2" s="1533"/>
      <c r="E2" s="1534"/>
      <c r="F2" s="1534"/>
      <c r="G2" s="1534"/>
      <c r="H2" s="1534"/>
      <c r="I2" s="1534"/>
      <c r="J2" s="1534"/>
      <c r="K2" s="896"/>
      <c r="L2" s="896"/>
      <c r="M2" s="278"/>
      <c r="N2" s="278"/>
      <c r="O2" s="278"/>
      <c r="P2" s="278"/>
      <c r="Q2" s="278"/>
      <c r="R2" s="278"/>
    </row>
    <row r="3" spans="1:12" s="27" customFormat="1" ht="12.75">
      <c r="A3" s="2651"/>
      <c r="B3" s="1533"/>
      <c r="C3" s="1533"/>
      <c r="D3" s="1533"/>
      <c r="E3" s="1534"/>
      <c r="F3" s="1534"/>
      <c r="G3" s="1534"/>
      <c r="H3" s="1534"/>
      <c r="I3" s="1534"/>
      <c r="J3" s="1534"/>
      <c r="K3" s="896"/>
      <c r="L3" s="896"/>
    </row>
    <row r="4" spans="1:12" ht="13.5" thickBot="1">
      <c r="A4" s="1535"/>
      <c r="B4" s="1533"/>
      <c r="C4" s="1533"/>
      <c r="D4" s="1533"/>
      <c r="E4" s="1534"/>
      <c r="F4" s="1534"/>
      <c r="G4" s="1534"/>
      <c r="H4" s="1534"/>
      <c r="I4" s="798"/>
      <c r="J4" s="1533" t="s">
        <v>19</v>
      </c>
      <c r="K4" s="896"/>
      <c r="L4" s="896"/>
    </row>
    <row r="5" spans="1:12" ht="14.25" thickBot="1">
      <c r="A5" s="1536"/>
      <c r="B5" s="1537"/>
      <c r="C5" s="1538" t="s">
        <v>245</v>
      </c>
      <c r="D5" s="1539"/>
      <c r="E5" s="1536"/>
      <c r="F5" s="1540" t="s">
        <v>246</v>
      </c>
      <c r="G5" s="1541"/>
      <c r="H5" s="1536"/>
      <c r="I5" s="1540" t="s">
        <v>2624</v>
      </c>
      <c r="J5" s="1541"/>
      <c r="K5" s="1542"/>
      <c r="L5" s="1542"/>
    </row>
    <row r="6" spans="1:12" ht="14.25" thickBot="1">
      <c r="A6" s="1543"/>
      <c r="B6" s="1544">
        <v>40544</v>
      </c>
      <c r="C6" s="1545">
        <v>40908</v>
      </c>
      <c r="D6" s="1546" t="s">
        <v>247</v>
      </c>
      <c r="E6" s="1547">
        <v>40544</v>
      </c>
      <c r="F6" s="1548">
        <v>40908</v>
      </c>
      <c r="G6" s="1549" t="s">
        <v>247</v>
      </c>
      <c r="H6" s="1544">
        <v>40544</v>
      </c>
      <c r="I6" s="1545">
        <v>40908</v>
      </c>
      <c r="J6" s="1546" t="s">
        <v>247</v>
      </c>
      <c r="K6" s="1542"/>
      <c r="L6" s="1542"/>
    </row>
    <row r="7" spans="1:12" ht="12.75">
      <c r="A7" s="1550" t="s">
        <v>248</v>
      </c>
      <c r="B7" s="1551">
        <v>40263</v>
      </c>
      <c r="C7" s="1551">
        <v>9186</v>
      </c>
      <c r="D7" s="1552">
        <f aca="true" t="shared" si="0" ref="D7:D21">+C7-B7</f>
        <v>-31077</v>
      </c>
      <c r="E7" s="1551">
        <v>275528</v>
      </c>
      <c r="F7" s="1551">
        <v>283563</v>
      </c>
      <c r="G7" s="1552">
        <f>+F7-E7</f>
        <v>8035</v>
      </c>
      <c r="H7" s="1551">
        <v>225527</v>
      </c>
      <c r="I7" s="1551">
        <v>199859</v>
      </c>
      <c r="J7" s="1552">
        <f>+I7-H7</f>
        <v>-25668</v>
      </c>
      <c r="K7" s="798"/>
      <c r="L7" s="798"/>
    </row>
    <row r="8" spans="1:12" ht="12.75">
      <c r="A8" s="1553" t="s">
        <v>249</v>
      </c>
      <c r="B8" s="1554">
        <v>3668</v>
      </c>
      <c r="C8" s="1554">
        <v>5663</v>
      </c>
      <c r="D8" s="1555">
        <f t="shared" si="0"/>
        <v>1995</v>
      </c>
      <c r="E8" s="1554">
        <v>121596</v>
      </c>
      <c r="F8" s="1554">
        <v>137776</v>
      </c>
      <c r="G8" s="1555">
        <f aca="true" t="shared" si="1" ref="G8:G22">+F8-E8</f>
        <v>16180</v>
      </c>
      <c r="H8" s="1554">
        <v>24386</v>
      </c>
      <c r="I8" s="1554">
        <v>38849</v>
      </c>
      <c r="J8" s="1555">
        <f aca="true" t="shared" si="2" ref="J8:J21">+I8-H8</f>
        <v>14463</v>
      </c>
      <c r="K8" s="798"/>
      <c r="L8" s="798"/>
    </row>
    <row r="9" spans="1:12" ht="12.75">
      <c r="A9" s="1553" t="s">
        <v>250</v>
      </c>
      <c r="B9" s="1554">
        <v>19067</v>
      </c>
      <c r="C9" s="1554">
        <v>10453</v>
      </c>
      <c r="D9" s="1555">
        <f t="shared" si="0"/>
        <v>-8614</v>
      </c>
      <c r="E9" s="1554">
        <v>139582</v>
      </c>
      <c r="F9" s="1554">
        <v>145693</v>
      </c>
      <c r="G9" s="1555">
        <f t="shared" si="1"/>
        <v>6111</v>
      </c>
      <c r="H9" s="1554">
        <v>61108</v>
      </c>
      <c r="I9" s="1554">
        <v>58074</v>
      </c>
      <c r="J9" s="1555">
        <f t="shared" si="2"/>
        <v>-3034</v>
      </c>
      <c r="K9" s="798"/>
      <c r="L9" s="798"/>
    </row>
    <row r="10" spans="1:12" ht="12.75">
      <c r="A10" s="1553" t="s">
        <v>251</v>
      </c>
      <c r="B10" s="1554">
        <v>7819</v>
      </c>
      <c r="C10" s="1554">
        <v>7725</v>
      </c>
      <c r="D10" s="1555">
        <f t="shared" si="0"/>
        <v>-94</v>
      </c>
      <c r="E10" s="1554">
        <v>99196</v>
      </c>
      <c r="F10" s="1554">
        <v>107768</v>
      </c>
      <c r="G10" s="1555">
        <f t="shared" si="1"/>
        <v>8572</v>
      </c>
      <c r="H10" s="1554">
        <v>10984</v>
      </c>
      <c r="I10" s="1554">
        <v>21463</v>
      </c>
      <c r="J10" s="1555">
        <f t="shared" si="2"/>
        <v>10479</v>
      </c>
      <c r="K10" s="798"/>
      <c r="L10" s="798"/>
    </row>
    <row r="11" spans="1:12" ht="12.75">
      <c r="A11" s="1556" t="s">
        <v>252</v>
      </c>
      <c r="B11" s="1557">
        <v>159987</v>
      </c>
      <c r="C11" s="1557">
        <v>8672</v>
      </c>
      <c r="D11" s="1558">
        <f t="shared" si="0"/>
        <v>-151315</v>
      </c>
      <c r="E11" s="1557">
        <v>8250</v>
      </c>
      <c r="F11" s="1557">
        <v>9216</v>
      </c>
      <c r="G11" s="1558">
        <f t="shared" si="1"/>
        <v>966</v>
      </c>
      <c r="H11" s="1559">
        <v>-707315</v>
      </c>
      <c r="I11" s="1559">
        <v>-242077</v>
      </c>
      <c r="J11" s="1558">
        <f t="shared" si="2"/>
        <v>465238</v>
      </c>
      <c r="K11" s="798"/>
      <c r="L11" s="798"/>
    </row>
    <row r="12" spans="1:12" ht="12.75">
      <c r="A12" s="1553" t="s">
        <v>253</v>
      </c>
      <c r="B12" s="1554">
        <v>826</v>
      </c>
      <c r="C12" s="1554">
        <v>2025</v>
      </c>
      <c r="D12" s="1555">
        <f t="shared" si="0"/>
        <v>1199</v>
      </c>
      <c r="E12" s="1554">
        <v>1149</v>
      </c>
      <c r="F12" s="1554">
        <v>1300</v>
      </c>
      <c r="G12" s="1555">
        <f t="shared" si="1"/>
        <v>151</v>
      </c>
      <c r="H12" s="1560">
        <v>8</v>
      </c>
      <c r="I12" s="1560">
        <v>11</v>
      </c>
      <c r="J12" s="1555">
        <f t="shared" si="2"/>
        <v>3</v>
      </c>
      <c r="K12" s="798"/>
      <c r="L12" s="798"/>
    </row>
    <row r="13" spans="1:12" ht="12.75">
      <c r="A13" s="1553" t="s">
        <v>254</v>
      </c>
      <c r="B13" s="857"/>
      <c r="C13" s="857"/>
      <c r="D13" s="1555">
        <f t="shared" si="0"/>
        <v>0</v>
      </c>
      <c r="E13" s="1554">
        <v>13143</v>
      </c>
      <c r="F13" s="1554">
        <v>463</v>
      </c>
      <c r="G13" s="1555">
        <f t="shared" si="1"/>
        <v>-12680</v>
      </c>
      <c r="H13" s="1560">
        <v>1987</v>
      </c>
      <c r="I13" s="1560">
        <v>1230</v>
      </c>
      <c r="J13" s="1555">
        <f t="shared" si="2"/>
        <v>-757</v>
      </c>
      <c r="K13" s="798"/>
      <c r="L13" s="798"/>
    </row>
    <row r="14" spans="1:12" ht="12.75">
      <c r="A14" s="1553" t="s">
        <v>255</v>
      </c>
      <c r="B14" s="1554">
        <v>21031</v>
      </c>
      <c r="C14" s="1554">
        <v>15413</v>
      </c>
      <c r="D14" s="1555">
        <f t="shared" si="0"/>
        <v>-5618</v>
      </c>
      <c r="E14" s="1554">
        <v>33325</v>
      </c>
      <c r="F14" s="1554">
        <v>34667</v>
      </c>
      <c r="G14" s="1555">
        <f t="shared" si="1"/>
        <v>1342</v>
      </c>
      <c r="H14" s="1560">
        <v>189750</v>
      </c>
      <c r="I14" s="1560">
        <v>156211</v>
      </c>
      <c r="J14" s="1555">
        <f t="shared" si="2"/>
        <v>-33539</v>
      </c>
      <c r="K14" s="798"/>
      <c r="L14" s="798"/>
    </row>
    <row r="15" spans="1:12" ht="12.75">
      <c r="A15" s="1553" t="s">
        <v>256</v>
      </c>
      <c r="B15" s="1554">
        <v>6644</v>
      </c>
      <c r="C15" s="1554">
        <v>394</v>
      </c>
      <c r="D15" s="1555">
        <f t="shared" si="0"/>
        <v>-6250</v>
      </c>
      <c r="E15" s="1554">
        <v>40864</v>
      </c>
      <c r="F15" s="1554">
        <v>52158</v>
      </c>
      <c r="G15" s="1555">
        <f t="shared" si="1"/>
        <v>11294</v>
      </c>
      <c r="H15" s="1560"/>
      <c r="I15" s="1560"/>
      <c r="J15" s="1555"/>
      <c r="K15" s="798"/>
      <c r="L15" s="798"/>
    </row>
    <row r="16" spans="1:12" ht="13.5" thickBot="1">
      <c r="A16" s="1561" t="s">
        <v>257</v>
      </c>
      <c r="B16" s="1562">
        <f>SUM(B7:B15)</f>
        <v>259305</v>
      </c>
      <c r="C16" s="1562">
        <f>SUM(C7:C15)</f>
        <v>59531</v>
      </c>
      <c r="D16" s="1563">
        <f aca="true" t="shared" si="3" ref="D16:J16">SUM(D7:D15)</f>
        <v>-199774</v>
      </c>
      <c r="E16" s="1562">
        <f t="shared" si="3"/>
        <v>732633</v>
      </c>
      <c r="F16" s="1562">
        <f t="shared" si="3"/>
        <v>772604</v>
      </c>
      <c r="G16" s="1563">
        <f t="shared" si="3"/>
        <v>39971</v>
      </c>
      <c r="H16" s="1564">
        <f t="shared" si="3"/>
        <v>-193565</v>
      </c>
      <c r="I16" s="1564">
        <f t="shared" si="3"/>
        <v>233620</v>
      </c>
      <c r="J16" s="1563">
        <f t="shared" si="3"/>
        <v>427185</v>
      </c>
      <c r="K16" s="798"/>
      <c r="L16" s="798"/>
    </row>
    <row r="17" spans="1:12" ht="12.75">
      <c r="A17" s="1565" t="s">
        <v>258</v>
      </c>
      <c r="B17" s="1566"/>
      <c r="C17" s="1566"/>
      <c r="D17" s="1567" t="s">
        <v>21</v>
      </c>
      <c r="E17" s="1566">
        <v>-26</v>
      </c>
      <c r="F17" s="1566">
        <v>-38</v>
      </c>
      <c r="G17" s="1567">
        <f t="shared" si="1"/>
        <v>-12</v>
      </c>
      <c r="H17" s="1568">
        <v>-236</v>
      </c>
      <c r="I17" s="1568">
        <v>-250</v>
      </c>
      <c r="J17" s="1567">
        <f t="shared" si="2"/>
        <v>-14</v>
      </c>
      <c r="K17" s="798"/>
      <c r="L17" s="798"/>
    </row>
    <row r="18" spans="1:12" ht="12.75">
      <c r="A18" s="1565" t="s">
        <v>259</v>
      </c>
      <c r="B18" s="1566">
        <v>3679</v>
      </c>
      <c r="C18" s="1566">
        <v>2489</v>
      </c>
      <c r="D18" s="1555">
        <f t="shared" si="0"/>
        <v>-1190</v>
      </c>
      <c r="E18" s="1566">
        <v>14100</v>
      </c>
      <c r="F18" s="1566">
        <v>13681</v>
      </c>
      <c r="G18" s="1567">
        <f t="shared" si="1"/>
        <v>-419</v>
      </c>
      <c r="H18" s="1566">
        <v>26876</v>
      </c>
      <c r="I18" s="1566">
        <v>24982</v>
      </c>
      <c r="J18" s="1567">
        <f t="shared" si="2"/>
        <v>-1894</v>
      </c>
      <c r="K18" s="798"/>
      <c r="L18" s="798"/>
    </row>
    <row r="19" spans="1:12" ht="12.75">
      <c r="A19" s="1565" t="s">
        <v>260</v>
      </c>
      <c r="B19" s="1566"/>
      <c r="C19" s="1566"/>
      <c r="D19" s="1567"/>
      <c r="E19" s="1566">
        <v>-57416</v>
      </c>
      <c r="F19" s="1566">
        <v>-52685</v>
      </c>
      <c r="G19" s="1567">
        <f t="shared" si="1"/>
        <v>4731</v>
      </c>
      <c r="H19" s="1566"/>
      <c r="I19" s="1566"/>
      <c r="J19" s="1567"/>
      <c r="K19" s="798"/>
      <c r="L19" s="798"/>
    </row>
    <row r="20" spans="1:12" ht="12.75">
      <c r="A20" s="1565" t="s">
        <v>261</v>
      </c>
      <c r="B20" s="1566"/>
      <c r="C20" s="1566"/>
      <c r="D20" s="1567">
        <f t="shared" si="0"/>
        <v>0</v>
      </c>
      <c r="E20" s="1566">
        <v>116</v>
      </c>
      <c r="F20" s="1566">
        <v>116</v>
      </c>
      <c r="G20" s="1567">
        <f t="shared" si="1"/>
        <v>0</v>
      </c>
      <c r="H20" s="1566">
        <v>18</v>
      </c>
      <c r="I20" s="1566">
        <v>18</v>
      </c>
      <c r="J20" s="1567">
        <f t="shared" si="2"/>
        <v>0</v>
      </c>
      <c r="K20" s="798"/>
      <c r="L20" s="798"/>
    </row>
    <row r="21" spans="1:12" ht="13.5" thickBot="1">
      <c r="A21" s="1556" t="s">
        <v>2474</v>
      </c>
      <c r="B21" s="1557"/>
      <c r="C21" s="1557"/>
      <c r="D21" s="1558">
        <f t="shared" si="0"/>
        <v>0</v>
      </c>
      <c r="E21" s="1557">
        <v>55</v>
      </c>
      <c r="F21" s="1557">
        <v>52</v>
      </c>
      <c r="G21" s="1558">
        <f t="shared" si="1"/>
        <v>-3</v>
      </c>
      <c r="H21" s="1557">
        <v>36</v>
      </c>
      <c r="I21" s="1557">
        <v>45</v>
      </c>
      <c r="J21" s="1558">
        <f t="shared" si="2"/>
        <v>9</v>
      </c>
      <c r="K21" s="798"/>
      <c r="L21" s="798"/>
    </row>
    <row r="22" spans="1:12" ht="13.5" thickBot="1">
      <c r="A22" s="1569" t="s">
        <v>262</v>
      </c>
      <c r="B22" s="1570"/>
      <c r="C22" s="1570"/>
      <c r="D22" s="1571"/>
      <c r="E22" s="1570">
        <v>-92101</v>
      </c>
      <c r="F22" s="1570"/>
      <c r="G22" s="1571">
        <f t="shared" si="1"/>
        <v>92101</v>
      </c>
      <c r="H22" s="1570"/>
      <c r="I22" s="1570"/>
      <c r="J22" s="1571"/>
      <c r="K22" s="798"/>
      <c r="L22" s="798"/>
    </row>
    <row r="23" spans="1:12" ht="16.5" thickBot="1">
      <c r="A23" s="1572" t="s">
        <v>2570</v>
      </c>
      <c r="B23" s="1573">
        <f aca="true" t="shared" si="4" ref="B23:J23">SUM(B22,B21,B20,B17,B16,B18)</f>
        <v>262984</v>
      </c>
      <c r="C23" s="1573">
        <f t="shared" si="4"/>
        <v>62020</v>
      </c>
      <c r="D23" s="1573">
        <f t="shared" si="4"/>
        <v>-200964</v>
      </c>
      <c r="E23" s="1573">
        <f>SUM(E22,E21,E20,E17,E16,E18,E19)</f>
        <v>597361</v>
      </c>
      <c r="F23" s="1573">
        <f>SUM(F22,F21,F20,F17,F16,F18,F19)</f>
        <v>733730</v>
      </c>
      <c r="G23" s="1573">
        <f t="shared" si="4"/>
        <v>131638</v>
      </c>
      <c r="H23" s="1573">
        <f t="shared" si="4"/>
        <v>-166871</v>
      </c>
      <c r="I23" s="1573">
        <f t="shared" si="4"/>
        <v>258415</v>
      </c>
      <c r="J23" s="1575">
        <f t="shared" si="4"/>
        <v>425286</v>
      </c>
      <c r="K23" s="1489"/>
      <c r="L23" s="1489"/>
    </row>
    <row r="24" spans="1:12" ht="12.75">
      <c r="A24" s="1534"/>
      <c r="B24" s="1533"/>
      <c r="C24" s="1533"/>
      <c r="D24" s="1533"/>
      <c r="E24" s="1534"/>
      <c r="F24" s="1534"/>
      <c r="G24" s="1534"/>
      <c r="H24" s="1534"/>
      <c r="I24" s="1534"/>
      <c r="J24" s="1534"/>
      <c r="K24" s="798"/>
      <c r="L24" s="798"/>
    </row>
    <row r="25" spans="1:12" ht="12.75">
      <c r="A25" s="798"/>
      <c r="B25" s="798"/>
      <c r="C25" s="798" t="s">
        <v>21</v>
      </c>
      <c r="D25" s="798"/>
      <c r="E25" s="798"/>
      <c r="F25" s="798" t="s">
        <v>21</v>
      </c>
      <c r="G25" s="798"/>
      <c r="H25" s="798" t="s">
        <v>21</v>
      </c>
      <c r="I25" s="798" t="s">
        <v>21</v>
      </c>
      <c r="J25" s="798"/>
      <c r="K25" s="798"/>
      <c r="L25" s="798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85" r:id="rId1"/>
  <headerFooter alignWithMargins="0">
    <oddHeader>&amp;RPříloha X</oddHeader>
    <oddFooter>&amp;C- 83-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S31" sqref="S31"/>
    </sheetView>
  </sheetViews>
  <sheetFormatPr defaultColWidth="9.00390625" defaultRowHeight="12.75"/>
  <cols>
    <col min="1" max="1" width="26.00390625" style="359" customWidth="1"/>
    <col min="2" max="2" width="9.375" style="297" customWidth="1"/>
    <col min="3" max="3" width="7.125" style="297" customWidth="1"/>
    <col min="4" max="4" width="7.00390625" style="297" bestFit="1" customWidth="1"/>
    <col min="5" max="5" width="7.625" style="297" bestFit="1" customWidth="1"/>
    <col min="6" max="6" width="7.75390625" style="297" bestFit="1" customWidth="1"/>
    <col min="7" max="7" width="7.125" style="297" bestFit="1" customWidth="1"/>
    <col min="8" max="8" width="7.375" style="297" bestFit="1" customWidth="1"/>
    <col min="9" max="9" width="8.375" style="297" bestFit="1" customWidth="1"/>
    <col min="10" max="10" width="8.00390625" style="297" bestFit="1" customWidth="1"/>
    <col min="11" max="11" width="8.875" style="297" bestFit="1" customWidth="1"/>
    <col min="12" max="12" width="6.75390625" style="297" bestFit="1" customWidth="1"/>
    <col min="13" max="13" width="8.875" style="297" bestFit="1" customWidth="1"/>
    <col min="14" max="14" width="7.625" style="297" bestFit="1" customWidth="1"/>
    <col min="15" max="15" width="6.75390625" style="297" bestFit="1" customWidth="1"/>
    <col min="16" max="16" width="7.375" style="297" bestFit="1" customWidth="1"/>
    <col min="17" max="17" width="8.125" style="297" bestFit="1" customWidth="1"/>
    <col min="18" max="16384" width="9.125" style="297" customWidth="1"/>
  </cols>
  <sheetData>
    <row r="1" ht="12.75">
      <c r="S1" s="278"/>
    </row>
    <row r="2" spans="1:19" ht="18.75">
      <c r="A2" s="1576" t="s">
        <v>726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6"/>
      <c r="S2" s="278"/>
    </row>
    <row r="3" spans="1:19" ht="15.75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6"/>
      <c r="S3" s="278"/>
    </row>
    <row r="4" spans="1:19" ht="12.75">
      <c r="A4" s="298"/>
      <c r="B4" s="299" t="s">
        <v>2461</v>
      </c>
      <c r="C4" s="300"/>
      <c r="D4" s="300"/>
      <c r="E4" s="300"/>
      <c r="F4" s="300"/>
      <c r="G4" s="300"/>
      <c r="H4" s="300"/>
      <c r="I4" s="299">
        <v>8121</v>
      </c>
      <c r="J4" s="300"/>
      <c r="K4" s="300" t="s">
        <v>21</v>
      </c>
      <c r="L4" s="299">
        <v>9100</v>
      </c>
      <c r="M4" s="299">
        <v>4100</v>
      </c>
      <c r="N4" s="300"/>
      <c r="O4" s="300"/>
      <c r="P4" s="300"/>
      <c r="Q4" s="300"/>
      <c r="R4" s="27"/>
      <c r="S4" s="278"/>
    </row>
    <row r="5" spans="1:19" ht="13.5" thickBot="1">
      <c r="A5" s="301" t="s">
        <v>2251</v>
      </c>
      <c r="B5" s="302">
        <v>8234.8144</v>
      </c>
      <c r="C5" s="299">
        <v>9136.8258</v>
      </c>
      <c r="D5" s="299"/>
      <c r="E5" s="299">
        <v>8216</v>
      </c>
      <c r="F5" s="299">
        <v>8260</v>
      </c>
      <c r="G5" s="299">
        <v>8230</v>
      </c>
      <c r="H5" s="303">
        <v>8256</v>
      </c>
      <c r="I5" s="302">
        <v>8256</v>
      </c>
      <c r="J5" s="304" t="s">
        <v>2462</v>
      </c>
      <c r="K5" s="303">
        <v>8122</v>
      </c>
      <c r="L5" s="302">
        <v>9159.9136</v>
      </c>
      <c r="M5" s="302">
        <v>4172.4141</v>
      </c>
      <c r="N5" s="299">
        <v>5140</v>
      </c>
      <c r="O5" s="305"/>
      <c r="P5" s="305">
        <v>1000</v>
      </c>
      <c r="Q5" s="300" t="s">
        <v>19</v>
      </c>
      <c r="R5" s="27"/>
      <c r="S5" s="278"/>
    </row>
    <row r="6" spans="1:19" ht="12.75">
      <c r="A6" s="306" t="s">
        <v>1442</v>
      </c>
      <c r="B6" s="307" t="s">
        <v>2463</v>
      </c>
      <c r="C6" s="307" t="s">
        <v>2464</v>
      </c>
      <c r="D6" s="307" t="s">
        <v>2465</v>
      </c>
      <c r="E6" s="307" t="s">
        <v>2466</v>
      </c>
      <c r="F6" s="307" t="s">
        <v>2467</v>
      </c>
      <c r="G6" s="307" t="s">
        <v>2468</v>
      </c>
      <c r="H6" s="307" t="s">
        <v>2469</v>
      </c>
      <c r="I6" s="307" t="s">
        <v>2470</v>
      </c>
      <c r="J6" s="307" t="s">
        <v>2471</v>
      </c>
      <c r="K6" s="307" t="s">
        <v>2472</v>
      </c>
      <c r="L6" s="308" t="s">
        <v>2473</v>
      </c>
      <c r="M6" s="307" t="s">
        <v>2474</v>
      </c>
      <c r="N6" s="307" t="s">
        <v>2475</v>
      </c>
      <c r="O6" s="309" t="s">
        <v>1605</v>
      </c>
      <c r="P6" s="310" t="s">
        <v>1604</v>
      </c>
      <c r="Q6" s="311" t="s">
        <v>20</v>
      </c>
      <c r="R6" s="27"/>
      <c r="S6" s="27"/>
    </row>
    <row r="7" spans="1:19" ht="13.5" thickBot="1">
      <c r="A7" s="312"/>
      <c r="B7" s="313" t="s">
        <v>2476</v>
      </c>
      <c r="C7" s="313" t="s">
        <v>2477</v>
      </c>
      <c r="D7" s="313" t="s">
        <v>2478</v>
      </c>
      <c r="E7" s="313" t="s">
        <v>2479</v>
      </c>
      <c r="F7" s="313" t="s">
        <v>2480</v>
      </c>
      <c r="G7" s="313" t="s">
        <v>2481</v>
      </c>
      <c r="H7" s="313" t="s">
        <v>2482</v>
      </c>
      <c r="I7" s="313" t="s">
        <v>2483</v>
      </c>
      <c r="J7" s="313" t="s">
        <v>2484</v>
      </c>
      <c r="K7" s="313" t="s">
        <v>2485</v>
      </c>
      <c r="L7" s="314" t="s">
        <v>2486</v>
      </c>
      <c r="M7" s="313"/>
      <c r="N7" s="313" t="s">
        <v>2480</v>
      </c>
      <c r="O7" s="315"/>
      <c r="P7" s="316"/>
      <c r="Q7" s="317"/>
      <c r="R7" s="27"/>
      <c r="S7" s="27"/>
    </row>
    <row r="8" spans="1:19" ht="12.75">
      <c r="A8" s="318" t="s">
        <v>2487</v>
      </c>
      <c r="B8" s="319"/>
      <c r="C8" s="319"/>
      <c r="D8" s="319"/>
      <c r="E8" s="320"/>
      <c r="F8" s="320"/>
      <c r="G8" s="320"/>
      <c r="H8" s="320"/>
      <c r="I8" s="320"/>
      <c r="J8" s="320">
        <v>15000</v>
      </c>
      <c r="K8" s="320">
        <v>1400</v>
      </c>
      <c r="L8" s="320"/>
      <c r="M8" s="321">
        <v>45</v>
      </c>
      <c r="N8" s="320"/>
      <c r="O8" s="322"/>
      <c r="P8" s="323"/>
      <c r="Q8" s="324">
        <f aca="true" t="shared" si="0" ref="Q8:Q37">SUM(B8:P8)</f>
        <v>16445</v>
      </c>
      <c r="R8" s="27"/>
      <c r="S8" s="27"/>
    </row>
    <row r="9" spans="1:18" ht="12.75">
      <c r="A9" s="325" t="s">
        <v>2488</v>
      </c>
      <c r="B9" s="326">
        <v>360000</v>
      </c>
      <c r="C9" s="326">
        <v>1850</v>
      </c>
      <c r="D9" s="326">
        <v>5000</v>
      </c>
      <c r="E9" s="326"/>
      <c r="F9" s="326"/>
      <c r="G9" s="326" t="s">
        <v>21</v>
      </c>
      <c r="H9" s="326"/>
      <c r="I9" s="326"/>
      <c r="J9" s="326"/>
      <c r="K9" s="326"/>
      <c r="L9" s="326"/>
      <c r="M9" s="327"/>
      <c r="N9" s="326"/>
      <c r="O9" s="328"/>
      <c r="P9" s="329"/>
      <c r="Q9" s="330">
        <f t="shared" si="0"/>
        <v>366850</v>
      </c>
      <c r="R9" s="27"/>
    </row>
    <row r="10" spans="1:18" ht="12.75">
      <c r="A10" s="325" t="s">
        <v>2492</v>
      </c>
      <c r="B10" s="326">
        <v>40000</v>
      </c>
      <c r="C10" s="326"/>
      <c r="D10" s="326"/>
      <c r="E10" s="326"/>
      <c r="F10" s="326"/>
      <c r="G10" s="326"/>
      <c r="H10" s="326"/>
      <c r="I10" s="326"/>
      <c r="J10" s="326" t="s">
        <v>21</v>
      </c>
      <c r="K10" s="326"/>
      <c r="L10" s="326">
        <v>5800</v>
      </c>
      <c r="M10" s="327"/>
      <c r="N10" s="326"/>
      <c r="O10" s="328"/>
      <c r="P10" s="329"/>
      <c r="Q10" s="330">
        <f t="shared" si="0"/>
        <v>45800</v>
      </c>
      <c r="R10" s="27"/>
    </row>
    <row r="11" spans="1:18" ht="12.75">
      <c r="A11" s="331" t="s">
        <v>2493</v>
      </c>
      <c r="B11" s="326" t="s">
        <v>21</v>
      </c>
      <c r="C11" s="326">
        <v>4507</v>
      </c>
      <c r="D11" s="326"/>
      <c r="E11" s="326">
        <v>7500</v>
      </c>
      <c r="F11" s="326">
        <v>9500</v>
      </c>
      <c r="G11" s="326"/>
      <c r="H11" s="326"/>
      <c r="I11" s="326"/>
      <c r="J11" s="326"/>
      <c r="K11" s="326"/>
      <c r="L11" s="326"/>
      <c r="M11" s="327">
        <v>8680</v>
      </c>
      <c r="N11" s="326">
        <v>5163</v>
      </c>
      <c r="O11" s="328"/>
      <c r="P11" s="329"/>
      <c r="Q11" s="330">
        <f t="shared" si="0"/>
        <v>35350</v>
      </c>
      <c r="R11" s="27"/>
    </row>
    <row r="12" spans="1:18" ht="12.75">
      <c r="A12" s="332" t="s">
        <v>22</v>
      </c>
      <c r="B12" s="333">
        <v>650</v>
      </c>
      <c r="C12" s="333" t="s">
        <v>21</v>
      </c>
      <c r="D12" s="333"/>
      <c r="E12" s="333"/>
      <c r="F12" s="333"/>
      <c r="G12" s="333"/>
      <c r="H12" s="333"/>
      <c r="I12" s="333"/>
      <c r="J12" s="333"/>
      <c r="K12" s="333"/>
      <c r="L12" s="333">
        <v>620</v>
      </c>
      <c r="M12" s="334" t="s">
        <v>21</v>
      </c>
      <c r="N12" s="333" t="s">
        <v>21</v>
      </c>
      <c r="O12" s="328"/>
      <c r="P12" s="329"/>
      <c r="Q12" s="330">
        <f t="shared" si="0"/>
        <v>1270</v>
      </c>
      <c r="R12" s="27"/>
    </row>
    <row r="13" spans="1:18" ht="12.75">
      <c r="A13" s="335" t="s">
        <v>23</v>
      </c>
      <c r="B13" s="336">
        <f>SUM(B8:B12)</f>
        <v>400650</v>
      </c>
      <c r="C13" s="336">
        <f aca="true" t="shared" si="1" ref="C13:L13">SUM(C8:C12)</f>
        <v>6357</v>
      </c>
      <c r="D13" s="336">
        <f t="shared" si="1"/>
        <v>5000</v>
      </c>
      <c r="E13" s="336">
        <f t="shared" si="1"/>
        <v>7500</v>
      </c>
      <c r="F13" s="336">
        <f t="shared" si="1"/>
        <v>9500</v>
      </c>
      <c r="G13" s="336">
        <f t="shared" si="1"/>
        <v>0</v>
      </c>
      <c r="H13" s="336">
        <f t="shared" si="1"/>
        <v>0</v>
      </c>
      <c r="I13" s="336">
        <f t="shared" si="1"/>
        <v>0</v>
      </c>
      <c r="J13" s="337">
        <f t="shared" si="1"/>
        <v>15000</v>
      </c>
      <c r="K13" s="336">
        <f t="shared" si="1"/>
        <v>1400</v>
      </c>
      <c r="L13" s="336">
        <f t="shared" si="1"/>
        <v>6420</v>
      </c>
      <c r="M13" s="336">
        <f>SUM(M8:M12)</f>
        <v>8725</v>
      </c>
      <c r="N13" s="336">
        <f>SUM(N8:N12)</f>
        <v>5163</v>
      </c>
      <c r="O13" s="338">
        <f>SUM(O8:O12)</f>
        <v>0</v>
      </c>
      <c r="P13" s="339">
        <f>SUM(P8:P12)</f>
        <v>0</v>
      </c>
      <c r="Q13" s="330">
        <f t="shared" si="0"/>
        <v>465715</v>
      </c>
      <c r="R13" s="27"/>
    </row>
    <row r="14" spans="1:18" ht="12.75">
      <c r="A14" s="325" t="s">
        <v>1786</v>
      </c>
      <c r="B14" s="326">
        <v>6000</v>
      </c>
      <c r="C14" s="326"/>
      <c r="D14" s="326"/>
      <c r="E14" s="326"/>
      <c r="F14" s="326"/>
      <c r="G14" s="326"/>
      <c r="H14" s="326"/>
      <c r="I14" s="326" t="s">
        <v>21</v>
      </c>
      <c r="J14" s="326">
        <v>100</v>
      </c>
      <c r="K14" s="326">
        <v>50</v>
      </c>
      <c r="L14" s="326">
        <v>50</v>
      </c>
      <c r="M14" s="327"/>
      <c r="N14" s="326"/>
      <c r="O14" s="328"/>
      <c r="P14" s="329"/>
      <c r="Q14" s="330">
        <f t="shared" si="0"/>
        <v>6200</v>
      </c>
      <c r="R14" s="27"/>
    </row>
    <row r="15" spans="1:18" ht="12.75">
      <c r="A15" s="325" t="s">
        <v>1606</v>
      </c>
      <c r="B15" s="326">
        <v>2000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>
        <v>100</v>
      </c>
      <c r="M15" s="327"/>
      <c r="N15" s="326"/>
      <c r="O15" s="328"/>
      <c r="P15" s="329">
        <v>100</v>
      </c>
      <c r="Q15" s="330">
        <f t="shared" si="0"/>
        <v>2200</v>
      </c>
      <c r="R15" s="27"/>
    </row>
    <row r="16" spans="1:18" ht="12.75">
      <c r="A16" s="340" t="s">
        <v>1607</v>
      </c>
      <c r="B16" s="341"/>
      <c r="C16" s="341"/>
      <c r="D16" s="341"/>
      <c r="E16" s="341"/>
      <c r="F16" s="341"/>
      <c r="G16" s="341"/>
      <c r="H16" s="341">
        <v>600000</v>
      </c>
      <c r="I16" s="341">
        <v>30000</v>
      </c>
      <c r="J16" s="341"/>
      <c r="K16" s="341"/>
      <c r="L16" s="341"/>
      <c r="M16" s="342" t="s">
        <v>21</v>
      </c>
      <c r="N16" s="341"/>
      <c r="O16" s="328"/>
      <c r="P16" s="329"/>
      <c r="Q16" s="330">
        <f t="shared" si="0"/>
        <v>630000</v>
      </c>
      <c r="R16" s="27"/>
    </row>
    <row r="17" spans="1:18" ht="12.75">
      <c r="A17" s="340" t="s">
        <v>1608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2"/>
      <c r="N17" s="341"/>
      <c r="O17" s="328"/>
      <c r="P17" s="329">
        <v>120000</v>
      </c>
      <c r="Q17" s="330">
        <f t="shared" si="0"/>
        <v>120000</v>
      </c>
      <c r="R17" s="27"/>
    </row>
    <row r="18" spans="1:18" ht="12.75">
      <c r="A18" s="332" t="s">
        <v>378</v>
      </c>
      <c r="B18" s="343" t="s">
        <v>21</v>
      </c>
      <c r="C18" s="343">
        <v>500</v>
      </c>
      <c r="D18" s="343"/>
      <c r="E18" s="343"/>
      <c r="F18" s="343"/>
      <c r="G18" s="343"/>
      <c r="H18" s="343"/>
      <c r="I18" s="343"/>
      <c r="J18" s="343"/>
      <c r="K18" s="343"/>
      <c r="L18" s="343" t="s">
        <v>21</v>
      </c>
      <c r="M18" s="344"/>
      <c r="N18" s="343"/>
      <c r="O18" s="345"/>
      <c r="P18" s="346">
        <v>8000</v>
      </c>
      <c r="Q18" s="330">
        <f t="shared" si="0"/>
        <v>8500</v>
      </c>
      <c r="R18" s="27"/>
    </row>
    <row r="19" spans="1:18" ht="13.5" thickBot="1">
      <c r="A19" s="347" t="s">
        <v>2539</v>
      </c>
      <c r="B19" s="348">
        <f>SUM(B13:B18)</f>
        <v>408650</v>
      </c>
      <c r="C19" s="348">
        <f aca="true" t="shared" si="2" ref="C19:L19">SUM(C13:C18)</f>
        <v>6857</v>
      </c>
      <c r="D19" s="348">
        <f t="shared" si="2"/>
        <v>5000</v>
      </c>
      <c r="E19" s="348">
        <f t="shared" si="2"/>
        <v>7500</v>
      </c>
      <c r="F19" s="348">
        <f t="shared" si="2"/>
        <v>9500</v>
      </c>
      <c r="G19" s="348">
        <f t="shared" si="2"/>
        <v>0</v>
      </c>
      <c r="H19" s="348">
        <f t="shared" si="2"/>
        <v>600000</v>
      </c>
      <c r="I19" s="348">
        <f t="shared" si="2"/>
        <v>30000</v>
      </c>
      <c r="J19" s="348">
        <f t="shared" si="2"/>
        <v>15100</v>
      </c>
      <c r="K19" s="348">
        <f t="shared" si="2"/>
        <v>1450</v>
      </c>
      <c r="L19" s="348">
        <f t="shared" si="2"/>
        <v>6570</v>
      </c>
      <c r="M19" s="348">
        <f>SUM(M13:M18)</f>
        <v>8725</v>
      </c>
      <c r="N19" s="348">
        <f>SUM(N13:N18)</f>
        <v>5163</v>
      </c>
      <c r="O19" s="349">
        <f>SUM(O13:O18)</f>
        <v>0</v>
      </c>
      <c r="P19" s="350">
        <f>SUM(P13:P18)</f>
        <v>128100</v>
      </c>
      <c r="Q19" s="1163">
        <f t="shared" si="0"/>
        <v>1232615</v>
      </c>
      <c r="R19" s="27"/>
    </row>
    <row r="20" spans="1:18" ht="12.75">
      <c r="A20" s="351" t="s">
        <v>1338</v>
      </c>
      <c r="B20" s="352">
        <v>40000</v>
      </c>
      <c r="C20" s="352">
        <v>5000</v>
      </c>
      <c r="D20" s="352"/>
      <c r="E20" s="352"/>
      <c r="F20" s="352"/>
      <c r="G20" s="352"/>
      <c r="H20" s="352"/>
      <c r="I20" s="352"/>
      <c r="J20" s="352"/>
      <c r="K20" s="352"/>
      <c r="L20" s="352" t="s">
        <v>21</v>
      </c>
      <c r="M20" s="353"/>
      <c r="N20" s="354"/>
      <c r="O20" s="354"/>
      <c r="P20" s="352"/>
      <c r="Q20" s="324">
        <f t="shared" si="0"/>
        <v>45000</v>
      </c>
      <c r="R20" s="27"/>
    </row>
    <row r="21" spans="1:18" ht="12.75">
      <c r="A21" s="325" t="s">
        <v>2494</v>
      </c>
      <c r="B21" s="326">
        <v>136500</v>
      </c>
      <c r="C21" s="326">
        <v>38000</v>
      </c>
      <c r="D21" s="326"/>
      <c r="E21" s="326"/>
      <c r="F21" s="326" t="s">
        <v>21</v>
      </c>
      <c r="G21" s="326">
        <v>27000</v>
      </c>
      <c r="H21" s="326"/>
      <c r="I21" s="326" t="s">
        <v>21</v>
      </c>
      <c r="J21" s="326" t="s">
        <v>21</v>
      </c>
      <c r="K21" s="326"/>
      <c r="L21" s="326">
        <v>2583</v>
      </c>
      <c r="M21" s="327" t="s">
        <v>21</v>
      </c>
      <c r="N21" s="328" t="s">
        <v>21</v>
      </c>
      <c r="O21" s="328"/>
      <c r="P21" s="326"/>
      <c r="Q21" s="330">
        <f t="shared" si="0"/>
        <v>204083</v>
      </c>
      <c r="R21" s="27"/>
    </row>
    <row r="22" spans="1:18" ht="12.75">
      <c r="A22" s="325" t="s">
        <v>1443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7"/>
      <c r="N22" s="328"/>
      <c r="O22" s="328"/>
      <c r="P22" s="326"/>
      <c r="Q22" s="330">
        <f t="shared" si="0"/>
        <v>0</v>
      </c>
      <c r="R22" s="27"/>
    </row>
    <row r="23" spans="1:18" ht="12.75">
      <c r="A23" s="325" t="s">
        <v>1444</v>
      </c>
      <c r="B23" s="326">
        <v>23000</v>
      </c>
      <c r="C23" s="326">
        <v>9500</v>
      </c>
      <c r="D23" s="326"/>
      <c r="E23" s="326">
        <v>1000</v>
      </c>
      <c r="F23" s="326"/>
      <c r="G23" s="326"/>
      <c r="H23" s="326"/>
      <c r="I23" s="326"/>
      <c r="J23" s="326"/>
      <c r="K23" s="326"/>
      <c r="L23" s="326">
        <v>2400</v>
      </c>
      <c r="M23" s="327" t="s">
        <v>21</v>
      </c>
      <c r="N23" s="328"/>
      <c r="O23" s="328"/>
      <c r="P23" s="326"/>
      <c r="Q23" s="330">
        <f t="shared" si="0"/>
        <v>35900</v>
      </c>
      <c r="R23" s="27"/>
    </row>
    <row r="24" spans="1:18" ht="12.75">
      <c r="A24" s="325" t="s">
        <v>2495</v>
      </c>
      <c r="B24" s="326"/>
      <c r="C24" s="326" t="s">
        <v>21</v>
      </c>
      <c r="D24" s="326">
        <v>5000</v>
      </c>
      <c r="E24" s="326"/>
      <c r="F24" s="326"/>
      <c r="G24" s="326"/>
      <c r="H24" s="326"/>
      <c r="I24" s="326"/>
      <c r="J24" s="326"/>
      <c r="K24" s="326"/>
      <c r="L24" s="326"/>
      <c r="M24" s="327"/>
      <c r="N24" s="328"/>
      <c r="O24" s="328"/>
      <c r="P24" s="326"/>
      <c r="Q24" s="330">
        <f t="shared" si="0"/>
        <v>5000</v>
      </c>
      <c r="R24" s="27"/>
    </row>
    <row r="25" spans="1:18" ht="12.75">
      <c r="A25" s="335" t="s">
        <v>1787</v>
      </c>
      <c r="B25" s="355">
        <f aca="true" t="shared" si="3" ref="B25:L25">SUM(B20:B24)</f>
        <v>199500</v>
      </c>
      <c r="C25" s="355">
        <f t="shared" si="3"/>
        <v>52500</v>
      </c>
      <c r="D25" s="355">
        <f t="shared" si="3"/>
        <v>5000</v>
      </c>
      <c r="E25" s="355">
        <f t="shared" si="3"/>
        <v>1000</v>
      </c>
      <c r="F25" s="355">
        <f t="shared" si="3"/>
        <v>0</v>
      </c>
      <c r="G25" s="355">
        <f t="shared" si="3"/>
        <v>27000</v>
      </c>
      <c r="H25" s="355">
        <f t="shared" si="3"/>
        <v>0</v>
      </c>
      <c r="I25" s="355">
        <f t="shared" si="3"/>
        <v>0</v>
      </c>
      <c r="J25" s="355">
        <f t="shared" si="3"/>
        <v>0</v>
      </c>
      <c r="K25" s="355">
        <f t="shared" si="3"/>
        <v>0</v>
      </c>
      <c r="L25" s="355">
        <f t="shared" si="3"/>
        <v>4983</v>
      </c>
      <c r="M25" s="355">
        <f>SUM(M20:M24)</f>
        <v>0</v>
      </c>
      <c r="N25" s="355">
        <f>SUM(N20:N24)</f>
        <v>0</v>
      </c>
      <c r="O25" s="355">
        <f>SUM(O20:O24)</f>
        <v>0</v>
      </c>
      <c r="P25" s="355">
        <f>SUM(P20:P24)</f>
        <v>0</v>
      </c>
      <c r="Q25" s="330">
        <f t="shared" si="0"/>
        <v>289983</v>
      </c>
      <c r="R25" s="27"/>
    </row>
    <row r="26" spans="1:18" ht="12.75">
      <c r="A26" s="340" t="s">
        <v>2496</v>
      </c>
      <c r="B26" s="341" t="s">
        <v>21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2"/>
      <c r="N26" s="322"/>
      <c r="O26" s="328">
        <v>20000</v>
      </c>
      <c r="P26" s="326"/>
      <c r="Q26" s="330">
        <f t="shared" si="0"/>
        <v>20000</v>
      </c>
      <c r="R26" s="27"/>
    </row>
    <row r="27" spans="1:18" ht="12.75">
      <c r="A27" s="325" t="s">
        <v>1440</v>
      </c>
      <c r="B27" s="326">
        <v>18000</v>
      </c>
      <c r="C27" s="326">
        <v>2300</v>
      </c>
      <c r="D27" s="326"/>
      <c r="E27" s="326"/>
      <c r="F27" s="326"/>
      <c r="G27" s="326"/>
      <c r="H27" s="326"/>
      <c r="I27" s="326"/>
      <c r="J27" s="326"/>
      <c r="K27" s="326"/>
      <c r="L27" s="326">
        <v>1011</v>
      </c>
      <c r="M27" s="327"/>
      <c r="N27" s="328"/>
      <c r="O27" s="328"/>
      <c r="P27" s="326"/>
      <c r="Q27" s="330">
        <f t="shared" si="0"/>
        <v>21311</v>
      </c>
      <c r="R27" s="27"/>
    </row>
    <row r="28" spans="1:18" ht="12.75">
      <c r="A28" s="325" t="s">
        <v>1788</v>
      </c>
      <c r="B28" s="326"/>
      <c r="C28" s="326"/>
      <c r="D28" s="326"/>
      <c r="E28" s="326"/>
      <c r="F28" s="326"/>
      <c r="G28" s="326"/>
      <c r="H28" s="326">
        <v>18000</v>
      </c>
      <c r="I28" s="326">
        <v>900</v>
      </c>
      <c r="J28" s="326"/>
      <c r="K28" s="326"/>
      <c r="L28" s="326"/>
      <c r="M28" s="327"/>
      <c r="N28" s="328"/>
      <c r="O28" s="328"/>
      <c r="P28" s="326"/>
      <c r="Q28" s="330">
        <f t="shared" si="0"/>
        <v>18900</v>
      </c>
      <c r="R28" s="27"/>
    </row>
    <row r="29" spans="1:18" ht="12.75">
      <c r="A29" s="325" t="s">
        <v>2281</v>
      </c>
      <c r="B29" s="326">
        <v>44000</v>
      </c>
      <c r="C29" s="326">
        <v>4900</v>
      </c>
      <c r="D29" s="326"/>
      <c r="E29" s="326">
        <v>4000</v>
      </c>
      <c r="F29" s="326">
        <v>1000</v>
      </c>
      <c r="G29" s="326"/>
      <c r="H29" s="326"/>
      <c r="I29" s="326"/>
      <c r="J29" s="326"/>
      <c r="K29" s="326"/>
      <c r="L29" s="326"/>
      <c r="M29" s="327" t="s">
        <v>21</v>
      </c>
      <c r="N29" s="328">
        <v>2500</v>
      </c>
      <c r="O29" s="328"/>
      <c r="P29" s="326"/>
      <c r="Q29" s="330">
        <f t="shared" si="0"/>
        <v>56400</v>
      </c>
      <c r="R29" s="27"/>
    </row>
    <row r="30" spans="1:18" ht="12.75">
      <c r="A30" s="325" t="s">
        <v>1609</v>
      </c>
      <c r="B30" s="326"/>
      <c r="C30" s="326"/>
      <c r="D30" s="326"/>
      <c r="E30" s="326"/>
      <c r="F30" s="326"/>
      <c r="G30" s="326"/>
      <c r="H30" s="326">
        <v>360000</v>
      </c>
      <c r="I30" s="326">
        <v>8000</v>
      </c>
      <c r="J30" s="326"/>
      <c r="K30" s="326"/>
      <c r="L30" s="326"/>
      <c r="M30" s="327"/>
      <c r="N30" s="328"/>
      <c r="O30" s="328"/>
      <c r="P30" s="326">
        <v>120000</v>
      </c>
      <c r="Q30" s="330">
        <f t="shared" si="0"/>
        <v>488000</v>
      </c>
      <c r="R30" s="27"/>
    </row>
    <row r="31" spans="1:18" ht="12.75">
      <c r="A31" s="332" t="s">
        <v>2350</v>
      </c>
      <c r="B31" s="343">
        <v>8250</v>
      </c>
      <c r="C31" s="343"/>
      <c r="D31" s="343"/>
      <c r="E31" s="343"/>
      <c r="F31" s="343"/>
      <c r="G31" s="343"/>
      <c r="H31" s="343"/>
      <c r="I31" s="343">
        <v>50</v>
      </c>
      <c r="J31" s="343">
        <v>200</v>
      </c>
      <c r="K31" s="343">
        <v>300</v>
      </c>
      <c r="L31" s="343">
        <v>200</v>
      </c>
      <c r="M31" s="344" t="s">
        <v>21</v>
      </c>
      <c r="N31" s="345"/>
      <c r="O31" s="345"/>
      <c r="P31" s="343"/>
      <c r="Q31" s="330">
        <f t="shared" si="0"/>
        <v>9000</v>
      </c>
      <c r="R31" s="27"/>
    </row>
    <row r="32" spans="1:18" ht="12.75">
      <c r="A32" s="325" t="s">
        <v>1441</v>
      </c>
      <c r="B32" s="326">
        <v>1722</v>
      </c>
      <c r="C32" s="326">
        <v>261</v>
      </c>
      <c r="D32" s="326"/>
      <c r="E32" s="326">
        <v>55</v>
      </c>
      <c r="F32" s="326">
        <v>12</v>
      </c>
      <c r="G32" s="326"/>
      <c r="H32" s="326"/>
      <c r="I32" s="326"/>
      <c r="J32" s="326"/>
      <c r="K32" s="326"/>
      <c r="L32" s="326" t="s">
        <v>21</v>
      </c>
      <c r="M32" s="327" t="s">
        <v>21</v>
      </c>
      <c r="N32" s="328">
        <v>100</v>
      </c>
      <c r="O32" s="328"/>
      <c r="P32" s="326"/>
      <c r="Q32" s="330">
        <f t="shared" si="0"/>
        <v>2150</v>
      </c>
      <c r="R32" s="27"/>
    </row>
    <row r="33" spans="1:18" ht="12.75">
      <c r="A33" s="325" t="s">
        <v>1789</v>
      </c>
      <c r="B33" s="326">
        <v>28195</v>
      </c>
      <c r="C33" s="326">
        <v>1581</v>
      </c>
      <c r="D33" s="326"/>
      <c r="E33" s="326">
        <v>422</v>
      </c>
      <c r="F33" s="326">
        <v>53</v>
      </c>
      <c r="G33" s="326">
        <v>53</v>
      </c>
      <c r="H33" s="326">
        <v>2741</v>
      </c>
      <c r="I33" s="326">
        <v>105</v>
      </c>
      <c r="J33" s="326">
        <v>949</v>
      </c>
      <c r="K33" s="326">
        <v>632</v>
      </c>
      <c r="L33" s="326">
        <v>1581</v>
      </c>
      <c r="M33" s="327">
        <v>843</v>
      </c>
      <c r="N33" s="328">
        <v>158</v>
      </c>
      <c r="O33" s="328">
        <v>158</v>
      </c>
      <c r="P33" s="326">
        <v>2529</v>
      </c>
      <c r="Q33" s="330">
        <f t="shared" si="0"/>
        <v>40000</v>
      </c>
      <c r="R33" s="27"/>
    </row>
    <row r="34" spans="1:18" ht="12.75">
      <c r="A34" s="325" t="s">
        <v>2498</v>
      </c>
      <c r="B34" s="326">
        <v>9586</v>
      </c>
      <c r="C34" s="326">
        <v>541</v>
      </c>
      <c r="D34" s="326"/>
      <c r="E34" s="326">
        <v>142</v>
      </c>
      <c r="F34" s="326">
        <v>19</v>
      </c>
      <c r="G34" s="326">
        <v>19</v>
      </c>
      <c r="H34" s="326">
        <v>932</v>
      </c>
      <c r="I34" s="326">
        <v>34</v>
      </c>
      <c r="J34" s="326">
        <v>323</v>
      </c>
      <c r="K34" s="326">
        <v>215</v>
      </c>
      <c r="L34" s="326">
        <v>538</v>
      </c>
      <c r="M34" s="327">
        <v>287</v>
      </c>
      <c r="N34" s="328">
        <v>54</v>
      </c>
      <c r="O34" s="328">
        <v>54</v>
      </c>
      <c r="P34" s="326">
        <v>856</v>
      </c>
      <c r="Q34" s="330">
        <f t="shared" si="0"/>
        <v>13600</v>
      </c>
      <c r="R34" s="27"/>
    </row>
    <row r="35" spans="1:18" ht="12.75">
      <c r="A35" s="325" t="s">
        <v>332</v>
      </c>
      <c r="B35" s="326">
        <v>33230</v>
      </c>
      <c r="C35" s="326">
        <v>1650</v>
      </c>
      <c r="D35" s="326"/>
      <c r="E35" s="326">
        <v>100</v>
      </c>
      <c r="F35" s="326" t="s">
        <v>21</v>
      </c>
      <c r="G35" s="326">
        <v>3000</v>
      </c>
      <c r="H35" s="326">
        <v>17580</v>
      </c>
      <c r="I35" s="326">
        <v>1780</v>
      </c>
      <c r="J35" s="326">
        <v>80</v>
      </c>
      <c r="K35" s="326">
        <v>80</v>
      </c>
      <c r="L35" s="326">
        <v>38162</v>
      </c>
      <c r="M35" s="327">
        <v>250</v>
      </c>
      <c r="N35" s="328"/>
      <c r="O35" s="328"/>
      <c r="P35" s="326">
        <v>450</v>
      </c>
      <c r="Q35" s="330">
        <f t="shared" si="0"/>
        <v>96362</v>
      </c>
      <c r="R35" s="27"/>
    </row>
    <row r="36" spans="1:18" ht="13.5" thickBot="1">
      <c r="A36" s="347" t="s">
        <v>2499</v>
      </c>
      <c r="B36" s="348">
        <f>SUM(B25:B35)</f>
        <v>342483</v>
      </c>
      <c r="C36" s="348">
        <f aca="true" t="shared" si="4" ref="C36:L36">SUM(C25:C35)</f>
        <v>63733</v>
      </c>
      <c r="D36" s="348">
        <f t="shared" si="4"/>
        <v>5000</v>
      </c>
      <c r="E36" s="348">
        <f t="shared" si="4"/>
        <v>5719</v>
      </c>
      <c r="F36" s="348">
        <f t="shared" si="4"/>
        <v>1084</v>
      </c>
      <c r="G36" s="348">
        <f t="shared" si="4"/>
        <v>30072</v>
      </c>
      <c r="H36" s="348">
        <f t="shared" si="4"/>
        <v>399253</v>
      </c>
      <c r="I36" s="348">
        <f t="shared" si="4"/>
        <v>10869</v>
      </c>
      <c r="J36" s="348">
        <f t="shared" si="4"/>
        <v>1552</v>
      </c>
      <c r="K36" s="348">
        <f t="shared" si="4"/>
        <v>1227</v>
      </c>
      <c r="L36" s="348">
        <f t="shared" si="4"/>
        <v>46475</v>
      </c>
      <c r="M36" s="348">
        <f>SUM(M25:M35)</f>
        <v>1380</v>
      </c>
      <c r="N36" s="348">
        <f>SUM(N25:N35)</f>
        <v>2812</v>
      </c>
      <c r="O36" s="348">
        <f>SUM(O25:O35)</f>
        <v>20212</v>
      </c>
      <c r="P36" s="348">
        <f>SUM(P25:P35)</f>
        <v>123835</v>
      </c>
      <c r="Q36" s="1163">
        <f t="shared" si="0"/>
        <v>1055706</v>
      </c>
      <c r="R36" s="27"/>
    </row>
    <row r="37" spans="1:18" ht="13.5" thickBot="1">
      <c r="A37" s="356" t="s">
        <v>2497</v>
      </c>
      <c r="B37" s="357">
        <f>B19-B36</f>
        <v>66167</v>
      </c>
      <c r="C37" s="357">
        <f aca="true" t="shared" si="5" ref="C37:L37">C19-C36</f>
        <v>-56876</v>
      </c>
      <c r="D37" s="357">
        <f t="shared" si="5"/>
        <v>0</v>
      </c>
      <c r="E37" s="357">
        <f t="shared" si="5"/>
        <v>1781</v>
      </c>
      <c r="F37" s="357">
        <f t="shared" si="5"/>
        <v>8416</v>
      </c>
      <c r="G37" s="358">
        <f t="shared" si="5"/>
        <v>-30072</v>
      </c>
      <c r="H37" s="357">
        <f t="shared" si="5"/>
        <v>200747</v>
      </c>
      <c r="I37" s="357">
        <f t="shared" si="5"/>
        <v>19131</v>
      </c>
      <c r="J37" s="357">
        <f t="shared" si="5"/>
        <v>13548</v>
      </c>
      <c r="K37" s="357">
        <f t="shared" si="5"/>
        <v>223</v>
      </c>
      <c r="L37" s="357">
        <f t="shared" si="5"/>
        <v>-39905</v>
      </c>
      <c r="M37" s="357">
        <f>M19-M36</f>
        <v>7345</v>
      </c>
      <c r="N37" s="357">
        <f>N19-N36</f>
        <v>2351</v>
      </c>
      <c r="O37" s="357">
        <f>O19-O36</f>
        <v>-20212</v>
      </c>
      <c r="P37" s="357">
        <f>P19-P36</f>
        <v>4265</v>
      </c>
      <c r="Q37" s="1164">
        <f t="shared" si="0"/>
        <v>176909</v>
      </c>
      <c r="R37" s="27"/>
    </row>
    <row r="38" spans="1:18" ht="12.75">
      <c r="A38" s="278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</row>
    <row r="39" spans="1:18" ht="12.75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</row>
    <row r="40" spans="1:18" ht="12.75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85" r:id="rId1"/>
  <headerFooter alignWithMargins="0">
    <oddHeader>&amp;RPříloha XI/1</oddHeader>
    <oddFooter>&amp;C- 84 -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8.875" style="27" customWidth="1"/>
    <col min="2" max="2" width="22.25390625" style="128" bestFit="1" customWidth="1"/>
    <col min="3" max="3" width="21.375" style="27" bestFit="1" customWidth="1"/>
    <col min="4" max="5" width="9.125" style="27" customWidth="1"/>
    <col min="6" max="6" width="13.75390625" style="27" customWidth="1"/>
    <col min="7" max="16384" width="9.125" style="27" customWidth="1"/>
  </cols>
  <sheetData>
    <row r="1" ht="12.75">
      <c r="H1" s="773"/>
    </row>
    <row r="2" spans="1:3" ht="18.75">
      <c r="A2" s="1577" t="s">
        <v>2500</v>
      </c>
      <c r="B2" s="773"/>
      <c r="C2" s="2"/>
    </row>
    <row r="3" spans="1:3" ht="12.75">
      <c r="A3" s="277" t="s">
        <v>727</v>
      </c>
      <c r="B3" s="773"/>
      <c r="C3" s="2"/>
    </row>
    <row r="4" spans="1:3" ht="12.75">
      <c r="A4" s="277"/>
      <c r="B4" s="773"/>
      <c r="C4" s="2"/>
    </row>
    <row r="5" spans="2:5" ht="15.75">
      <c r="B5" s="185" t="s">
        <v>1791</v>
      </c>
      <c r="C5" s="128"/>
      <c r="D5" s="268"/>
      <c r="E5" s="268"/>
    </row>
    <row r="6" spans="2:4" ht="13.5" thickBot="1">
      <c r="B6" s="278"/>
      <c r="C6" s="28" t="s">
        <v>19</v>
      </c>
      <c r="D6" s="277"/>
    </row>
    <row r="7" spans="1:4" ht="14.25" thickBot="1">
      <c r="A7" s="763" t="s">
        <v>1908</v>
      </c>
      <c r="B7" s="279" t="s">
        <v>1794</v>
      </c>
      <c r="C7" s="280" t="s">
        <v>461</v>
      </c>
      <c r="D7" s="277"/>
    </row>
    <row r="8" spans="1:6" ht="12.75">
      <c r="A8" s="764">
        <v>111001</v>
      </c>
      <c r="B8" s="281" t="s">
        <v>1790</v>
      </c>
      <c r="C8" s="18">
        <v>14500</v>
      </c>
      <c r="D8" s="277"/>
      <c r="F8" s="278"/>
    </row>
    <row r="9" spans="1:6" ht="12.75">
      <c r="A9" s="764">
        <v>111002</v>
      </c>
      <c r="B9" s="281" t="s">
        <v>462</v>
      </c>
      <c r="C9" s="18">
        <v>10000</v>
      </c>
      <c r="D9" s="277"/>
      <c r="F9" s="278"/>
    </row>
    <row r="10" spans="1:6" ht="12.75">
      <c r="A10" s="764">
        <v>111003</v>
      </c>
      <c r="B10" s="281" t="s">
        <v>463</v>
      </c>
      <c r="C10" s="18">
        <v>3500</v>
      </c>
      <c r="D10" s="277"/>
      <c r="F10" s="278"/>
    </row>
    <row r="11" spans="1:6" ht="12.75">
      <c r="A11" s="764">
        <v>111004</v>
      </c>
      <c r="B11" s="281" t="s">
        <v>464</v>
      </c>
      <c r="C11" s="18">
        <v>10000</v>
      </c>
      <c r="D11" s="277"/>
      <c r="F11" s="278"/>
    </row>
    <row r="12" spans="1:6" ht="12.75">
      <c r="A12" s="764">
        <v>111005</v>
      </c>
      <c r="B12" s="282" t="s">
        <v>744</v>
      </c>
      <c r="C12" s="283">
        <v>47500</v>
      </c>
      <c r="D12" s="277"/>
      <c r="F12" s="278"/>
    </row>
    <row r="13" spans="1:6" ht="12.75">
      <c r="A13" s="764">
        <v>111006</v>
      </c>
      <c r="B13" s="282" t="s">
        <v>745</v>
      </c>
      <c r="C13" s="283">
        <v>11000</v>
      </c>
      <c r="D13" s="277"/>
      <c r="F13" s="278"/>
    </row>
    <row r="14" spans="1:6" ht="12.75">
      <c r="A14" s="765"/>
      <c r="B14" s="284" t="s">
        <v>2369</v>
      </c>
      <c r="C14" s="285">
        <f>SUM(C8:C13)</f>
        <v>96500</v>
      </c>
      <c r="D14" s="277"/>
      <c r="F14" s="278"/>
    </row>
    <row r="15" spans="1:6" ht="13.5" thickBot="1">
      <c r="A15" s="766">
        <v>111007</v>
      </c>
      <c r="B15" s="286" t="s">
        <v>2520</v>
      </c>
      <c r="C15" s="287">
        <v>40000</v>
      </c>
      <c r="D15" s="277"/>
      <c r="F15" s="278"/>
    </row>
    <row r="16" spans="1:6" ht="16.5" thickBot="1">
      <c r="A16" s="767"/>
      <c r="B16" s="288" t="s">
        <v>489</v>
      </c>
      <c r="C16" s="289">
        <f>SUM(C14:C15)</f>
        <v>136500</v>
      </c>
      <c r="D16" s="278"/>
      <c r="F16" s="278"/>
    </row>
    <row r="17" spans="2:6" ht="12.75">
      <c r="B17" s="290"/>
      <c r="C17" s="278"/>
      <c r="D17" s="278"/>
      <c r="F17" s="278"/>
    </row>
    <row r="18" spans="2:6" ht="12.75">
      <c r="B18" s="290"/>
      <c r="C18" s="278"/>
      <c r="D18" s="278"/>
      <c r="F18" s="278"/>
    </row>
    <row r="19" spans="2:6" ht="15.75">
      <c r="B19" s="185" t="s">
        <v>1792</v>
      </c>
      <c r="F19" s="278"/>
    </row>
    <row r="20" spans="2:3" ht="13.5" thickBot="1">
      <c r="B20" s="277"/>
      <c r="C20" s="128"/>
    </row>
    <row r="21" spans="1:3" ht="14.25" thickBot="1">
      <c r="A21" s="763" t="s">
        <v>1908</v>
      </c>
      <c r="B21" s="279" t="s">
        <v>1794</v>
      </c>
      <c r="C21" s="280" t="s">
        <v>461</v>
      </c>
    </row>
    <row r="22" spans="1:6" ht="12.75">
      <c r="A22" s="764">
        <v>111008</v>
      </c>
      <c r="B22" s="282" t="s">
        <v>746</v>
      </c>
      <c r="C22" s="283">
        <v>7000</v>
      </c>
      <c r="F22" s="291"/>
    </row>
    <row r="23" spans="1:6" ht="13.5" thickBot="1">
      <c r="A23" s="766">
        <v>111009</v>
      </c>
      <c r="B23" s="286" t="s">
        <v>747</v>
      </c>
      <c r="C23" s="287">
        <v>31000</v>
      </c>
      <c r="F23" s="278"/>
    </row>
    <row r="24" spans="1:6" ht="16.5" thickBot="1">
      <c r="A24" s="767"/>
      <c r="B24" s="292" t="s">
        <v>2369</v>
      </c>
      <c r="C24" s="293">
        <f>SUM(C22:C23)</f>
        <v>38000</v>
      </c>
      <c r="F24" s="278"/>
    </row>
    <row r="25" spans="2:6" ht="12.75">
      <c r="B25" s="277"/>
      <c r="C25" s="277"/>
      <c r="F25" s="291"/>
    </row>
    <row r="26" spans="2:6" ht="12.75">
      <c r="B26" s="27"/>
      <c r="F26" s="27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XI/2</oddHeader>
    <oddFooter>&amp;C- 85 -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10.25390625" style="27" bestFit="1" customWidth="1"/>
    <col min="2" max="2" width="29.125" style="128" customWidth="1"/>
    <col min="3" max="3" width="8.125" style="27" bestFit="1" customWidth="1"/>
    <col min="4" max="4" width="8.25390625" style="27" bestFit="1" customWidth="1"/>
    <col min="5" max="7" width="8.125" style="27" bestFit="1" customWidth="1"/>
    <col min="8" max="16384" width="9.125" style="27" customWidth="1"/>
  </cols>
  <sheetData>
    <row r="1" spans="2:6" ht="12.75">
      <c r="B1" s="277"/>
      <c r="C1" s="277"/>
      <c r="F1" s="291"/>
    </row>
    <row r="2" spans="1:6" ht="15.75">
      <c r="A2" s="1766" t="s">
        <v>263</v>
      </c>
      <c r="B2" s="27"/>
      <c r="F2" s="278"/>
    </row>
    <row r="3" spans="1:7" ht="15.75">
      <c r="A3" s="1766" t="s">
        <v>264</v>
      </c>
      <c r="B3" s="27"/>
      <c r="C3" s="1191"/>
      <c r="D3" s="1191"/>
      <c r="E3" s="1191"/>
      <c r="F3" s="1191"/>
      <c r="G3" s="773"/>
    </row>
    <row r="4" spans="2:7" ht="12.75">
      <c r="B4" s="798"/>
      <c r="C4" s="1191"/>
      <c r="D4" s="1191"/>
      <c r="E4" s="1191"/>
      <c r="F4" s="1191"/>
      <c r="G4" s="773"/>
    </row>
    <row r="5" spans="1:7" ht="13.5" thickBot="1">
      <c r="A5" s="1579"/>
      <c r="B5" s="1170" t="s">
        <v>2251</v>
      </c>
      <c r="C5" s="1179">
        <v>8231</v>
      </c>
      <c r="D5" s="1179">
        <v>8232</v>
      </c>
      <c r="E5" s="1179">
        <v>8233</v>
      </c>
      <c r="F5" s="1179">
        <v>8234</v>
      </c>
      <c r="G5" s="891" t="s">
        <v>19</v>
      </c>
    </row>
    <row r="6" spans="1:7" ht="15.75" thickBot="1">
      <c r="A6" s="1769"/>
      <c r="B6" s="1580" t="s">
        <v>265</v>
      </c>
      <c r="C6" s="1772" t="s">
        <v>266</v>
      </c>
      <c r="D6" s="1772" t="s">
        <v>267</v>
      </c>
      <c r="E6" s="1772" t="s">
        <v>268</v>
      </c>
      <c r="F6" s="1773" t="s">
        <v>269</v>
      </c>
      <c r="G6" s="1777" t="s">
        <v>20</v>
      </c>
    </row>
    <row r="7" spans="1:7" ht="12.75">
      <c r="A7" s="1767">
        <v>6030013</v>
      </c>
      <c r="B7" s="1138" t="s">
        <v>270</v>
      </c>
      <c r="C7" s="1149"/>
      <c r="D7" s="1012"/>
      <c r="E7" s="1012"/>
      <c r="F7" s="1186"/>
      <c r="G7" s="1581">
        <f aca="true" t="shared" si="0" ref="G7:G32">SUM(C7:F7)</f>
        <v>0</v>
      </c>
    </row>
    <row r="8" spans="1:7" ht="12.75">
      <c r="A8" s="1767">
        <v>6030021</v>
      </c>
      <c r="B8" s="789" t="s">
        <v>271</v>
      </c>
      <c r="C8" s="1149">
        <v>57276</v>
      </c>
      <c r="D8" s="1012">
        <v>106397</v>
      </c>
      <c r="E8" s="1012">
        <v>104077</v>
      </c>
      <c r="F8" s="1186">
        <v>100121</v>
      </c>
      <c r="G8" s="1582">
        <f t="shared" si="0"/>
        <v>367871</v>
      </c>
    </row>
    <row r="9" spans="1:7" ht="12.75">
      <c r="A9" s="1767">
        <v>6030022</v>
      </c>
      <c r="B9" s="1182" t="s">
        <v>272</v>
      </c>
      <c r="C9" s="1190">
        <v>16782</v>
      </c>
      <c r="D9" s="1038">
        <v>11862</v>
      </c>
      <c r="E9" s="1038">
        <v>8080</v>
      </c>
      <c r="F9" s="1187">
        <v>7245</v>
      </c>
      <c r="G9" s="1582">
        <f t="shared" si="0"/>
        <v>43969</v>
      </c>
    </row>
    <row r="10" spans="1:7" ht="12.75">
      <c r="A10" s="1767">
        <v>6030025</v>
      </c>
      <c r="B10" s="1182" t="s">
        <v>1356</v>
      </c>
      <c r="C10" s="1190"/>
      <c r="D10" s="1038" t="s">
        <v>21</v>
      </c>
      <c r="E10" s="1038"/>
      <c r="F10" s="1187"/>
      <c r="G10" s="1583">
        <f t="shared" si="0"/>
        <v>0</v>
      </c>
    </row>
    <row r="11" spans="1:7" ht="12.75">
      <c r="A11" s="1767" t="s">
        <v>1357</v>
      </c>
      <c r="B11" s="1183" t="s">
        <v>1358</v>
      </c>
      <c r="C11" s="1584">
        <v>1</v>
      </c>
      <c r="D11" s="1585">
        <v>-106</v>
      </c>
      <c r="E11" s="1585">
        <v>50</v>
      </c>
      <c r="F11" s="1586">
        <v>-439</v>
      </c>
      <c r="G11" s="1583">
        <f t="shared" si="0"/>
        <v>-494</v>
      </c>
    </row>
    <row r="12" spans="1:7" ht="12.75">
      <c r="A12" s="1767" t="s">
        <v>1359</v>
      </c>
      <c r="B12" s="789"/>
      <c r="C12" s="1149"/>
      <c r="D12" s="1012"/>
      <c r="E12" s="1012"/>
      <c r="F12" s="1186"/>
      <c r="G12" s="1587">
        <f t="shared" si="0"/>
        <v>0</v>
      </c>
    </row>
    <row r="13" spans="1:7" ht="13.5">
      <c r="A13" s="1770" t="s">
        <v>1357</v>
      </c>
      <c r="B13" s="1588" t="s">
        <v>23</v>
      </c>
      <c r="C13" s="1589">
        <f>SUM(C7:C12)</f>
        <v>74059</v>
      </c>
      <c r="D13" s="1589">
        <f>SUM(D7:D12)</f>
        <v>118153</v>
      </c>
      <c r="E13" s="1589">
        <f>SUM(E7:E12)</f>
        <v>112207</v>
      </c>
      <c r="F13" s="1589">
        <f>SUM(F7:F12)</f>
        <v>106927</v>
      </c>
      <c r="G13" s="1587">
        <f t="shared" si="0"/>
        <v>411346</v>
      </c>
    </row>
    <row r="14" spans="1:7" ht="12.75">
      <c r="A14" s="1767">
        <v>64110</v>
      </c>
      <c r="B14" s="1182" t="s">
        <v>1360</v>
      </c>
      <c r="C14" s="1190">
        <v>2037</v>
      </c>
      <c r="D14" s="1038">
        <v>726</v>
      </c>
      <c r="E14" s="79">
        <v>1196</v>
      </c>
      <c r="F14" s="1187">
        <v>272</v>
      </c>
      <c r="G14" s="1582">
        <f t="shared" si="0"/>
        <v>4231</v>
      </c>
    </row>
    <row r="15" spans="1:7" ht="12.75">
      <c r="A15" s="1767">
        <v>64128</v>
      </c>
      <c r="B15" s="1182" t="s">
        <v>1361</v>
      </c>
      <c r="C15" s="1190">
        <v>23268</v>
      </c>
      <c r="D15" s="1038">
        <v>12702</v>
      </c>
      <c r="E15" s="79">
        <v>4768</v>
      </c>
      <c r="F15" s="1187">
        <v>6758</v>
      </c>
      <c r="G15" s="1582">
        <f t="shared" si="0"/>
        <v>47496</v>
      </c>
    </row>
    <row r="16" spans="1:7" ht="12.75">
      <c r="A16" s="1767">
        <v>662</v>
      </c>
      <c r="B16" s="1182" t="s">
        <v>1362</v>
      </c>
      <c r="C16" s="1190">
        <v>171</v>
      </c>
      <c r="D16" s="1038">
        <v>38</v>
      </c>
      <c r="E16" s="1038">
        <v>97</v>
      </c>
      <c r="F16" s="1187">
        <v>65</v>
      </c>
      <c r="G16" s="1582">
        <f t="shared" si="0"/>
        <v>371</v>
      </c>
    </row>
    <row r="17" spans="1:7" ht="13.5" thickBot="1">
      <c r="A17" s="1767" t="s">
        <v>1363</v>
      </c>
      <c r="B17" s="1183" t="s">
        <v>1364</v>
      </c>
      <c r="C17" s="1584"/>
      <c r="D17" s="1585"/>
      <c r="E17" s="1585"/>
      <c r="F17" s="1586">
        <v>-106</v>
      </c>
      <c r="G17" s="1590">
        <f t="shared" si="0"/>
        <v>-106</v>
      </c>
    </row>
    <row r="18" spans="1:7" ht="15" thickBot="1">
      <c r="A18" s="1170"/>
      <c r="B18" s="1591" t="s">
        <v>152</v>
      </c>
      <c r="C18" s="1592">
        <f>SUM(C13:C17)</f>
        <v>99535</v>
      </c>
      <c r="D18" s="1592">
        <f>SUM(D13:D17)</f>
        <v>131619</v>
      </c>
      <c r="E18" s="1593">
        <f>SUM(E13:E17)</f>
        <v>118268</v>
      </c>
      <c r="F18" s="1594">
        <f>SUM(F13:F17)</f>
        <v>113916</v>
      </c>
      <c r="G18" s="1595">
        <f t="shared" si="0"/>
        <v>463338</v>
      </c>
    </row>
    <row r="19" spans="1:7" ht="12.75">
      <c r="A19" s="1767">
        <v>511</v>
      </c>
      <c r="B19" s="789" t="s">
        <v>1365</v>
      </c>
      <c r="C19" s="1149">
        <v>304</v>
      </c>
      <c r="D19" s="1012">
        <v>16754</v>
      </c>
      <c r="E19" s="1012">
        <v>11472</v>
      </c>
      <c r="F19" s="1186">
        <v>11280</v>
      </c>
      <c r="G19" s="1581">
        <f t="shared" si="0"/>
        <v>39810</v>
      </c>
    </row>
    <row r="20" spans="1:7" ht="12.75">
      <c r="A20" s="1768" t="s">
        <v>1366</v>
      </c>
      <c r="B20" s="1138" t="s">
        <v>1367</v>
      </c>
      <c r="C20" s="1596"/>
      <c r="D20" s="1186"/>
      <c r="E20" s="1186"/>
      <c r="F20" s="1186"/>
      <c r="G20" s="1582">
        <f t="shared" si="0"/>
        <v>0</v>
      </c>
    </row>
    <row r="21" spans="1:7" ht="12.75">
      <c r="A21" s="1768" t="s">
        <v>1368</v>
      </c>
      <c r="B21" s="1182" t="s">
        <v>1440</v>
      </c>
      <c r="C21" s="1149">
        <v>4547</v>
      </c>
      <c r="D21" s="1012">
        <v>4447</v>
      </c>
      <c r="E21" s="1012">
        <v>4594</v>
      </c>
      <c r="F21" s="1186">
        <v>4763</v>
      </c>
      <c r="G21" s="1582">
        <f t="shared" si="0"/>
        <v>18351</v>
      </c>
    </row>
    <row r="22" spans="1:7" ht="12.75">
      <c r="A22" s="1768">
        <v>532</v>
      </c>
      <c r="B22" s="1182" t="s">
        <v>1369</v>
      </c>
      <c r="C22" s="1149"/>
      <c r="D22" s="1012"/>
      <c r="E22" s="1012"/>
      <c r="F22" s="1186"/>
      <c r="G22" s="1582">
        <f t="shared" si="0"/>
        <v>0</v>
      </c>
    </row>
    <row r="23" spans="1:7" ht="12.75">
      <c r="A23" s="1768" t="s">
        <v>1370</v>
      </c>
      <c r="B23" s="1182" t="s">
        <v>1788</v>
      </c>
      <c r="C23" s="1149"/>
      <c r="D23" s="1012"/>
      <c r="E23" s="1012"/>
      <c r="F23" s="1186"/>
      <c r="G23" s="1582">
        <f t="shared" si="0"/>
        <v>0</v>
      </c>
    </row>
    <row r="24" spans="1:7" ht="12.75">
      <c r="A24" s="1768" t="s">
        <v>1371</v>
      </c>
      <c r="B24" s="1182" t="s">
        <v>1372</v>
      </c>
      <c r="C24" s="1149"/>
      <c r="D24" s="1012"/>
      <c r="E24" s="1012"/>
      <c r="F24" s="1186"/>
      <c r="G24" s="1582">
        <f t="shared" si="0"/>
        <v>0</v>
      </c>
    </row>
    <row r="25" spans="1:7" ht="12.75">
      <c r="A25" s="1768" t="s">
        <v>1373</v>
      </c>
      <c r="B25" s="1182" t="s">
        <v>1374</v>
      </c>
      <c r="C25" s="1149"/>
      <c r="D25" s="1012"/>
      <c r="E25" s="1012"/>
      <c r="F25" s="1186"/>
      <c r="G25" s="1582">
        <f t="shared" si="0"/>
        <v>0</v>
      </c>
    </row>
    <row r="26" spans="1:7" ht="12.75">
      <c r="A26" s="1768">
        <v>548</v>
      </c>
      <c r="B26" s="1183" t="s">
        <v>169</v>
      </c>
      <c r="C26" s="1149"/>
      <c r="D26" s="1012"/>
      <c r="E26" s="1012"/>
      <c r="F26" s="1186"/>
      <c r="G26" s="1582">
        <f t="shared" si="0"/>
        <v>0</v>
      </c>
    </row>
    <row r="27" spans="1:7" ht="12.75">
      <c r="A27" s="1768" t="s">
        <v>1375</v>
      </c>
      <c r="B27" s="1182" t="s">
        <v>1441</v>
      </c>
      <c r="C27" s="1149"/>
      <c r="D27" s="1012"/>
      <c r="E27" s="1012"/>
      <c r="F27" s="1186"/>
      <c r="G27" s="1582">
        <f t="shared" si="0"/>
        <v>0</v>
      </c>
    </row>
    <row r="28" spans="1:7" ht="12.75">
      <c r="A28" s="1768">
        <v>556</v>
      </c>
      <c r="B28" s="1182" t="s">
        <v>1376</v>
      </c>
      <c r="C28" s="1149"/>
      <c r="D28" s="1012"/>
      <c r="E28" s="1012"/>
      <c r="F28" s="1186"/>
      <c r="G28" s="1582">
        <f t="shared" si="0"/>
        <v>0</v>
      </c>
    </row>
    <row r="29" spans="1:7" ht="12.75">
      <c r="A29" s="1768" t="s">
        <v>1377</v>
      </c>
      <c r="B29" s="1182" t="s">
        <v>1378</v>
      </c>
      <c r="C29" s="1149"/>
      <c r="D29" s="1012"/>
      <c r="E29" s="1012"/>
      <c r="F29" s="1186"/>
      <c r="G29" s="1582">
        <f t="shared" si="0"/>
        <v>0</v>
      </c>
    </row>
    <row r="30" spans="1:7" ht="12.75">
      <c r="A30" s="1768" t="s">
        <v>1379</v>
      </c>
      <c r="B30" s="1183" t="s">
        <v>332</v>
      </c>
      <c r="C30" s="1584">
        <v>1794</v>
      </c>
      <c r="D30" s="1585">
        <v>5828</v>
      </c>
      <c r="E30" s="1585">
        <v>4130</v>
      </c>
      <c r="F30" s="1586">
        <v>3843</v>
      </c>
      <c r="G30" s="1582">
        <f t="shared" si="0"/>
        <v>15595</v>
      </c>
    </row>
    <row r="31" spans="1:7" ht="15" thickBot="1">
      <c r="A31" s="1579"/>
      <c r="B31" s="1597" t="s">
        <v>173</v>
      </c>
      <c r="C31" s="1598">
        <f>SUM(C19:C30)</f>
        <v>6645</v>
      </c>
      <c r="D31" s="1598">
        <f>SUM(D19:D30)</f>
        <v>27029</v>
      </c>
      <c r="E31" s="1598">
        <f>SUM(E19:E30)</f>
        <v>20196</v>
      </c>
      <c r="F31" s="1599">
        <f>SUM(F19:F30)</f>
        <v>19886</v>
      </c>
      <c r="G31" s="1590">
        <f t="shared" si="0"/>
        <v>73756</v>
      </c>
    </row>
    <row r="32" spans="1:7" ht="16.5" thickBot="1">
      <c r="A32" s="1579"/>
      <c r="B32" s="1600" t="s">
        <v>1380</v>
      </c>
      <c r="C32" s="1601">
        <f>+C18-C31</f>
        <v>92890</v>
      </c>
      <c r="D32" s="1602">
        <f>+D18-D31</f>
        <v>104590</v>
      </c>
      <c r="E32" s="1602">
        <f>+E18-E31</f>
        <v>98072</v>
      </c>
      <c r="F32" s="1602">
        <f>+F18-F31</f>
        <v>94030</v>
      </c>
      <c r="G32" s="1603">
        <f t="shared" si="0"/>
        <v>389582</v>
      </c>
    </row>
    <row r="33" spans="1:7" ht="12.75">
      <c r="A33" s="1579"/>
      <c r="B33" s="798"/>
      <c r="C33" s="798"/>
      <c r="D33" s="798"/>
      <c r="E33" s="798"/>
      <c r="F33" s="798"/>
      <c r="G33" s="798"/>
    </row>
    <row r="34" spans="1:7" ht="15.75">
      <c r="A34" s="1338" t="s">
        <v>1381</v>
      </c>
      <c r="B34" s="27"/>
      <c r="C34" s="1604"/>
      <c r="D34" s="1604"/>
      <c r="E34" s="1604"/>
      <c r="F34" s="1604"/>
      <c r="G34" s="1604"/>
    </row>
    <row r="35" spans="1:7" ht="12.75">
      <c r="A35" s="999"/>
      <c r="B35" s="1605"/>
      <c r="C35" s="1178"/>
      <c r="D35" s="1178"/>
      <c r="E35" s="1178"/>
      <c r="F35" s="1178"/>
      <c r="G35" s="1606"/>
    </row>
    <row r="36" spans="1:7" ht="13.5" thickBot="1">
      <c r="A36" s="1170"/>
      <c r="B36" s="1170" t="s">
        <v>2384</v>
      </c>
      <c r="C36" s="1179">
        <v>8231</v>
      </c>
      <c r="D36" s="1179">
        <v>8232</v>
      </c>
      <c r="E36" s="1179">
        <v>8233</v>
      </c>
      <c r="F36" s="1179">
        <v>8234</v>
      </c>
      <c r="G36" s="891" t="s">
        <v>19</v>
      </c>
    </row>
    <row r="37" spans="1:7" ht="13.5" thickBot="1">
      <c r="A37" s="1170"/>
      <c r="B37" s="1775" t="s">
        <v>265</v>
      </c>
      <c r="C37" s="1776" t="s">
        <v>266</v>
      </c>
      <c r="D37" s="1776" t="s">
        <v>267</v>
      </c>
      <c r="E37" s="1776" t="s">
        <v>268</v>
      </c>
      <c r="F37" s="1773" t="s">
        <v>269</v>
      </c>
      <c r="G37" s="1777" t="s">
        <v>20</v>
      </c>
    </row>
    <row r="38" spans="1:7" ht="12.75">
      <c r="A38" s="1170" t="s">
        <v>1382</v>
      </c>
      <c r="B38" s="789" t="s">
        <v>1383</v>
      </c>
      <c r="C38" s="1012">
        <v>35754</v>
      </c>
      <c r="D38" s="1012">
        <v>14731</v>
      </c>
      <c r="E38" s="1012">
        <v>17037</v>
      </c>
      <c r="F38" s="1186">
        <v>11584</v>
      </c>
      <c r="G38" s="1587">
        <f>SUM(C38:F38)</f>
        <v>79106</v>
      </c>
    </row>
    <row r="39" spans="1:7" ht="12.75">
      <c r="A39" s="1170" t="s">
        <v>1382</v>
      </c>
      <c r="B39" s="1182" t="s">
        <v>1384</v>
      </c>
      <c r="C39" s="1607">
        <v>32644</v>
      </c>
      <c r="D39" s="1607">
        <v>19999</v>
      </c>
      <c r="E39" s="1607">
        <v>24694</v>
      </c>
      <c r="F39" s="1782">
        <v>17365</v>
      </c>
      <c r="G39" s="1582">
        <f>SUM(C39:F39)</f>
        <v>94702</v>
      </c>
    </row>
    <row r="40" spans="1:7" ht="13.5" thickBot="1">
      <c r="A40" s="892"/>
      <c r="B40" s="1608" t="s">
        <v>1385</v>
      </c>
      <c r="C40" s="1609">
        <f>C39-C38</f>
        <v>-3110</v>
      </c>
      <c r="D40" s="1609">
        <f>D39-D38</f>
        <v>5268</v>
      </c>
      <c r="E40" s="1609">
        <f>E39-E38</f>
        <v>7657</v>
      </c>
      <c r="F40" s="1625">
        <f>F39-F38</f>
        <v>5781</v>
      </c>
      <c r="G40" s="1603">
        <f>SUM(C40:F40)</f>
        <v>15596</v>
      </c>
    </row>
    <row r="41" spans="1:7" ht="12.75">
      <c r="A41" s="892"/>
      <c r="B41" s="798"/>
      <c r="C41" s="798"/>
      <c r="D41" s="798"/>
      <c r="E41" s="798"/>
      <c r="F41" s="798"/>
      <c r="G41" s="798"/>
    </row>
    <row r="42" spans="1:7" ht="15.75">
      <c r="A42" s="1766" t="s">
        <v>2025</v>
      </c>
      <c r="B42" s="27"/>
      <c r="C42" s="1191"/>
      <c r="D42" s="1191"/>
      <c r="E42" s="1191"/>
      <c r="F42" s="1191"/>
      <c r="G42" s="1178"/>
    </row>
    <row r="43" spans="1:7" ht="12.75">
      <c r="A43" s="892"/>
      <c r="B43" s="999"/>
      <c r="C43" s="1191"/>
      <c r="D43" s="1191"/>
      <c r="E43" s="1191"/>
      <c r="F43" s="1191"/>
      <c r="G43" s="1178"/>
    </row>
    <row r="44" spans="1:7" ht="13.5" thickBot="1">
      <c r="A44" s="892"/>
      <c r="B44" s="1170" t="s">
        <v>2384</v>
      </c>
      <c r="C44" s="1179">
        <v>8231</v>
      </c>
      <c r="D44" s="1179">
        <v>8232</v>
      </c>
      <c r="E44" s="1179">
        <v>8233</v>
      </c>
      <c r="F44" s="1179">
        <v>8234</v>
      </c>
      <c r="G44" s="891" t="s">
        <v>19</v>
      </c>
    </row>
    <row r="45" spans="1:7" ht="13.5" thickBot="1">
      <c r="A45" s="892"/>
      <c r="B45" s="1771" t="s">
        <v>265</v>
      </c>
      <c r="C45" s="1772" t="s">
        <v>266</v>
      </c>
      <c r="D45" s="1772" t="s">
        <v>267</v>
      </c>
      <c r="E45" s="1772" t="s">
        <v>268</v>
      </c>
      <c r="F45" s="1773" t="s">
        <v>269</v>
      </c>
      <c r="G45" s="1774" t="s">
        <v>20</v>
      </c>
    </row>
    <row r="46" spans="1:7" ht="12.75">
      <c r="A46" s="1170" t="s">
        <v>1386</v>
      </c>
      <c r="B46" s="1203" t="s">
        <v>1387</v>
      </c>
      <c r="C46" s="1029">
        <v>9186</v>
      </c>
      <c r="D46" s="1029">
        <v>5663</v>
      </c>
      <c r="E46" s="1029">
        <v>10453</v>
      </c>
      <c r="F46" s="1622">
        <v>7725</v>
      </c>
      <c r="G46" s="1581">
        <f aca="true" t="shared" si="1" ref="G46:G54">SUM(C46:F46)</f>
        <v>33027</v>
      </c>
    </row>
    <row r="47" spans="1:7" ht="12.75">
      <c r="A47" s="1170" t="s">
        <v>1388</v>
      </c>
      <c r="B47" s="1182" t="s">
        <v>2623</v>
      </c>
      <c r="C47" s="1038">
        <f>SUM(C48:C50)</f>
        <v>283563</v>
      </c>
      <c r="D47" s="1038">
        <f>SUM(D48:D50)</f>
        <v>137776</v>
      </c>
      <c r="E47" s="1038">
        <f>SUM(E48:E50)</f>
        <v>145693</v>
      </c>
      <c r="F47" s="1187">
        <f>SUM(F48:F50)</f>
        <v>107768</v>
      </c>
      <c r="G47" s="1781">
        <f>SUM(G48:G50)</f>
        <v>674800</v>
      </c>
    </row>
    <row r="48" spans="1:7" ht="12.75">
      <c r="A48" s="1610" t="s">
        <v>1389</v>
      </c>
      <c r="B48" s="1611" t="s">
        <v>1390</v>
      </c>
      <c r="C48" s="1612">
        <v>32644</v>
      </c>
      <c r="D48" s="1612">
        <v>19999</v>
      </c>
      <c r="E48" s="1612">
        <v>24694</v>
      </c>
      <c r="F48" s="1778">
        <v>17365</v>
      </c>
      <c r="G48" s="1582">
        <f t="shared" si="1"/>
        <v>94702</v>
      </c>
    </row>
    <row r="49" spans="1:7" ht="12.75">
      <c r="A49" s="1170">
        <v>314</v>
      </c>
      <c r="B49" s="1611" t="s">
        <v>1391</v>
      </c>
      <c r="C49" s="1612">
        <v>22323</v>
      </c>
      <c r="D49" s="1612">
        <v>27212</v>
      </c>
      <c r="E49" s="1612">
        <v>33739</v>
      </c>
      <c r="F49" s="1779">
        <v>39219</v>
      </c>
      <c r="G49" s="1582">
        <f t="shared" si="1"/>
        <v>122493</v>
      </c>
    </row>
    <row r="50" spans="1:7" ht="12.75">
      <c r="A50" s="1610" t="s">
        <v>1392</v>
      </c>
      <c r="B50" s="1611" t="s">
        <v>1393</v>
      </c>
      <c r="C50" s="1612">
        <v>228596</v>
      </c>
      <c r="D50" s="1612">
        <v>90565</v>
      </c>
      <c r="E50" s="1612">
        <v>87260</v>
      </c>
      <c r="F50" s="1779">
        <v>51184</v>
      </c>
      <c r="G50" s="1582">
        <f t="shared" si="1"/>
        <v>457605</v>
      </c>
    </row>
    <row r="51" spans="1:7" ht="12.75">
      <c r="A51" s="1170" t="s">
        <v>1394</v>
      </c>
      <c r="B51" s="1182" t="s">
        <v>2624</v>
      </c>
      <c r="C51" s="1038">
        <f>SUM(C52:C54)</f>
        <v>199859</v>
      </c>
      <c r="D51" s="1038">
        <f>SUM(D52:D54)</f>
        <v>38849</v>
      </c>
      <c r="E51" s="1038">
        <f>SUM(E52:E54)</f>
        <v>58074</v>
      </c>
      <c r="F51" s="1187">
        <f>SUM(F52:F54)</f>
        <v>21463</v>
      </c>
      <c r="G51" s="1582">
        <f t="shared" si="1"/>
        <v>318245</v>
      </c>
    </row>
    <row r="52" spans="1:7" ht="12.75">
      <c r="A52" s="892">
        <v>321</v>
      </c>
      <c r="B52" s="1611" t="s">
        <v>1395</v>
      </c>
      <c r="C52" s="1612">
        <v>336</v>
      </c>
      <c r="D52" s="1612">
        <v>1286</v>
      </c>
      <c r="E52" s="1612">
        <v>1615</v>
      </c>
      <c r="F52" s="1779">
        <v>1593</v>
      </c>
      <c r="G52" s="1582">
        <f t="shared" si="1"/>
        <v>4830</v>
      </c>
    </row>
    <row r="53" spans="1:7" ht="12.75">
      <c r="A53" s="892">
        <v>324</v>
      </c>
      <c r="B53" s="1613" t="s">
        <v>1396</v>
      </c>
      <c r="C53" s="1612">
        <v>29893</v>
      </c>
      <c r="D53" s="1612">
        <v>30031</v>
      </c>
      <c r="E53" s="1612">
        <v>38117</v>
      </c>
      <c r="F53" s="1779">
        <v>38433</v>
      </c>
      <c r="G53" s="1582">
        <f t="shared" si="1"/>
        <v>136474</v>
      </c>
    </row>
    <row r="54" spans="1:7" ht="13.5" thickBot="1">
      <c r="A54" s="892">
        <v>349</v>
      </c>
      <c r="B54" s="1614" t="s">
        <v>1397</v>
      </c>
      <c r="C54" s="1615">
        <v>169630</v>
      </c>
      <c r="D54" s="1615">
        <v>7532</v>
      </c>
      <c r="E54" s="1615">
        <v>18342</v>
      </c>
      <c r="F54" s="1780">
        <v>-18563</v>
      </c>
      <c r="G54" s="1590">
        <f t="shared" si="1"/>
        <v>176941</v>
      </c>
    </row>
    <row r="55" spans="1:7" ht="12.75">
      <c r="A55" s="1579"/>
      <c r="B55" s="798"/>
      <c r="C55" s="798"/>
      <c r="D55" s="798"/>
      <c r="E55" s="798"/>
      <c r="F55" s="798"/>
      <c r="G55" s="79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XI/3</oddHeader>
    <oddFooter>&amp;C- 86 -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I27" sqref="I27"/>
    </sheetView>
  </sheetViews>
  <sheetFormatPr defaultColWidth="36.75390625" defaultRowHeight="12.75"/>
  <cols>
    <col min="1" max="1" width="33.25390625" style="27" bestFit="1" customWidth="1"/>
    <col min="2" max="3" width="11.25390625" style="27" bestFit="1" customWidth="1"/>
    <col min="4" max="4" width="10.25390625" style="27" bestFit="1" customWidth="1"/>
    <col min="5" max="5" width="8.75390625" style="27" bestFit="1" customWidth="1"/>
    <col min="6" max="6" width="10.125" style="27" bestFit="1" customWidth="1"/>
    <col min="7" max="7" width="11.125" style="27" customWidth="1"/>
    <col min="8" max="8" width="9.375" style="27" customWidth="1"/>
    <col min="9" max="9" width="11.125" style="27" customWidth="1"/>
    <col min="10" max="10" width="9.375" style="27" customWidth="1"/>
    <col min="11" max="11" width="11.125" style="27" customWidth="1"/>
    <col min="12" max="12" width="9.375" style="27" customWidth="1"/>
    <col min="13" max="13" width="11.125" style="27" customWidth="1"/>
    <col min="14" max="14" width="9.375" style="27" customWidth="1"/>
    <col min="15" max="15" width="11.125" style="27" customWidth="1"/>
    <col min="16" max="16" width="9.375" style="27" customWidth="1"/>
    <col min="17" max="17" width="11.125" style="27" customWidth="1"/>
    <col min="18" max="18" width="9.375" style="27" customWidth="1"/>
    <col min="19" max="19" width="11.125" style="27" customWidth="1"/>
    <col min="20" max="20" width="9.375" style="27" customWidth="1"/>
    <col min="21" max="21" width="11.125" style="27" customWidth="1"/>
    <col min="22" max="16384" width="36.75390625" style="27" customWidth="1"/>
  </cols>
  <sheetData>
    <row r="1" spans="2:6" ht="12.75">
      <c r="B1" s="32"/>
      <c r="C1" s="32"/>
      <c r="E1" s="33"/>
      <c r="F1" s="32" t="s">
        <v>662</v>
      </c>
    </row>
    <row r="2" spans="1:5" ht="18.75">
      <c r="A2" s="360" t="s">
        <v>2311</v>
      </c>
      <c r="D2" s="367"/>
      <c r="E2" s="691"/>
    </row>
    <row r="3" spans="1:6" ht="13.5" thickBot="1">
      <c r="A3" s="171"/>
      <c r="B3" s="32"/>
      <c r="C3" s="32"/>
      <c r="D3" s="33"/>
      <c r="E3" s="34"/>
      <c r="F3" s="32" t="s">
        <v>19</v>
      </c>
    </row>
    <row r="4" spans="1:6" ht="13.5">
      <c r="A4" s="543" t="s">
        <v>961</v>
      </c>
      <c r="B4" s="38" t="s">
        <v>1438</v>
      </c>
      <c r="C4" s="38" t="s">
        <v>781</v>
      </c>
      <c r="D4" s="38" t="s">
        <v>380</v>
      </c>
      <c r="E4" s="38" t="s">
        <v>381</v>
      </c>
      <c r="F4" s="39" t="s">
        <v>380</v>
      </c>
    </row>
    <row r="5" spans="1:6" ht="14.25" thickBot="1">
      <c r="A5" s="692"/>
      <c r="B5" s="374">
        <v>2011</v>
      </c>
      <c r="C5" s="374">
        <v>2011</v>
      </c>
      <c r="D5" s="374" t="s">
        <v>837</v>
      </c>
      <c r="E5" s="43" t="s">
        <v>382</v>
      </c>
      <c r="F5" s="44" t="s">
        <v>838</v>
      </c>
    </row>
    <row r="6" spans="1:6" ht="15.75">
      <c r="A6" s="693" t="s">
        <v>388</v>
      </c>
      <c r="B6" s="116"/>
      <c r="C6" s="116"/>
      <c r="D6" s="117"/>
      <c r="E6" s="265"/>
      <c r="F6" s="119"/>
    </row>
    <row r="7" spans="1:6" ht="12.75">
      <c r="A7" s="272" t="s">
        <v>2364</v>
      </c>
      <c r="B7" s="9">
        <f>'11 9'!D44</f>
        <v>1240</v>
      </c>
      <c r="C7" s="9">
        <f>'11 9'!E44</f>
        <v>1240</v>
      </c>
      <c r="D7" s="11">
        <f>'11 9'!F44</f>
        <v>739</v>
      </c>
      <c r="E7" s="142">
        <f>D7/C7*100</f>
        <v>59.596774193548384</v>
      </c>
      <c r="F7" s="10">
        <f>'11 9'!H44</f>
        <v>721</v>
      </c>
    </row>
    <row r="8" spans="1:6" ht="12.75">
      <c r="A8" s="272" t="s">
        <v>2365</v>
      </c>
      <c r="B8" s="9">
        <f>'11 9'!D45</f>
        <v>2300</v>
      </c>
      <c r="C8" s="9">
        <f>'11 9'!E45</f>
        <v>2300</v>
      </c>
      <c r="D8" s="11">
        <f>'11 9'!F45</f>
        <v>754</v>
      </c>
      <c r="E8" s="142">
        <f>D8/C8*100</f>
        <v>32.78260869565217</v>
      </c>
      <c r="F8" s="10">
        <f>'11 9'!H45</f>
        <v>2869</v>
      </c>
    </row>
    <row r="9" spans="1:6" ht="15" thickBot="1">
      <c r="A9" s="694" t="s">
        <v>2366</v>
      </c>
      <c r="B9" s="695">
        <f>SUM(B7:B8)</f>
        <v>3540</v>
      </c>
      <c r="C9" s="695">
        <f>SUM(C7:C8)</f>
        <v>3540</v>
      </c>
      <c r="D9" s="696">
        <f>SUM(D7:D8)</f>
        <v>1493</v>
      </c>
      <c r="E9" s="647">
        <f>D9/C9*100</f>
        <v>42.175141242937855</v>
      </c>
      <c r="F9" s="697">
        <f>SUM(F7:F8)</f>
        <v>3590</v>
      </c>
    </row>
    <row r="10" spans="1:6" ht="15.75">
      <c r="A10" s="693" t="s">
        <v>399</v>
      </c>
      <c r="B10" s="260"/>
      <c r="C10" s="260"/>
      <c r="D10" s="664"/>
      <c r="E10" s="698"/>
      <c r="F10" s="261"/>
    </row>
    <row r="11" spans="1:6" ht="12.75">
      <c r="A11" s="272" t="s">
        <v>2364</v>
      </c>
      <c r="B11" s="9">
        <f>'12 10'!D11</f>
        <v>150</v>
      </c>
      <c r="C11" s="9">
        <f>'12 10'!E11</f>
        <v>150</v>
      </c>
      <c r="D11" s="11">
        <f>'12 10'!F11</f>
        <v>46</v>
      </c>
      <c r="E11" s="142">
        <f>D11/C11*100</f>
        <v>30.666666666666664</v>
      </c>
      <c r="F11" s="10">
        <f>'12 10'!H11</f>
        <v>0</v>
      </c>
    </row>
    <row r="12" spans="1:6" ht="15" thickBot="1">
      <c r="A12" s="694" t="s">
        <v>2366</v>
      </c>
      <c r="B12" s="695">
        <f>SUM(B11:B11)</f>
        <v>150</v>
      </c>
      <c r="C12" s="695">
        <f>SUM(C11:C11)</f>
        <v>150</v>
      </c>
      <c r="D12" s="696">
        <f>SUM(D11:D11)</f>
        <v>46</v>
      </c>
      <c r="E12" s="647">
        <f>D12/C12*100</f>
        <v>30.666666666666664</v>
      </c>
      <c r="F12" s="697">
        <f>SUM(F11:F11)</f>
        <v>0</v>
      </c>
    </row>
    <row r="13" spans="1:6" ht="15.75">
      <c r="A13" s="693" t="s">
        <v>395</v>
      </c>
      <c r="B13" s="699"/>
      <c r="C13" s="699"/>
      <c r="D13" s="700"/>
      <c r="E13" s="699"/>
      <c r="F13" s="701"/>
    </row>
    <row r="14" spans="1:6" ht="12.75">
      <c r="A14" s="272" t="s">
        <v>2364</v>
      </c>
      <c r="B14" s="9">
        <f>'21 12'!D35</f>
        <v>93721</v>
      </c>
      <c r="C14" s="9">
        <f>'21 12'!E35</f>
        <v>96003</v>
      </c>
      <c r="D14" s="11">
        <f>'21 12'!F35</f>
        <v>94181</v>
      </c>
      <c r="E14" s="142">
        <f>D14/C14*100</f>
        <v>98.10214264137579</v>
      </c>
      <c r="F14" s="10">
        <f>'21 12'!H35</f>
        <v>107077</v>
      </c>
    </row>
    <row r="15" spans="1:6" ht="12.75">
      <c r="A15" s="272" t="s">
        <v>2365</v>
      </c>
      <c r="B15" s="9">
        <f>'21 12'!D36</f>
        <v>28250</v>
      </c>
      <c r="C15" s="9">
        <f>'21 12'!E36</f>
        <v>24190</v>
      </c>
      <c r="D15" s="11">
        <f>'21 12'!F36</f>
        <v>13378</v>
      </c>
      <c r="E15" s="142">
        <f>D15/C15*100</f>
        <v>55.30384456386936</v>
      </c>
      <c r="F15" s="10">
        <f>'21 12'!H36</f>
        <v>24310</v>
      </c>
    </row>
    <row r="16" spans="1:6" ht="15" thickBot="1">
      <c r="A16" s="694" t="s">
        <v>2366</v>
      </c>
      <c r="B16" s="695">
        <f>SUM(B14:B15)</f>
        <v>121971</v>
      </c>
      <c r="C16" s="695">
        <f>SUM(C14:C15)</f>
        <v>120193</v>
      </c>
      <c r="D16" s="696">
        <f>SUM(D14:D15)</f>
        <v>107559</v>
      </c>
      <c r="E16" s="647">
        <f>D16/C16*100</f>
        <v>89.48857254582214</v>
      </c>
      <c r="F16" s="697">
        <f>SUM(F14:F15)</f>
        <v>131387</v>
      </c>
    </row>
    <row r="17" spans="1:6" ht="15.75">
      <c r="A17" s="693" t="s">
        <v>808</v>
      </c>
      <c r="B17" s="699"/>
      <c r="C17" s="699"/>
      <c r="D17" s="700"/>
      <c r="E17" s="699"/>
      <c r="F17" s="701"/>
    </row>
    <row r="18" spans="1:6" ht="12.75">
      <c r="A18" s="272" t="s">
        <v>2364</v>
      </c>
      <c r="B18" s="9">
        <f>'22 13'!D40</f>
        <v>55</v>
      </c>
      <c r="C18" s="9">
        <f>'22 13'!E40</f>
        <v>55</v>
      </c>
      <c r="D18" s="9">
        <f>'22 13'!F40</f>
        <v>22</v>
      </c>
      <c r="E18" s="142">
        <f>D18/C18*100</f>
        <v>40</v>
      </c>
      <c r="F18" s="10">
        <f>'22 13'!H40</f>
        <v>529</v>
      </c>
    </row>
    <row r="19" spans="1:6" ht="12.75">
      <c r="A19" s="272" t="s">
        <v>2365</v>
      </c>
      <c r="B19" s="9">
        <f>'22 13'!D41</f>
        <v>19187</v>
      </c>
      <c r="C19" s="9">
        <f>'22 13'!E41</f>
        <v>19187</v>
      </c>
      <c r="D19" s="9">
        <f>'22 13'!F41</f>
        <v>1903</v>
      </c>
      <c r="E19" s="142">
        <f>D19/C19*100</f>
        <v>9.918173763485694</v>
      </c>
      <c r="F19" s="10">
        <f>'22 13'!H41</f>
        <v>42218</v>
      </c>
    </row>
    <row r="20" spans="1:6" ht="15" thickBot="1">
      <c r="A20" s="694" t="s">
        <v>2366</v>
      </c>
      <c r="B20" s="695">
        <f>SUM(B18:B19)</f>
        <v>19242</v>
      </c>
      <c r="C20" s="695">
        <f>SUM(C18:C19)</f>
        <v>19242</v>
      </c>
      <c r="D20" s="696">
        <f>SUM(D18:D19)</f>
        <v>1925</v>
      </c>
      <c r="E20" s="647">
        <f>D20/C20*100</f>
        <v>10.004157571977965</v>
      </c>
      <c r="F20" s="697">
        <f>SUM(F18:F19)</f>
        <v>42747</v>
      </c>
    </row>
    <row r="21" spans="1:6" ht="15.75">
      <c r="A21" s="693" t="s">
        <v>1072</v>
      </c>
      <c r="B21" s="699"/>
      <c r="C21" s="699"/>
      <c r="D21" s="700"/>
      <c r="E21" s="699"/>
      <c r="F21" s="701"/>
    </row>
    <row r="22" spans="1:6" ht="12.75">
      <c r="A22" s="272" t="s">
        <v>2364</v>
      </c>
      <c r="B22" s="9">
        <f>'23 14'!D41</f>
        <v>0</v>
      </c>
      <c r="C22" s="9">
        <f>'23 14'!E41</f>
        <v>560</v>
      </c>
      <c r="D22" s="9">
        <f>'23 14'!F41</f>
        <v>331</v>
      </c>
      <c r="E22" s="142">
        <f>D22/C22*100</f>
        <v>59.10714285714286</v>
      </c>
      <c r="F22" s="10">
        <f>'23 14'!H41</f>
        <v>0</v>
      </c>
    </row>
    <row r="23" spans="1:6" ht="12.75">
      <c r="A23" s="272" t="s">
        <v>2365</v>
      </c>
      <c r="B23" s="9">
        <f>'23 14'!D42</f>
        <v>0</v>
      </c>
      <c r="C23" s="9">
        <f>'23 14'!E42</f>
        <v>23144</v>
      </c>
      <c r="D23" s="9">
        <f>'23 14'!F42</f>
        <v>2756</v>
      </c>
      <c r="E23" s="142">
        <f>D23/C23*100</f>
        <v>11.908053923263049</v>
      </c>
      <c r="F23" s="10">
        <f>'23 14'!H42</f>
        <v>0</v>
      </c>
    </row>
    <row r="24" spans="1:6" ht="15" thickBot="1">
      <c r="A24" s="694" t="s">
        <v>2366</v>
      </c>
      <c r="B24" s="695">
        <f>SUM(B22:B23)</f>
        <v>0</v>
      </c>
      <c r="C24" s="695">
        <f>SUM(C22:C23)</f>
        <v>23704</v>
      </c>
      <c r="D24" s="696">
        <f>SUM(D22:D23)</f>
        <v>3087</v>
      </c>
      <c r="E24" s="647">
        <f>D24/C24*100</f>
        <v>13.023118461019237</v>
      </c>
      <c r="F24" s="697">
        <f>SUM(F22:F23)</f>
        <v>0</v>
      </c>
    </row>
    <row r="25" spans="1:6" ht="15.75">
      <c r="A25" s="693" t="s">
        <v>2252</v>
      </c>
      <c r="B25" s="116"/>
      <c r="C25" s="116"/>
      <c r="D25" s="117"/>
      <c r="E25" s="104"/>
      <c r="F25" s="119"/>
    </row>
    <row r="26" spans="1:6" ht="12.75">
      <c r="A26" s="272" t="s">
        <v>2364</v>
      </c>
      <c r="B26" s="9">
        <f>'31 15'!D39</f>
        <v>48100</v>
      </c>
      <c r="C26" s="9">
        <f>'31 15'!E39</f>
        <v>100</v>
      </c>
      <c r="D26" s="11">
        <f>'31 15'!F39</f>
        <v>17</v>
      </c>
      <c r="E26" s="142">
        <f>D26/C26*100</f>
        <v>17</v>
      </c>
      <c r="F26" s="10">
        <f>'31 15'!H39</f>
        <v>1041</v>
      </c>
    </row>
    <row r="27" spans="1:6" ht="12.75">
      <c r="A27" s="272" t="s">
        <v>2365</v>
      </c>
      <c r="B27" s="9">
        <f>'31 15'!D40</f>
        <v>2000</v>
      </c>
      <c r="C27" s="9">
        <f>'31 15'!E40</f>
        <v>0</v>
      </c>
      <c r="D27" s="11">
        <f>'31 15'!F40</f>
        <v>0</v>
      </c>
      <c r="E27" s="142"/>
      <c r="F27" s="10">
        <f>'31 15'!H40</f>
        <v>4500</v>
      </c>
    </row>
    <row r="28" spans="1:6" ht="15" thickBot="1">
      <c r="A28" s="694" t="s">
        <v>2366</v>
      </c>
      <c r="B28" s="695">
        <f>SUM(B26:B27)</f>
        <v>50100</v>
      </c>
      <c r="C28" s="695">
        <f>SUM(C26:C27)</f>
        <v>100</v>
      </c>
      <c r="D28" s="696">
        <f>SUM(D26:D27)</f>
        <v>17</v>
      </c>
      <c r="E28" s="647">
        <f>D28/C28*100</f>
        <v>17</v>
      </c>
      <c r="F28" s="697">
        <f>SUM(F26:F27)</f>
        <v>5541</v>
      </c>
    </row>
    <row r="29" spans="1:6" ht="15.75">
      <c r="A29" s="693" t="s">
        <v>389</v>
      </c>
      <c r="B29" s="699"/>
      <c r="C29" s="699"/>
      <c r="D29" s="700"/>
      <c r="E29" s="698"/>
      <c r="F29" s="701"/>
    </row>
    <row r="30" spans="1:6" ht="12.75">
      <c r="A30" s="272" t="s">
        <v>2364</v>
      </c>
      <c r="B30" s="9">
        <f>'41 20'!D37</f>
        <v>5414</v>
      </c>
      <c r="C30" s="9">
        <f>'41 20'!E37</f>
        <v>6780</v>
      </c>
      <c r="D30" s="11">
        <f>'41 20'!F37</f>
        <v>6681</v>
      </c>
      <c r="E30" s="142">
        <f>D30/C30*100</f>
        <v>98.53982300884955</v>
      </c>
      <c r="F30" s="10">
        <f>'41 20'!H37</f>
        <v>2325</v>
      </c>
    </row>
    <row r="31" spans="1:6" ht="12.75">
      <c r="A31" s="272" t="s">
        <v>2526</v>
      </c>
      <c r="B31" s="9">
        <f>'41 20'!D38</f>
        <v>135961</v>
      </c>
      <c r="C31" s="9">
        <f>'41 20'!E38</f>
        <v>149415</v>
      </c>
      <c r="D31" s="11">
        <f>'41 20'!F38</f>
        <v>148155</v>
      </c>
      <c r="E31" s="142">
        <f>D31/C31*100</f>
        <v>99.15671117357695</v>
      </c>
      <c r="F31" s="10">
        <f>'41 20'!H38</f>
        <v>124115</v>
      </c>
    </row>
    <row r="32" spans="1:6" ht="12.75">
      <c r="A32" s="272" t="s">
        <v>2365</v>
      </c>
      <c r="B32" s="9">
        <f>'41 20'!D39</f>
        <v>5350</v>
      </c>
      <c r="C32" s="9">
        <f>'41 20'!E39</f>
        <v>9754</v>
      </c>
      <c r="D32" s="11">
        <f>'41 20'!F39</f>
        <v>9065</v>
      </c>
      <c r="E32" s="142">
        <f>D32/C32*100</f>
        <v>92.93623128972729</v>
      </c>
      <c r="F32" s="10">
        <f>'41 20'!H39</f>
        <v>8597</v>
      </c>
    </row>
    <row r="33" spans="1:6" ht="15" thickBot="1">
      <c r="A33" s="694" t="s">
        <v>2366</v>
      </c>
      <c r="B33" s="702">
        <f>SUM(B30:B32)</f>
        <v>146725</v>
      </c>
      <c r="C33" s="702">
        <f>SUM(C30:C32)</f>
        <v>165949</v>
      </c>
      <c r="D33" s="703">
        <f>SUM(D30:D32)</f>
        <v>163901</v>
      </c>
      <c r="E33" s="647">
        <f>D33/C33*100</f>
        <v>98.76588590470567</v>
      </c>
      <c r="F33" s="704">
        <f>SUM(F30:F32)</f>
        <v>135037</v>
      </c>
    </row>
    <row r="34" spans="1:6" ht="15.75">
      <c r="A34" s="693" t="s">
        <v>496</v>
      </c>
      <c r="B34" s="699"/>
      <c r="C34" s="699"/>
      <c r="D34" s="700"/>
      <c r="E34" s="698"/>
      <c r="F34" s="701"/>
    </row>
    <row r="35" spans="1:6" ht="12.75">
      <c r="A35" s="272" t="s">
        <v>2364</v>
      </c>
      <c r="B35" s="9">
        <f>'42 35'!D35</f>
        <v>0</v>
      </c>
      <c r="C35" s="9">
        <f>'42 35'!E35</f>
        <v>141</v>
      </c>
      <c r="D35" s="11">
        <f>'42 35'!F35</f>
        <v>141</v>
      </c>
      <c r="E35" s="142">
        <f>D35/C35*100</f>
        <v>100</v>
      </c>
      <c r="F35" s="10">
        <f>'42 35'!H35</f>
        <v>1765</v>
      </c>
    </row>
    <row r="36" spans="1:6" ht="12.75">
      <c r="A36" s="272" t="s">
        <v>2365</v>
      </c>
      <c r="B36" s="9">
        <f>'42 35'!D36</f>
        <v>0</v>
      </c>
      <c r="C36" s="9">
        <f>'42 35'!E36</f>
        <v>0</v>
      </c>
      <c r="D36" s="11">
        <f>'42 35'!F36</f>
        <v>0</v>
      </c>
      <c r="E36" s="142"/>
      <c r="F36" s="10">
        <f>'42 35'!H36</f>
        <v>0</v>
      </c>
    </row>
    <row r="37" spans="1:6" ht="15" thickBot="1">
      <c r="A37" s="694" t="s">
        <v>2366</v>
      </c>
      <c r="B37" s="695">
        <f>SUM(B35:B36)</f>
        <v>0</v>
      </c>
      <c r="C37" s="695">
        <f>SUM(C35:C36)</f>
        <v>141</v>
      </c>
      <c r="D37" s="696">
        <f>SUM(D35:D36)</f>
        <v>141</v>
      </c>
      <c r="E37" s="647">
        <f>D37/C37*100</f>
        <v>100</v>
      </c>
      <c r="F37" s="697">
        <f>SUM(F35:F36)</f>
        <v>1765</v>
      </c>
    </row>
    <row r="38" spans="1:6" ht="15.75">
      <c r="A38" s="693" t="s">
        <v>392</v>
      </c>
      <c r="B38" s="699"/>
      <c r="C38" s="699"/>
      <c r="D38" s="700"/>
      <c r="E38" s="698"/>
      <c r="F38" s="701"/>
    </row>
    <row r="39" spans="1:6" ht="12.75">
      <c r="A39" s="272" t="s">
        <v>2364</v>
      </c>
      <c r="B39" s="9">
        <f>'51 38'!D43</f>
        <v>81324</v>
      </c>
      <c r="C39" s="9">
        <f>'51 38'!E43</f>
        <v>82112</v>
      </c>
      <c r="D39" s="11">
        <f>'51 38'!F43</f>
        <v>77312</v>
      </c>
      <c r="E39" s="142">
        <f>D39/C39*100</f>
        <v>94.15432579890881</v>
      </c>
      <c r="F39" s="10">
        <f>'51 38'!H43</f>
        <v>71242</v>
      </c>
    </row>
    <row r="40" spans="1:6" ht="12.75">
      <c r="A40" s="272" t="s">
        <v>2365</v>
      </c>
      <c r="B40" s="9">
        <f>'51 38'!D44</f>
        <v>8069</v>
      </c>
      <c r="C40" s="9">
        <f>'51 38'!E44</f>
        <v>8157</v>
      </c>
      <c r="D40" s="11">
        <f>'51 38'!F44</f>
        <v>1492</v>
      </c>
      <c r="E40" s="142">
        <f>D40/C40*100</f>
        <v>18.29103837195047</v>
      </c>
      <c r="F40" s="10">
        <f>'51 38'!H44</f>
        <v>8602</v>
      </c>
    </row>
    <row r="41" spans="1:6" ht="15" thickBot="1">
      <c r="A41" s="694" t="s">
        <v>2366</v>
      </c>
      <c r="B41" s="695">
        <f>SUM(B39:B40)</f>
        <v>89393</v>
      </c>
      <c r="C41" s="695">
        <f>SUM(C39:C40)</f>
        <v>90269</v>
      </c>
      <c r="D41" s="696">
        <f>SUM(D39:D40)</f>
        <v>78804</v>
      </c>
      <c r="E41" s="647">
        <f>D41/C41*100</f>
        <v>87.29907277138331</v>
      </c>
      <c r="F41" s="697">
        <f>SUM(F39:F40)</f>
        <v>79844</v>
      </c>
    </row>
    <row r="42" spans="1:6" ht="15.75">
      <c r="A42" s="705" t="s">
        <v>393</v>
      </c>
      <c r="B42" s="706"/>
      <c r="C42" s="706"/>
      <c r="D42" s="707"/>
      <c r="E42" s="698"/>
      <c r="F42" s="708"/>
    </row>
    <row r="43" spans="1:6" ht="12.75">
      <c r="A43" s="272" t="s">
        <v>2367</v>
      </c>
      <c r="B43" s="9">
        <f>'52 42'!D52</f>
        <v>0</v>
      </c>
      <c r="C43" s="9">
        <f>'52 42'!E52</f>
        <v>191765</v>
      </c>
      <c r="D43" s="11">
        <f>'52 42'!F52</f>
        <v>188514</v>
      </c>
      <c r="E43" s="142">
        <f>D43/C43*100</f>
        <v>98.30469585169348</v>
      </c>
      <c r="F43" s="10">
        <f>'52 42'!H52</f>
        <v>187933</v>
      </c>
    </row>
    <row r="44" spans="1:6" ht="15" thickBot="1">
      <c r="A44" s="694" t="s">
        <v>2366</v>
      </c>
      <c r="B44" s="695">
        <f>SUM(B43:B43)</f>
        <v>0</v>
      </c>
      <c r="C44" s="695">
        <f>SUM(C43:C43)</f>
        <v>191765</v>
      </c>
      <c r="D44" s="696">
        <f>SUM(D43:D43)</f>
        <v>188514</v>
      </c>
      <c r="E44" s="647">
        <f>D44/C44*100</f>
        <v>98.30469585169348</v>
      </c>
      <c r="F44" s="697">
        <f>SUM(F43:F43)</f>
        <v>187933</v>
      </c>
    </row>
    <row r="45" spans="1:6" ht="15.75">
      <c r="A45" s="705" t="s">
        <v>809</v>
      </c>
      <c r="B45" s="706"/>
      <c r="C45" s="706"/>
      <c r="D45" s="707"/>
      <c r="E45" s="698"/>
      <c r="F45" s="708"/>
    </row>
    <row r="46" spans="1:6" ht="12.75">
      <c r="A46" s="272" t="s">
        <v>2364</v>
      </c>
      <c r="B46" s="9">
        <f>'53 43'!D20</f>
        <v>1545</v>
      </c>
      <c r="C46" s="9">
        <f>'53 43'!E20</f>
        <v>4274</v>
      </c>
      <c r="D46" s="9">
        <f>'53 43'!F20</f>
        <v>2623</v>
      </c>
      <c r="E46" s="142">
        <f>D46/C46*100</f>
        <v>61.37108095460927</v>
      </c>
      <c r="F46" s="10">
        <f>'53 43'!H20</f>
        <v>1711</v>
      </c>
    </row>
    <row r="47" spans="1:6" ht="15" thickBot="1">
      <c r="A47" s="694" t="s">
        <v>2366</v>
      </c>
      <c r="B47" s="695">
        <f>SUM(B46:B46)</f>
        <v>1545</v>
      </c>
      <c r="C47" s="695">
        <f>SUM(C46:C46)</f>
        <v>4274</v>
      </c>
      <c r="D47" s="696">
        <f>SUM(D46:D46)</f>
        <v>2623</v>
      </c>
      <c r="E47" s="647">
        <f>D47/C47*100</f>
        <v>61.37108095460927</v>
      </c>
      <c r="F47" s="697">
        <f>SUM(F46:F46)</f>
        <v>1711</v>
      </c>
    </row>
    <row r="48" spans="1:6" ht="15.75">
      <c r="A48" s="693" t="s">
        <v>498</v>
      </c>
      <c r="B48" s="699"/>
      <c r="C48" s="699"/>
      <c r="D48" s="700"/>
      <c r="E48" s="698"/>
      <c r="F48" s="701"/>
    </row>
    <row r="49" spans="1:6" ht="12.75">
      <c r="A49" s="272" t="s">
        <v>2364</v>
      </c>
      <c r="B49" s="9">
        <f>'54 44'!D45</f>
        <v>2280</v>
      </c>
      <c r="C49" s="9">
        <f>'54 44'!E45</f>
        <v>2280</v>
      </c>
      <c r="D49" s="11">
        <f>'54 44'!F45</f>
        <v>759</v>
      </c>
      <c r="E49" s="142">
        <f>D49/C49*100</f>
        <v>33.28947368421053</v>
      </c>
      <c r="F49" s="10">
        <f>'54 44'!H45</f>
        <v>2220</v>
      </c>
    </row>
    <row r="50" spans="1:6" ht="12.75">
      <c r="A50" s="272" t="s">
        <v>2365</v>
      </c>
      <c r="B50" s="9">
        <f>'54 44'!D46</f>
        <v>428</v>
      </c>
      <c r="C50" s="9">
        <f>'54 44'!E46</f>
        <v>428</v>
      </c>
      <c r="D50" s="11">
        <f>'54 44'!F46</f>
        <v>0</v>
      </c>
      <c r="E50" s="142">
        <f>D50/C50*100</f>
        <v>0</v>
      </c>
      <c r="F50" s="10">
        <f>'54 44'!H46</f>
        <v>0</v>
      </c>
    </row>
    <row r="51" spans="1:6" ht="15" thickBot="1">
      <c r="A51" s="694" t="s">
        <v>2366</v>
      </c>
      <c r="B51" s="695">
        <f>SUM(B49:B50)</f>
        <v>2708</v>
      </c>
      <c r="C51" s="695">
        <f>SUM(C49:C50)</f>
        <v>2708</v>
      </c>
      <c r="D51" s="696">
        <f>SUM(D49:D50)</f>
        <v>759</v>
      </c>
      <c r="E51" s="647">
        <f>D51/C51*100</f>
        <v>28.028064992614475</v>
      </c>
      <c r="F51" s="697">
        <f>SUM(F49:F50)</f>
        <v>2220</v>
      </c>
    </row>
    <row r="52" spans="1:6" ht="15" thickBot="1">
      <c r="A52" s="709"/>
      <c r="B52" s="710"/>
      <c r="C52" s="468" t="s">
        <v>663</v>
      </c>
      <c r="D52" s="710"/>
      <c r="E52" s="711"/>
      <c r="F52" s="710"/>
    </row>
    <row r="53" spans="1:6" ht="15.75">
      <c r="A53" s="693" t="s">
        <v>390</v>
      </c>
      <c r="B53" s="712"/>
      <c r="C53" s="712"/>
      <c r="D53" s="12"/>
      <c r="E53" s="713"/>
      <c r="F53" s="714"/>
    </row>
    <row r="54" spans="1:6" ht="12.75">
      <c r="A54" s="272" t="s">
        <v>2364</v>
      </c>
      <c r="B54" s="9">
        <f>'61 48'!D30</f>
        <v>28915</v>
      </c>
      <c r="C54" s="9">
        <f>'61 48'!E30</f>
        <v>28570</v>
      </c>
      <c r="D54" s="9">
        <f>'61 48'!F30</f>
        <v>24756</v>
      </c>
      <c r="E54" s="142">
        <f>D54/C54*100</f>
        <v>86.65033251662582</v>
      </c>
      <c r="F54" s="10">
        <f>'61 48'!H30</f>
        <v>45485</v>
      </c>
    </row>
    <row r="55" spans="1:6" ht="12.75">
      <c r="A55" s="272" t="s">
        <v>2365</v>
      </c>
      <c r="B55" s="9">
        <f>'61 48'!D31</f>
        <v>0</v>
      </c>
      <c r="C55" s="9">
        <f>'61 48'!E31</f>
        <v>0</v>
      </c>
      <c r="D55" s="9">
        <f>'61 48'!F31</f>
        <v>0</v>
      </c>
      <c r="E55" s="142"/>
      <c r="F55" s="10">
        <f>'61 48'!H31</f>
        <v>2070</v>
      </c>
    </row>
    <row r="56" spans="1:6" ht="15" thickBot="1">
      <c r="A56" s="715" t="s">
        <v>2366</v>
      </c>
      <c r="B56" s="695">
        <f>SUM(B54:B55)</f>
        <v>28915</v>
      </c>
      <c r="C56" s="695">
        <f>SUM(C54:C55)</f>
        <v>28570</v>
      </c>
      <c r="D56" s="695">
        <f>SUM(D54:D55)</f>
        <v>24756</v>
      </c>
      <c r="E56" s="647">
        <f>D56/C56*100</f>
        <v>86.65033251662582</v>
      </c>
      <c r="F56" s="697">
        <f>SUM(F54:F55)</f>
        <v>47555</v>
      </c>
    </row>
    <row r="57" spans="1:6" ht="15.75">
      <c r="A57" s="693" t="s">
        <v>394</v>
      </c>
      <c r="B57" s="260"/>
      <c r="C57" s="260"/>
      <c r="D57" s="664"/>
      <c r="E57" s="260"/>
      <c r="F57" s="261"/>
    </row>
    <row r="58" spans="1:6" ht="12.75">
      <c r="A58" s="272" t="s">
        <v>2368</v>
      </c>
      <c r="B58" s="9">
        <f>'81 49'!D40</f>
        <v>5200</v>
      </c>
      <c r="C58" s="9">
        <f>'81 49'!E40</f>
        <v>4987</v>
      </c>
      <c r="D58" s="11">
        <f>'81 49'!F40</f>
        <v>46</v>
      </c>
      <c r="E58" s="142">
        <f>D58/C58*100</f>
        <v>0.9223982354120714</v>
      </c>
      <c r="F58" s="10">
        <f>'81 49'!H40</f>
        <v>2437</v>
      </c>
    </row>
    <row r="59" spans="1:6" ht="12.75">
      <c r="A59" s="272" t="s">
        <v>2365</v>
      </c>
      <c r="B59" s="9">
        <f>'81 49'!D41</f>
        <v>53685</v>
      </c>
      <c r="C59" s="9">
        <f>'81 49'!E41</f>
        <v>74898</v>
      </c>
      <c r="D59" s="11">
        <f>'81 49'!F41</f>
        <v>57451</v>
      </c>
      <c r="E59" s="142">
        <f>D59/C59*100</f>
        <v>76.7056530214425</v>
      </c>
      <c r="F59" s="10">
        <f>'81 49'!H41</f>
        <v>29618</v>
      </c>
    </row>
    <row r="60" spans="1:6" ht="15" thickBot="1">
      <c r="A60" s="694" t="s">
        <v>2366</v>
      </c>
      <c r="B60" s="695">
        <f>SUM(B58:B59)</f>
        <v>58885</v>
      </c>
      <c r="C60" s="695">
        <f>SUM(C58:C59)</f>
        <v>79885</v>
      </c>
      <c r="D60" s="696">
        <f>SUM(D58:D59)</f>
        <v>57497</v>
      </c>
      <c r="E60" s="647">
        <f>D60/C60*100</f>
        <v>71.97471365087313</v>
      </c>
      <c r="F60" s="697">
        <f>SUM(F58:F59)</f>
        <v>32055</v>
      </c>
    </row>
    <row r="61" spans="1:6" ht="15.75">
      <c r="A61" s="693" t="s">
        <v>396</v>
      </c>
      <c r="B61" s="260"/>
      <c r="C61" s="260"/>
      <c r="D61" s="664"/>
      <c r="E61" s="698"/>
      <c r="F61" s="261"/>
    </row>
    <row r="62" spans="1:6" ht="12.75">
      <c r="A62" s="272" t="s">
        <v>2368</v>
      </c>
      <c r="B62" s="9">
        <f>'82 51'!D51</f>
        <v>550</v>
      </c>
      <c r="C62" s="9">
        <f>'82 51'!E51</f>
        <v>550</v>
      </c>
      <c r="D62" s="11">
        <f>'82 51'!F51</f>
        <v>0</v>
      </c>
      <c r="E62" s="142">
        <f>D62/C62*100</f>
        <v>0</v>
      </c>
      <c r="F62" s="10">
        <f>'82 51'!H51</f>
        <v>0</v>
      </c>
    </row>
    <row r="63" spans="1:6" ht="12.75">
      <c r="A63" s="272" t="s">
        <v>2365</v>
      </c>
      <c r="B63" s="9">
        <f>'82 51'!D52</f>
        <v>539300</v>
      </c>
      <c r="C63" s="9">
        <f>'82 51'!E52</f>
        <v>607625</v>
      </c>
      <c r="D63" s="11">
        <f>'82 51'!F52</f>
        <v>411300</v>
      </c>
      <c r="E63" s="142">
        <f>D63/C63*100</f>
        <v>67.68977576630323</v>
      </c>
      <c r="F63" s="10">
        <f>'82 51'!H52</f>
        <v>287857</v>
      </c>
    </row>
    <row r="64" spans="1:6" ht="15" thickBot="1">
      <c r="A64" s="694" t="s">
        <v>2366</v>
      </c>
      <c r="B64" s="695">
        <f>SUM(B62:B63)</f>
        <v>539850</v>
      </c>
      <c r="C64" s="695">
        <f>SUM(C62:C63)</f>
        <v>608175</v>
      </c>
      <c r="D64" s="696">
        <f>SUM(D62:D63)</f>
        <v>411300</v>
      </c>
      <c r="E64" s="647">
        <f>D64/C64*100</f>
        <v>67.62856085830559</v>
      </c>
      <c r="F64" s="697">
        <f>SUM(F62:F63)</f>
        <v>287857</v>
      </c>
    </row>
    <row r="65" spans="1:6" ht="15.75">
      <c r="A65" s="693" t="s">
        <v>810</v>
      </c>
      <c r="B65" s="260"/>
      <c r="C65" s="260"/>
      <c r="D65" s="664"/>
      <c r="E65" s="698"/>
      <c r="F65" s="261"/>
    </row>
    <row r="66" spans="1:6" ht="12.75">
      <c r="A66" s="272" t="s">
        <v>2368</v>
      </c>
      <c r="B66" s="9">
        <f>'83 54'!D38</f>
        <v>0</v>
      </c>
      <c r="C66" s="9">
        <f>'83 54'!E38</f>
        <v>0</v>
      </c>
      <c r="D66" s="9">
        <f>'83 54'!F38</f>
        <v>0</v>
      </c>
      <c r="E66" s="142"/>
      <c r="F66" s="10">
        <f>'83 54'!H38</f>
        <v>492</v>
      </c>
    </row>
    <row r="67" spans="1:6" ht="12.75">
      <c r="A67" s="272" t="s">
        <v>2365</v>
      </c>
      <c r="B67" s="9">
        <f>'83 54'!D39</f>
        <v>0</v>
      </c>
      <c r="C67" s="9">
        <f>'83 54'!E39</f>
        <v>0</v>
      </c>
      <c r="D67" s="9">
        <f>'83 54'!F39</f>
        <v>0</v>
      </c>
      <c r="E67" s="142"/>
      <c r="F67" s="10">
        <f>'83 54'!H39</f>
        <v>11845</v>
      </c>
    </row>
    <row r="68" spans="1:6" ht="15" thickBot="1">
      <c r="A68" s="694" t="s">
        <v>2366</v>
      </c>
      <c r="B68" s="695">
        <f>SUM(B66:B67)</f>
        <v>0</v>
      </c>
      <c r="C68" s="695">
        <f>SUM(C66:C67)</f>
        <v>0</v>
      </c>
      <c r="D68" s="696">
        <f>SUM(D66:D67)</f>
        <v>0</v>
      </c>
      <c r="E68" s="647"/>
      <c r="F68" s="697">
        <f>SUM(F66:F67)</f>
        <v>12337</v>
      </c>
    </row>
    <row r="69" spans="1:6" ht="15.75">
      <c r="A69" s="693" t="s">
        <v>811</v>
      </c>
      <c r="B69" s="260"/>
      <c r="C69" s="260"/>
      <c r="D69" s="664"/>
      <c r="E69" s="698"/>
      <c r="F69" s="261"/>
    </row>
    <row r="70" spans="1:6" ht="12.75">
      <c r="A70" s="272" t="s">
        <v>2368</v>
      </c>
      <c r="B70" s="9">
        <f>'84 55'!D38</f>
        <v>127</v>
      </c>
      <c r="C70" s="9">
        <f>'84 55'!E38</f>
        <v>136</v>
      </c>
      <c r="D70" s="9">
        <f>'84 55'!F38</f>
        <v>136</v>
      </c>
      <c r="E70" s="142">
        <f>D70/C70*100</f>
        <v>100</v>
      </c>
      <c r="F70" s="10">
        <f>'84 55'!H38</f>
        <v>853</v>
      </c>
    </row>
    <row r="71" spans="1:6" ht="12.75">
      <c r="A71" s="272" t="s">
        <v>2365</v>
      </c>
      <c r="B71" s="9">
        <f>'84 55'!D39</f>
        <v>10108</v>
      </c>
      <c r="C71" s="9">
        <f>'84 55'!E39</f>
        <v>0</v>
      </c>
      <c r="D71" s="9">
        <f>'84 55'!F39</f>
        <v>0</v>
      </c>
      <c r="E71" s="142" t="e">
        <f>D71/C71*100</f>
        <v>#DIV/0!</v>
      </c>
      <c r="F71" s="10">
        <f>'84 55'!H39</f>
        <v>20277</v>
      </c>
    </row>
    <row r="72" spans="1:6" ht="15" thickBot="1">
      <c r="A72" s="694" t="s">
        <v>2366</v>
      </c>
      <c r="B72" s="695">
        <f>SUM(B70:B71)</f>
        <v>10235</v>
      </c>
      <c r="C72" s="695">
        <f>SUM(C70:C71)</f>
        <v>136</v>
      </c>
      <c r="D72" s="696">
        <f>SUM(D70:D71)</f>
        <v>136</v>
      </c>
      <c r="E72" s="647">
        <f>D72/C72*100</f>
        <v>100</v>
      </c>
      <c r="F72" s="697">
        <f>SUM(F70:F71)</f>
        <v>21130</v>
      </c>
    </row>
    <row r="73" spans="1:6" ht="15.75">
      <c r="A73" s="693" t="s">
        <v>398</v>
      </c>
      <c r="B73" s="260"/>
      <c r="C73" s="260"/>
      <c r="D73" s="664"/>
      <c r="E73" s="716"/>
      <c r="F73" s="261"/>
    </row>
    <row r="74" spans="1:6" ht="12.75">
      <c r="A74" s="272" t="s">
        <v>2364</v>
      </c>
      <c r="B74" s="9">
        <f>'91 58'!D34</f>
        <v>180945</v>
      </c>
      <c r="C74" s="9">
        <f>'91 58'!E34</f>
        <v>186352</v>
      </c>
      <c r="D74" s="11">
        <f>'91 58'!F34</f>
        <v>176102</v>
      </c>
      <c r="E74" s="142">
        <f>D74/C74*100</f>
        <v>94.49965656392204</v>
      </c>
      <c r="F74" s="10">
        <f>'91 58'!H34</f>
        <v>181699</v>
      </c>
    </row>
    <row r="75" spans="1:6" ht="12.75">
      <c r="A75" s="272" t="s">
        <v>2365</v>
      </c>
      <c r="B75" s="9">
        <f>'91 58'!D35</f>
        <v>2400</v>
      </c>
      <c r="C75" s="9">
        <f>'91 58'!E35</f>
        <v>6860</v>
      </c>
      <c r="D75" s="11">
        <f>'91 58'!F35</f>
        <v>6844</v>
      </c>
      <c r="E75" s="142">
        <f>D75/C75*100</f>
        <v>99.7667638483965</v>
      </c>
      <c r="F75" s="10">
        <f>'91 58'!H35</f>
        <v>1255</v>
      </c>
    </row>
    <row r="76" spans="1:6" ht="15" thickBot="1">
      <c r="A76" s="694" t="s">
        <v>2366</v>
      </c>
      <c r="B76" s="695">
        <f>SUM(B74:B75)</f>
        <v>183345</v>
      </c>
      <c r="C76" s="695">
        <f>SUM(C74:C75)</f>
        <v>193212</v>
      </c>
      <c r="D76" s="696">
        <f>SUM(D74:D75)</f>
        <v>182946</v>
      </c>
      <c r="E76" s="647">
        <f>D76/C76*100</f>
        <v>94.6866654245078</v>
      </c>
      <c r="F76" s="697">
        <f>SUM(F74:F75)</f>
        <v>182954</v>
      </c>
    </row>
    <row r="77" spans="1:6" ht="15">
      <c r="A77" s="717" t="s">
        <v>391</v>
      </c>
      <c r="B77" s="718"/>
      <c r="C77" s="718"/>
      <c r="D77" s="719"/>
      <c r="E77" s="720"/>
      <c r="F77" s="721"/>
    </row>
    <row r="78" spans="1:6" ht="12.75">
      <c r="A78" s="59" t="s">
        <v>2364</v>
      </c>
      <c r="B78" s="9">
        <f>'92 59'!D51</f>
        <v>0</v>
      </c>
      <c r="C78" s="9">
        <f>'92 59'!E51</f>
        <v>0</v>
      </c>
      <c r="D78" s="11">
        <f>'92 59'!F51</f>
        <v>0</v>
      </c>
      <c r="E78" s="142"/>
      <c r="F78" s="10">
        <f>'92 59'!H51</f>
        <v>13956</v>
      </c>
    </row>
    <row r="79" spans="1:6" ht="12.75">
      <c r="A79" s="272" t="s">
        <v>2365</v>
      </c>
      <c r="B79" s="9">
        <f>'92 59'!D52</f>
        <v>0</v>
      </c>
      <c r="C79" s="9">
        <f>'92 59'!E52</f>
        <v>0</v>
      </c>
      <c r="D79" s="11">
        <f>'92 59'!F52</f>
        <v>0</v>
      </c>
      <c r="E79" s="142"/>
      <c r="F79" s="10">
        <f>'92 59'!H52</f>
        <v>1150</v>
      </c>
    </row>
    <row r="80" spans="1:6" ht="15" thickBot="1">
      <c r="A80" s="694" t="s">
        <v>2366</v>
      </c>
      <c r="B80" s="695">
        <f>SUM(B78:B79)</f>
        <v>0</v>
      </c>
      <c r="C80" s="695">
        <f>SUM(C78:C79)</f>
        <v>0</v>
      </c>
      <c r="D80" s="696">
        <f>SUM(D78:D79)</f>
        <v>0</v>
      </c>
      <c r="E80" s="647"/>
      <c r="F80" s="697">
        <f>SUM(F78:F79)</f>
        <v>15106</v>
      </c>
    </row>
    <row r="81" spans="1:6" ht="15.75">
      <c r="A81" s="693" t="s">
        <v>400</v>
      </c>
      <c r="B81" s="260"/>
      <c r="C81" s="260"/>
      <c r="D81" s="664"/>
      <c r="E81" s="698"/>
      <c r="F81" s="261"/>
    </row>
    <row r="82" spans="1:6" ht="12.75">
      <c r="A82" s="272" t="s">
        <v>2364</v>
      </c>
      <c r="B82" s="9">
        <f>'93 60'!D23</f>
        <v>0</v>
      </c>
      <c r="C82" s="9">
        <f>'93 60'!E23</f>
        <v>0</v>
      </c>
      <c r="D82" s="11">
        <f>'93 60'!F23</f>
        <v>1</v>
      </c>
      <c r="E82" s="142"/>
      <c r="F82" s="10">
        <f>'93 60'!H23</f>
        <v>2</v>
      </c>
    </row>
    <row r="83" spans="1:6" ht="15" thickBot="1">
      <c r="A83" s="694" t="s">
        <v>2366</v>
      </c>
      <c r="B83" s="695">
        <f>SUM(B82:B82)</f>
        <v>0</v>
      </c>
      <c r="C83" s="695">
        <f>SUM(C82:C82)</f>
        <v>0</v>
      </c>
      <c r="D83" s="696">
        <f>SUM(D82:D82)</f>
        <v>1</v>
      </c>
      <c r="E83" s="647"/>
      <c r="F83" s="697">
        <f>SUM(F82:F82)</f>
        <v>2</v>
      </c>
    </row>
    <row r="84" spans="1:6" ht="15.75">
      <c r="A84" s="693" t="s">
        <v>499</v>
      </c>
      <c r="B84" s="699"/>
      <c r="C84" s="699"/>
      <c r="D84" s="700"/>
      <c r="E84" s="698"/>
      <c r="F84" s="701"/>
    </row>
    <row r="85" spans="1:6" ht="12.75">
      <c r="A85" s="272" t="s">
        <v>2364</v>
      </c>
      <c r="B85" s="9">
        <f>'96 61'!D46</f>
        <v>0</v>
      </c>
      <c r="C85" s="9">
        <f>'96 61'!E46</f>
        <v>0</v>
      </c>
      <c r="D85" s="11">
        <f>'96 61'!F46</f>
        <v>0</v>
      </c>
      <c r="E85" s="142"/>
      <c r="F85" s="10">
        <f>'96 61'!H46</f>
        <v>133</v>
      </c>
    </row>
    <row r="86" spans="1:6" ht="12.75">
      <c r="A86" s="272" t="s">
        <v>2365</v>
      </c>
      <c r="B86" s="9">
        <f>'96 61'!D47</f>
        <v>0</v>
      </c>
      <c r="C86" s="9">
        <f>'96 61'!E47</f>
        <v>0</v>
      </c>
      <c r="D86" s="11">
        <f>'96 61'!F47</f>
        <v>0</v>
      </c>
      <c r="E86" s="142"/>
      <c r="F86" s="10">
        <f>'96 61'!H47</f>
        <v>1692</v>
      </c>
    </row>
    <row r="87" spans="1:6" ht="15" thickBot="1">
      <c r="A87" s="694" t="s">
        <v>2366</v>
      </c>
      <c r="B87" s="695">
        <f>SUM(B85:B86)</f>
        <v>0</v>
      </c>
      <c r="C87" s="695">
        <f>SUM(C85:C86)</f>
        <v>0</v>
      </c>
      <c r="D87" s="696">
        <f>SUM(D85:D86)</f>
        <v>0</v>
      </c>
      <c r="E87" s="647"/>
      <c r="F87" s="697">
        <f>SUM(F85:F86)</f>
        <v>1825</v>
      </c>
    </row>
    <row r="88" spans="1:6" ht="15.75">
      <c r="A88" s="693" t="s">
        <v>397</v>
      </c>
      <c r="B88" s="722"/>
      <c r="C88" s="722"/>
      <c r="D88" s="723"/>
      <c r="E88" s="698"/>
      <c r="F88" s="724"/>
    </row>
    <row r="89" spans="1:6" ht="12.75">
      <c r="A89" s="272" t="s">
        <v>1413</v>
      </c>
      <c r="B89" s="9">
        <f>'10 62'!D50</f>
        <v>38009</v>
      </c>
      <c r="C89" s="9">
        <f>'10 62'!E50</f>
        <v>34519</v>
      </c>
      <c r="D89" s="11">
        <f>'10 62'!F50</f>
        <v>-1087</v>
      </c>
      <c r="E89" s="142">
        <f aca="true" t="shared" si="0" ref="E89:E95">D89/C89*100</f>
        <v>-3.1489904110779574</v>
      </c>
      <c r="F89" s="10">
        <f>'10 62'!H50</f>
        <v>455</v>
      </c>
    </row>
    <row r="90" spans="1:6" ht="12.75">
      <c r="A90" s="272" t="s">
        <v>2365</v>
      </c>
      <c r="B90" s="9">
        <f>'10 62'!D51</f>
        <v>115000</v>
      </c>
      <c r="C90" s="9">
        <f>'10 62'!E51</f>
        <v>79000</v>
      </c>
      <c r="D90" s="11">
        <f>'10 62'!F51</f>
        <v>0</v>
      </c>
      <c r="E90" s="142">
        <f t="shared" si="0"/>
        <v>0</v>
      </c>
      <c r="F90" s="10">
        <f>'10 62'!H51</f>
        <v>0</v>
      </c>
    </row>
    <row r="91" spans="1:6" ht="15" thickBot="1">
      <c r="A91" s="725" t="s">
        <v>2369</v>
      </c>
      <c r="B91" s="695">
        <f>SUM(B89:B90)</f>
        <v>153009</v>
      </c>
      <c r="C91" s="695">
        <f>SUM(C89:C90)</f>
        <v>113519</v>
      </c>
      <c r="D91" s="696">
        <f>SUM(D89:D90)</f>
        <v>-1087</v>
      </c>
      <c r="E91" s="647">
        <f t="shared" si="0"/>
        <v>-0.9575489565623376</v>
      </c>
      <c r="F91" s="697">
        <f>SUM(F89:F90)</f>
        <v>455</v>
      </c>
    </row>
    <row r="92" spans="1:6" ht="15">
      <c r="A92" s="726" t="s">
        <v>2367</v>
      </c>
      <c r="B92" s="727">
        <f>SUM(B43)</f>
        <v>0</v>
      </c>
      <c r="C92" s="727">
        <f>SUM(C43)</f>
        <v>191765</v>
      </c>
      <c r="D92" s="727">
        <f>SUM(D43)</f>
        <v>188514</v>
      </c>
      <c r="E92" s="728"/>
      <c r="F92" s="729">
        <f>SUM(F43)</f>
        <v>187933</v>
      </c>
    </row>
    <row r="93" spans="1:6" ht="15">
      <c r="A93" s="730" t="s">
        <v>962</v>
      </c>
      <c r="B93" s="731">
        <f>SUM(B7,B11,B14,B18,B22,B26,B30,B31,B35,B39,B46,B49,B54,B58,B62,B66,B70,B74,B78,B82,B85,B89)</f>
        <v>623536</v>
      </c>
      <c r="C93" s="731">
        <f>SUM(C7,C11,C14,C18,C22,C26,C30,C31,C35,C39,C46,C49,C54,C58,C62,C66,C70,C74,C78,C82,C85,C89)</f>
        <v>598224</v>
      </c>
      <c r="D93" s="731">
        <f>SUM(D7,D11,D14,D18,D22,D26,D30,D31,D35,D39,D46,D49,D54,D58,D62,D66,D70,D74,D78,D82,D85,D89)</f>
        <v>530961</v>
      </c>
      <c r="E93" s="728">
        <f t="shared" si="0"/>
        <v>88.75621840648319</v>
      </c>
      <c r="F93" s="732">
        <f>SUM(F7,F11,F14,F18,F22,F26,F30,F31,F35,F39,F46,F49,F54,F58,F62,F66,F70,F74,F78,F82,F85,F89)</f>
        <v>558258</v>
      </c>
    </row>
    <row r="94" spans="1:6" ht="15.75" thickBot="1">
      <c r="A94" s="733" t="s">
        <v>2365</v>
      </c>
      <c r="B94" s="734">
        <f>SUM(B8,B15,B19,B23,B27,B32,B36,B40,B50,B55,B59,B63,B67,B71,B75,B79,B86,B90)</f>
        <v>786077</v>
      </c>
      <c r="C94" s="734">
        <f>SUM(C8,C15,C19,C23,C27,C32,C36,C40,C50,C55,C59,C63,C67,C71,C75,C79,C86,C90)</f>
        <v>855543</v>
      </c>
      <c r="D94" s="734">
        <f>SUM(D8,D15,D19,D23,D27,D32,D36,D40,D50,D55,D59,D63,D67,D71,D75,D79,D86,D90)</f>
        <v>504943</v>
      </c>
      <c r="E94" s="735">
        <f t="shared" si="0"/>
        <v>59.02017782858372</v>
      </c>
      <c r="F94" s="736">
        <f>SUM(F8,F15,F19,F23,F27,F32,F36,F40,F50,F55,F59,F63,F67,F71,F75,F79,F86,F90)</f>
        <v>446860</v>
      </c>
    </row>
    <row r="95" spans="1:6" ht="16.5" thickBot="1">
      <c r="A95" s="737" t="s">
        <v>2370</v>
      </c>
      <c r="B95" s="125">
        <f>SUM(B92:B94)</f>
        <v>1409613</v>
      </c>
      <c r="C95" s="125">
        <f>SUM(C92:C94)</f>
        <v>1645532</v>
      </c>
      <c r="D95" s="147">
        <f>SUM(D92:D94)</f>
        <v>1224418</v>
      </c>
      <c r="E95" s="426">
        <f t="shared" si="0"/>
        <v>74.40864109601029</v>
      </c>
      <c r="F95" s="127">
        <f>SUM(F92:F94)</f>
        <v>1193051</v>
      </c>
    </row>
    <row r="104" ht="12.75">
      <c r="C104" s="468" t="s">
        <v>664</v>
      </c>
    </row>
    <row r="119" spans="1:6" ht="15.75">
      <c r="A119" s="171"/>
      <c r="B119" s="422"/>
      <c r="C119" s="422"/>
      <c r="D119" s="422"/>
      <c r="E119" s="738"/>
      <c r="F119" s="422"/>
    </row>
    <row r="120" spans="1:5" ht="12.75">
      <c r="A120" s="171"/>
      <c r="E120" s="33"/>
    </row>
    <row r="121" ht="12.75">
      <c r="E121" s="33"/>
    </row>
    <row r="122" ht="12.75">
      <c r="E122" s="33"/>
    </row>
    <row r="123" ht="12.75">
      <c r="E123" s="33"/>
    </row>
    <row r="124" ht="12.75">
      <c r="E124" s="3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&amp;C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75390625" style="27" customWidth="1"/>
    <col min="2" max="2" width="8.125" style="128" bestFit="1" customWidth="1"/>
    <col min="3" max="3" width="8.00390625" style="27" bestFit="1" customWidth="1"/>
    <col min="4" max="4" width="8.875" style="27" bestFit="1" customWidth="1"/>
    <col min="5" max="5" width="8.00390625" style="27" bestFit="1" customWidth="1"/>
    <col min="6" max="6" width="9.375" style="27" bestFit="1" customWidth="1"/>
    <col min="7" max="7" width="8.875" style="27" bestFit="1" customWidth="1"/>
    <col min="8" max="8" width="9.25390625" style="27" bestFit="1" customWidth="1"/>
    <col min="9" max="9" width="8.00390625" style="27" bestFit="1" customWidth="1"/>
    <col min="10" max="10" width="7.25390625" style="27" bestFit="1" customWidth="1"/>
    <col min="11" max="11" width="8.75390625" style="27" bestFit="1" customWidth="1"/>
    <col min="12" max="12" width="7.75390625" style="27" bestFit="1" customWidth="1"/>
    <col min="13" max="13" width="8.875" style="27" bestFit="1" customWidth="1"/>
    <col min="14" max="14" width="9.25390625" style="27" bestFit="1" customWidth="1"/>
    <col min="15" max="16384" width="9.125" style="27" customWidth="1"/>
  </cols>
  <sheetData>
    <row r="1" ht="18.75">
      <c r="A1" s="1393" t="s">
        <v>86</v>
      </c>
    </row>
    <row r="2" spans="2:6" ht="12.75">
      <c r="B2" s="27"/>
      <c r="F2" s="278"/>
    </row>
    <row r="3" spans="1:14" ht="12.75">
      <c r="A3" s="297" t="s">
        <v>87</v>
      </c>
      <c r="B3" s="2410" t="s">
        <v>88</v>
      </c>
      <c r="C3" s="297" t="s">
        <v>21</v>
      </c>
      <c r="D3" s="297" t="s">
        <v>21</v>
      </c>
      <c r="E3" s="2411">
        <v>8272</v>
      </c>
      <c r="F3" s="2410">
        <v>8100.8157</v>
      </c>
      <c r="G3" s="2410"/>
      <c r="H3" s="297" t="s">
        <v>21</v>
      </c>
      <c r="I3" s="297" t="s">
        <v>21</v>
      </c>
      <c r="J3" s="2411">
        <v>9100</v>
      </c>
      <c r="K3" s="297" t="s">
        <v>21</v>
      </c>
      <c r="L3" s="2411">
        <v>4100</v>
      </c>
      <c r="M3" s="2411">
        <v>5100</v>
      </c>
      <c r="N3" s="297"/>
    </row>
    <row r="4" spans="1:16" ht="13.5" thickBot="1">
      <c r="A4" s="2412">
        <v>8244</v>
      </c>
      <c r="B4" s="2410">
        <v>9500.8144</v>
      </c>
      <c r="C4" s="2411">
        <v>8216</v>
      </c>
      <c r="D4" s="2411">
        <v>8260</v>
      </c>
      <c r="E4" s="2410">
        <v>9136.8258</v>
      </c>
      <c r="F4" s="2410" t="s">
        <v>89</v>
      </c>
      <c r="G4" s="2410"/>
      <c r="H4" s="2413" t="s">
        <v>90</v>
      </c>
      <c r="I4" s="2411">
        <v>8122</v>
      </c>
      <c r="J4" s="2411">
        <v>9159.9136</v>
      </c>
      <c r="K4" s="2411">
        <v>8243</v>
      </c>
      <c r="L4" s="2411">
        <v>4172.4141</v>
      </c>
      <c r="M4" s="2411">
        <v>5140</v>
      </c>
      <c r="N4" s="2106" t="s">
        <v>71</v>
      </c>
      <c r="O4" s="297"/>
      <c r="P4" s="297"/>
    </row>
    <row r="5" spans="1:16" ht="13.5">
      <c r="A5" s="152" t="s">
        <v>1442</v>
      </c>
      <c r="B5" s="2414" t="s">
        <v>2464</v>
      </c>
      <c r="C5" s="2414" t="s">
        <v>2464</v>
      </c>
      <c r="D5" s="2414" t="s">
        <v>2464</v>
      </c>
      <c r="E5" s="2414" t="s">
        <v>2464</v>
      </c>
      <c r="F5" s="2414" t="s">
        <v>2464</v>
      </c>
      <c r="G5" s="2414" t="s">
        <v>2464</v>
      </c>
      <c r="H5" s="2414" t="s">
        <v>2464</v>
      </c>
      <c r="I5" s="2414" t="s">
        <v>2464</v>
      </c>
      <c r="J5" s="2414" t="s">
        <v>91</v>
      </c>
      <c r="K5" s="2414" t="s">
        <v>2464</v>
      </c>
      <c r="L5" s="2414" t="s">
        <v>1109</v>
      </c>
      <c r="M5" s="2414" t="s">
        <v>261</v>
      </c>
      <c r="N5" s="2415" t="s">
        <v>20</v>
      </c>
      <c r="O5" s="1617"/>
      <c r="P5" s="1617"/>
    </row>
    <row r="6" spans="1:16" ht="13.5">
      <c r="A6" s="1906"/>
      <c r="B6" s="2416" t="s">
        <v>92</v>
      </c>
      <c r="C6" s="2416" t="s">
        <v>2466</v>
      </c>
      <c r="D6" s="2416" t="s">
        <v>2467</v>
      </c>
      <c r="E6" s="2416" t="s">
        <v>93</v>
      </c>
      <c r="F6" s="2416" t="s">
        <v>2470</v>
      </c>
      <c r="G6" s="2416" t="s">
        <v>2468</v>
      </c>
      <c r="H6" s="2416" t="s">
        <v>2471</v>
      </c>
      <c r="I6" s="2416" t="s">
        <v>94</v>
      </c>
      <c r="J6" s="374" t="s">
        <v>2473</v>
      </c>
      <c r="K6" s="2416" t="s">
        <v>95</v>
      </c>
      <c r="L6" s="2416" t="s">
        <v>2474</v>
      </c>
      <c r="M6" s="1209" t="s">
        <v>2475</v>
      </c>
      <c r="N6" s="375"/>
      <c r="O6" s="1442"/>
      <c r="P6" s="1442"/>
    </row>
    <row r="7" spans="1:16" ht="14.25" thickBot="1">
      <c r="A7" s="1911"/>
      <c r="B7" s="2242" t="s">
        <v>2570</v>
      </c>
      <c r="C7" s="2242" t="s">
        <v>2479</v>
      </c>
      <c r="D7" s="2242" t="s">
        <v>2480</v>
      </c>
      <c r="E7" s="2242" t="s">
        <v>96</v>
      </c>
      <c r="F7" s="2242" t="s">
        <v>97</v>
      </c>
      <c r="G7" s="2242" t="s">
        <v>2481</v>
      </c>
      <c r="H7" s="2242" t="s">
        <v>2484</v>
      </c>
      <c r="I7" s="2242" t="s">
        <v>2485</v>
      </c>
      <c r="J7" s="43" t="s">
        <v>2486</v>
      </c>
      <c r="K7" s="2242"/>
      <c r="L7" s="2242"/>
      <c r="M7" s="156" t="s">
        <v>2480</v>
      </c>
      <c r="N7" s="44"/>
      <c r="O7" s="1442"/>
      <c r="P7" s="1442"/>
    </row>
    <row r="8" spans="1:16" ht="12.75">
      <c r="A8" s="751" t="s">
        <v>2487</v>
      </c>
      <c r="B8" s="116">
        <v>90</v>
      </c>
      <c r="C8" s="116"/>
      <c r="D8" s="116"/>
      <c r="E8" s="116"/>
      <c r="F8" s="116"/>
      <c r="G8" s="116"/>
      <c r="H8" s="116">
        <v>6734</v>
      </c>
      <c r="I8" s="116">
        <v>1611</v>
      </c>
      <c r="J8" s="2417"/>
      <c r="K8" s="116"/>
      <c r="L8" s="116"/>
      <c r="M8" s="2417"/>
      <c r="N8" s="119">
        <f>SUM(B8:M8)</f>
        <v>8435</v>
      </c>
      <c r="P8" s="33"/>
    </row>
    <row r="9" spans="1:16" ht="12.75">
      <c r="A9" s="59" t="s">
        <v>2488</v>
      </c>
      <c r="B9" s="79"/>
      <c r="C9" s="79"/>
      <c r="D9" s="79"/>
      <c r="E9" s="79">
        <v>2804</v>
      </c>
      <c r="F9" s="227"/>
      <c r="G9" s="227"/>
      <c r="H9" s="227"/>
      <c r="I9" s="79"/>
      <c r="J9" s="2028"/>
      <c r="K9" s="79"/>
      <c r="L9" s="79"/>
      <c r="M9" s="2028"/>
      <c r="N9" s="649">
        <f aca="true" t="shared" si="0" ref="N9:N39">SUM(B9:M9)</f>
        <v>2804</v>
      </c>
      <c r="P9" s="33"/>
    </row>
    <row r="10" spans="1:16" ht="12.75">
      <c r="A10" s="59" t="s">
        <v>2492</v>
      </c>
      <c r="B10" s="79">
        <v>167</v>
      </c>
      <c r="C10" s="79"/>
      <c r="D10" s="79" t="s">
        <v>21</v>
      </c>
      <c r="E10" s="79"/>
      <c r="F10" s="227"/>
      <c r="G10" s="227"/>
      <c r="H10" s="9">
        <v>89</v>
      </c>
      <c r="I10" s="79"/>
      <c r="J10" s="2418">
        <v>7513</v>
      </c>
      <c r="K10" s="79">
        <v>677</v>
      </c>
      <c r="L10" s="79">
        <v>6302</v>
      </c>
      <c r="M10" s="2028"/>
      <c r="N10" s="649">
        <f t="shared" si="0"/>
        <v>14748</v>
      </c>
      <c r="P10" s="33"/>
    </row>
    <row r="11" spans="1:16" ht="12.75">
      <c r="A11" s="59" t="s">
        <v>98</v>
      </c>
      <c r="B11" s="79" t="s">
        <v>21</v>
      </c>
      <c r="C11" s="79"/>
      <c r="D11" s="79"/>
      <c r="E11" s="79"/>
      <c r="F11" s="227"/>
      <c r="G11" s="227"/>
      <c r="H11" s="227"/>
      <c r="I11" s="79"/>
      <c r="J11" s="2028"/>
      <c r="K11" s="79"/>
      <c r="L11" s="79"/>
      <c r="M11" s="2028"/>
      <c r="N11" s="649">
        <f t="shared" si="0"/>
        <v>0</v>
      </c>
      <c r="P11" s="33"/>
    </row>
    <row r="12" spans="1:16" ht="13.5" thickBot="1">
      <c r="A12" s="762" t="s">
        <v>22</v>
      </c>
      <c r="B12" s="248">
        <v>6191</v>
      </c>
      <c r="C12" s="248">
        <v>8233</v>
      </c>
      <c r="D12" s="248">
        <v>14246</v>
      </c>
      <c r="E12" s="248"/>
      <c r="F12" s="248"/>
      <c r="G12" s="248"/>
      <c r="H12" s="248">
        <v>614</v>
      </c>
      <c r="I12" s="248">
        <v>-163</v>
      </c>
      <c r="J12" s="2419">
        <v>600</v>
      </c>
      <c r="K12" s="248">
        <v>239</v>
      </c>
      <c r="L12" s="248">
        <v>2115</v>
      </c>
      <c r="M12" s="2419">
        <v>6832</v>
      </c>
      <c r="N12" s="649">
        <f t="shared" si="0"/>
        <v>38907</v>
      </c>
      <c r="P12" s="33"/>
    </row>
    <row r="13" spans="1:16" ht="13.5" thickBot="1">
      <c r="A13" s="2420" t="s">
        <v>23</v>
      </c>
      <c r="B13" s="244">
        <f>SUM(B8:B12)</f>
        <v>6448</v>
      </c>
      <c r="C13" s="244">
        <f>SUM(C8:C12)</f>
        <v>8233</v>
      </c>
      <c r="D13" s="244">
        <f>SUM(D8:D12)</f>
        <v>14246</v>
      </c>
      <c r="E13" s="244">
        <f>SUM(E8:E12)</f>
        <v>2804</v>
      </c>
      <c r="F13" s="244">
        <f>SUM(F8:F12)</f>
        <v>0</v>
      </c>
      <c r="G13" s="244"/>
      <c r="H13" s="244">
        <f aca="true" t="shared" si="1" ref="H13:M13">SUM(H8:H12)</f>
        <v>7437</v>
      </c>
      <c r="I13" s="244">
        <f t="shared" si="1"/>
        <v>1448</v>
      </c>
      <c r="J13" s="244">
        <f t="shared" si="1"/>
        <v>8113</v>
      </c>
      <c r="K13" s="244">
        <f t="shared" si="1"/>
        <v>916</v>
      </c>
      <c r="L13" s="244">
        <f t="shared" si="1"/>
        <v>8417</v>
      </c>
      <c r="M13" s="244">
        <f t="shared" si="1"/>
        <v>6832</v>
      </c>
      <c r="N13" s="2421">
        <f t="shared" si="0"/>
        <v>64894</v>
      </c>
      <c r="P13" s="33"/>
    </row>
    <row r="14" spans="1:16" ht="12.75">
      <c r="A14" s="756" t="s">
        <v>99</v>
      </c>
      <c r="B14" s="49">
        <v>134</v>
      </c>
      <c r="C14" s="49">
        <v>47</v>
      </c>
      <c r="D14" s="49"/>
      <c r="E14" s="49"/>
      <c r="F14" s="49">
        <v>59</v>
      </c>
      <c r="G14" s="49"/>
      <c r="H14" s="49">
        <v>444</v>
      </c>
      <c r="I14" s="49"/>
      <c r="J14" s="2422"/>
      <c r="K14" s="49"/>
      <c r="L14" s="49"/>
      <c r="M14" s="2422">
        <v>15</v>
      </c>
      <c r="N14" s="83">
        <f t="shared" si="0"/>
        <v>699</v>
      </c>
      <c r="P14" s="33"/>
    </row>
    <row r="15" spans="1:16" ht="12.75">
      <c r="A15" s="272" t="s">
        <v>100</v>
      </c>
      <c r="B15" s="91">
        <v>-409</v>
      </c>
      <c r="C15" s="91"/>
      <c r="D15" s="91"/>
      <c r="E15" s="91"/>
      <c r="F15" s="91"/>
      <c r="G15" s="91"/>
      <c r="H15" s="91">
        <v>74</v>
      </c>
      <c r="I15" s="91">
        <v>203</v>
      </c>
      <c r="J15" s="2024">
        <v>356</v>
      </c>
      <c r="K15" s="91"/>
      <c r="L15" s="91"/>
      <c r="M15" s="2024"/>
      <c r="N15" s="26">
        <f t="shared" si="0"/>
        <v>224</v>
      </c>
      <c r="P15" s="33"/>
    </row>
    <row r="16" spans="1:16" ht="12.75">
      <c r="A16" s="59" t="s">
        <v>1362</v>
      </c>
      <c r="B16" s="79">
        <v>1225</v>
      </c>
      <c r="C16" s="79"/>
      <c r="D16" s="79"/>
      <c r="E16" s="79"/>
      <c r="F16" s="79"/>
      <c r="G16" s="79"/>
      <c r="H16" s="79"/>
      <c r="I16" s="79"/>
      <c r="J16" s="2028">
        <v>22</v>
      </c>
      <c r="K16" s="79"/>
      <c r="L16" s="79"/>
      <c r="M16" s="2028"/>
      <c r="N16" s="26">
        <f t="shared" si="0"/>
        <v>1247</v>
      </c>
      <c r="P16" s="33"/>
    </row>
    <row r="17" spans="1:16" ht="12.75">
      <c r="A17" s="272" t="s">
        <v>101</v>
      </c>
      <c r="B17" s="91">
        <v>134942</v>
      </c>
      <c r="C17" s="91"/>
      <c r="D17" s="79"/>
      <c r="E17" s="79"/>
      <c r="F17" s="79">
        <v>258419</v>
      </c>
      <c r="G17" s="79"/>
      <c r="H17" s="79"/>
      <c r="I17" s="79"/>
      <c r="J17" s="2024">
        <v>302</v>
      </c>
      <c r="K17" s="91"/>
      <c r="L17" s="91"/>
      <c r="M17" s="2024"/>
      <c r="N17" s="26">
        <f t="shared" si="0"/>
        <v>393663</v>
      </c>
      <c r="P17" s="33"/>
    </row>
    <row r="18" spans="1:16" ht="12.75">
      <c r="A18" s="59" t="s">
        <v>102</v>
      </c>
      <c r="B18" s="79"/>
      <c r="C18" s="79"/>
      <c r="D18" s="79"/>
      <c r="E18" s="79"/>
      <c r="F18" s="79"/>
      <c r="G18" s="79"/>
      <c r="H18" s="79"/>
      <c r="I18" s="79"/>
      <c r="J18" s="2028"/>
      <c r="K18" s="79"/>
      <c r="L18" s="79"/>
      <c r="M18" s="2028"/>
      <c r="N18" s="26">
        <f t="shared" si="0"/>
        <v>0</v>
      </c>
      <c r="P18" s="33"/>
    </row>
    <row r="19" spans="1:16" ht="13.5" thickBot="1">
      <c r="A19" s="1943" t="s">
        <v>378</v>
      </c>
      <c r="B19" s="238">
        <v>-31201</v>
      </c>
      <c r="C19" s="238"/>
      <c r="D19" s="248" t="s">
        <v>21</v>
      </c>
      <c r="E19" s="248"/>
      <c r="F19" s="248"/>
      <c r="G19" s="248"/>
      <c r="H19" s="248"/>
      <c r="I19" s="248"/>
      <c r="J19" s="2423">
        <v>91</v>
      </c>
      <c r="K19" s="238"/>
      <c r="L19" s="238">
        <v>6</v>
      </c>
      <c r="M19" s="2423"/>
      <c r="N19" s="240">
        <f t="shared" si="0"/>
        <v>-31104</v>
      </c>
      <c r="P19" s="33"/>
    </row>
    <row r="20" spans="1:16" ht="15" thickBot="1">
      <c r="A20" s="715" t="s">
        <v>103</v>
      </c>
      <c r="B20" s="387">
        <f aca="true" t="shared" si="2" ref="B20:M20">SUM(B13:B19)</f>
        <v>111139</v>
      </c>
      <c r="C20" s="387">
        <f t="shared" si="2"/>
        <v>8280</v>
      </c>
      <c r="D20" s="387">
        <f t="shared" si="2"/>
        <v>14246</v>
      </c>
      <c r="E20" s="387">
        <f t="shared" si="2"/>
        <v>2804</v>
      </c>
      <c r="F20" s="387">
        <f t="shared" si="2"/>
        <v>258478</v>
      </c>
      <c r="G20" s="387"/>
      <c r="H20" s="387">
        <f t="shared" si="2"/>
        <v>7955</v>
      </c>
      <c r="I20" s="387">
        <f t="shared" si="2"/>
        <v>1651</v>
      </c>
      <c r="J20" s="2424">
        <f t="shared" si="2"/>
        <v>8884</v>
      </c>
      <c r="K20" s="387">
        <f t="shared" si="2"/>
        <v>916</v>
      </c>
      <c r="L20" s="387">
        <f t="shared" si="2"/>
        <v>8423</v>
      </c>
      <c r="M20" s="2424">
        <f t="shared" si="2"/>
        <v>6847</v>
      </c>
      <c r="N20" s="249">
        <f t="shared" si="0"/>
        <v>429623</v>
      </c>
      <c r="P20" s="33"/>
    </row>
    <row r="21" spans="1:16" ht="12.75">
      <c r="A21" s="272" t="s">
        <v>104</v>
      </c>
      <c r="B21" s="91"/>
      <c r="C21" s="91"/>
      <c r="D21" s="91"/>
      <c r="E21" s="91"/>
      <c r="F21" s="91" t="s">
        <v>21</v>
      </c>
      <c r="G21" s="91"/>
      <c r="H21" s="91"/>
      <c r="I21" s="91"/>
      <c r="J21" s="2024"/>
      <c r="K21" s="91"/>
      <c r="L21" s="91" t="s">
        <v>21</v>
      </c>
      <c r="M21" s="2024"/>
      <c r="N21" s="678">
        <f t="shared" si="0"/>
        <v>0</v>
      </c>
      <c r="P21" s="33"/>
    </row>
    <row r="22" spans="1:16" ht="12.75">
      <c r="A22" s="59" t="s">
        <v>105</v>
      </c>
      <c r="B22" s="79">
        <v>85334</v>
      </c>
      <c r="C22" s="79"/>
      <c r="D22" s="79"/>
      <c r="E22" s="79">
        <v>34404</v>
      </c>
      <c r="F22" s="79"/>
      <c r="G22" s="79">
        <v>21179</v>
      </c>
      <c r="H22" s="79"/>
      <c r="I22" s="79"/>
      <c r="J22" s="2028">
        <v>7054</v>
      </c>
      <c r="K22" s="79"/>
      <c r="L22" s="79"/>
      <c r="M22" s="2028"/>
      <c r="N22" s="649">
        <f t="shared" si="0"/>
        <v>147971</v>
      </c>
      <c r="P22" s="33"/>
    </row>
    <row r="23" spans="1:16" ht="12.75">
      <c r="A23" s="59" t="s">
        <v>1443</v>
      </c>
      <c r="B23" s="79">
        <v>19</v>
      </c>
      <c r="C23" s="79">
        <v>61</v>
      </c>
      <c r="D23" s="79"/>
      <c r="E23" s="79"/>
      <c r="F23" s="79"/>
      <c r="G23" s="79"/>
      <c r="H23" s="79"/>
      <c r="I23" s="79"/>
      <c r="J23" s="2028"/>
      <c r="K23" s="79"/>
      <c r="L23" s="79"/>
      <c r="M23" s="2028"/>
      <c r="N23" s="649">
        <f t="shared" si="0"/>
        <v>80</v>
      </c>
      <c r="P23" s="33"/>
    </row>
    <row r="24" spans="1:16" ht="12.75">
      <c r="A24" s="762" t="s">
        <v>1444</v>
      </c>
      <c r="B24" s="648">
        <v>20973</v>
      </c>
      <c r="C24" s="648"/>
      <c r="D24" s="648"/>
      <c r="E24" s="648">
        <v>6535</v>
      </c>
      <c r="F24" s="648"/>
      <c r="G24" s="648"/>
      <c r="H24" s="648"/>
      <c r="I24" s="648"/>
      <c r="J24" s="2418">
        <v>524</v>
      </c>
      <c r="K24" s="648">
        <v>81</v>
      </c>
      <c r="L24" s="648"/>
      <c r="M24" s="2418"/>
      <c r="N24" s="649">
        <f t="shared" si="0"/>
        <v>28113</v>
      </c>
      <c r="P24" s="33"/>
    </row>
    <row r="25" spans="1:16" ht="13.5" thickBot="1">
      <c r="A25" s="762" t="s">
        <v>106</v>
      </c>
      <c r="B25" s="648">
        <v>35782</v>
      </c>
      <c r="C25" s="648"/>
      <c r="D25" s="648">
        <v>237</v>
      </c>
      <c r="E25" s="648"/>
      <c r="F25" s="648"/>
      <c r="G25" s="648"/>
      <c r="H25" s="648"/>
      <c r="I25" s="648"/>
      <c r="J25" s="2418"/>
      <c r="K25" s="648"/>
      <c r="L25" s="648">
        <v>57</v>
      </c>
      <c r="M25" s="2418"/>
      <c r="N25" s="649">
        <f t="shared" si="0"/>
        <v>36076</v>
      </c>
      <c r="P25" s="33"/>
    </row>
    <row r="26" spans="1:16" ht="13.5" thickBot="1">
      <c r="A26" s="2420" t="s">
        <v>107</v>
      </c>
      <c r="B26" s="244">
        <f aca="true" t="shared" si="3" ref="B26:M26">SUM(B21:B25)</f>
        <v>142108</v>
      </c>
      <c r="C26" s="244">
        <f t="shared" si="3"/>
        <v>61</v>
      </c>
      <c r="D26" s="244">
        <f t="shared" si="3"/>
        <v>237</v>
      </c>
      <c r="E26" s="244">
        <f t="shared" si="3"/>
        <v>40939</v>
      </c>
      <c r="F26" s="244">
        <f t="shared" si="3"/>
        <v>0</v>
      </c>
      <c r="G26" s="244">
        <f t="shared" si="3"/>
        <v>21179</v>
      </c>
      <c r="H26" s="244">
        <f t="shared" si="3"/>
        <v>0</v>
      </c>
      <c r="I26" s="244">
        <f t="shared" si="3"/>
        <v>0</v>
      </c>
      <c r="J26" s="244">
        <f t="shared" si="3"/>
        <v>7578</v>
      </c>
      <c r="K26" s="244">
        <f t="shared" si="3"/>
        <v>81</v>
      </c>
      <c r="L26" s="244">
        <f t="shared" si="3"/>
        <v>57</v>
      </c>
      <c r="M26" s="244">
        <f t="shared" si="3"/>
        <v>0</v>
      </c>
      <c r="N26" s="2421">
        <f t="shared" si="0"/>
        <v>212240</v>
      </c>
      <c r="P26" s="33"/>
    </row>
    <row r="27" spans="1:16" ht="12.75">
      <c r="A27" s="272" t="s">
        <v>2496</v>
      </c>
      <c r="B27" s="91">
        <v>10140</v>
      </c>
      <c r="C27" s="91"/>
      <c r="D27" s="91"/>
      <c r="E27" s="91"/>
      <c r="F27" s="91"/>
      <c r="G27" s="91"/>
      <c r="H27" s="91"/>
      <c r="I27" s="91"/>
      <c r="J27" s="2024"/>
      <c r="K27" s="91"/>
      <c r="L27" s="91"/>
      <c r="M27" s="2024"/>
      <c r="N27" s="678">
        <f t="shared" si="0"/>
        <v>10140</v>
      </c>
      <c r="P27" s="33"/>
    </row>
    <row r="28" spans="1:16" ht="12.75">
      <c r="A28" s="59" t="s">
        <v>1440</v>
      </c>
      <c r="B28" s="79">
        <v>1162</v>
      </c>
      <c r="C28" s="79"/>
      <c r="D28" s="79">
        <v>750</v>
      </c>
      <c r="E28" s="79">
        <v>2427</v>
      </c>
      <c r="F28" s="79"/>
      <c r="G28" s="79"/>
      <c r="H28" s="79"/>
      <c r="I28" s="79"/>
      <c r="J28" s="2028">
        <v>1140</v>
      </c>
      <c r="K28" s="79"/>
      <c r="L28" s="79"/>
      <c r="M28" s="2028"/>
      <c r="N28" s="649">
        <f t="shared" si="0"/>
        <v>5479</v>
      </c>
      <c r="P28" s="33"/>
    </row>
    <row r="29" spans="1:16" ht="12.75">
      <c r="A29" s="59" t="s">
        <v>108</v>
      </c>
      <c r="B29" s="79">
        <v>-4731</v>
      </c>
      <c r="C29" s="79"/>
      <c r="D29" s="79"/>
      <c r="E29" s="79"/>
      <c r="F29" s="79"/>
      <c r="G29" s="79"/>
      <c r="H29" s="79"/>
      <c r="I29" s="79"/>
      <c r="J29" s="2028"/>
      <c r="K29" s="79"/>
      <c r="L29" s="79"/>
      <c r="M29" s="2028"/>
      <c r="N29" s="649">
        <f t="shared" si="0"/>
        <v>-4731</v>
      </c>
      <c r="P29" s="33"/>
    </row>
    <row r="30" spans="1:16" ht="12.75">
      <c r="A30" s="59" t="s">
        <v>1788</v>
      </c>
      <c r="B30" s="79"/>
      <c r="C30" s="79"/>
      <c r="D30" s="79"/>
      <c r="E30" s="79"/>
      <c r="F30" s="79">
        <v>7995</v>
      </c>
      <c r="G30" s="79"/>
      <c r="H30" s="79" t="s">
        <v>21</v>
      </c>
      <c r="I30" s="79"/>
      <c r="J30" s="2028"/>
      <c r="K30" s="79"/>
      <c r="L30" s="79"/>
      <c r="M30" s="2028"/>
      <c r="N30" s="649">
        <f t="shared" si="0"/>
        <v>7995</v>
      </c>
      <c r="P30" s="33"/>
    </row>
    <row r="31" spans="1:16" ht="12.75">
      <c r="A31" s="59" t="s">
        <v>109</v>
      </c>
      <c r="B31" s="79">
        <v>2103</v>
      </c>
      <c r="C31" s="79"/>
      <c r="D31" s="79"/>
      <c r="E31" s="79"/>
      <c r="F31" s="79"/>
      <c r="G31" s="79"/>
      <c r="H31" s="79"/>
      <c r="I31" s="79">
        <v>30</v>
      </c>
      <c r="J31" s="2028"/>
      <c r="K31" s="79"/>
      <c r="L31" s="79"/>
      <c r="M31" s="2028"/>
      <c r="N31" s="649">
        <f t="shared" si="0"/>
        <v>2133</v>
      </c>
      <c r="P31" s="33"/>
    </row>
    <row r="32" spans="1:16" ht="12.75">
      <c r="A32" s="59" t="s">
        <v>110</v>
      </c>
      <c r="B32" s="79">
        <v>134893</v>
      </c>
      <c r="C32" s="79"/>
      <c r="D32" s="79"/>
      <c r="E32" s="79"/>
      <c r="F32" s="79">
        <v>68215</v>
      </c>
      <c r="G32" s="79"/>
      <c r="H32" s="79"/>
      <c r="I32" s="79"/>
      <c r="J32" s="2028"/>
      <c r="K32" s="79"/>
      <c r="L32" s="79"/>
      <c r="M32" s="2028"/>
      <c r="N32" s="649">
        <f t="shared" si="0"/>
        <v>203108</v>
      </c>
      <c r="P32" s="33"/>
    </row>
    <row r="33" spans="1:16" ht="12.75">
      <c r="A33" s="59" t="s">
        <v>169</v>
      </c>
      <c r="B33" s="79"/>
      <c r="C33" s="79"/>
      <c r="D33" s="79"/>
      <c r="E33" s="79"/>
      <c r="F33" s="79"/>
      <c r="G33" s="79"/>
      <c r="H33" s="79"/>
      <c r="I33" s="79"/>
      <c r="J33" s="2028"/>
      <c r="K33" s="79"/>
      <c r="L33" s="79"/>
      <c r="M33" s="2028"/>
      <c r="N33" s="649">
        <f t="shared" si="0"/>
        <v>0</v>
      </c>
      <c r="P33" s="33"/>
    </row>
    <row r="34" spans="1:16" ht="12.75">
      <c r="A34" s="59" t="s">
        <v>1441</v>
      </c>
      <c r="B34" s="79">
        <v>1352</v>
      </c>
      <c r="C34" s="79">
        <v>55</v>
      </c>
      <c r="D34" s="79">
        <v>12</v>
      </c>
      <c r="E34" s="79">
        <v>307</v>
      </c>
      <c r="F34" s="79"/>
      <c r="G34" s="79"/>
      <c r="H34" s="79"/>
      <c r="I34" s="79"/>
      <c r="J34" s="2028"/>
      <c r="K34" s="79"/>
      <c r="L34" s="79"/>
      <c r="M34" s="2028">
        <v>138</v>
      </c>
      <c r="N34" s="649">
        <f t="shared" si="0"/>
        <v>1864</v>
      </c>
      <c r="P34" s="33"/>
    </row>
    <row r="35" spans="1:16" ht="12.75">
      <c r="A35" s="59" t="s">
        <v>2281</v>
      </c>
      <c r="B35" s="79"/>
      <c r="C35" s="79"/>
      <c r="D35" s="79"/>
      <c r="E35" s="79"/>
      <c r="F35" s="79"/>
      <c r="G35" s="79"/>
      <c r="H35" s="79"/>
      <c r="I35" s="79"/>
      <c r="J35" s="2028"/>
      <c r="K35" s="79"/>
      <c r="L35" s="79"/>
      <c r="M35" s="2028"/>
      <c r="N35" s="649">
        <f t="shared" si="0"/>
        <v>0</v>
      </c>
      <c r="P35" s="33"/>
    </row>
    <row r="36" spans="1:16" ht="12.75">
      <c r="A36" s="59" t="s">
        <v>1378</v>
      </c>
      <c r="B36" s="79">
        <v>37444</v>
      </c>
      <c r="C36" s="79">
        <v>538</v>
      </c>
      <c r="D36" s="79">
        <v>107</v>
      </c>
      <c r="E36" s="79">
        <v>5544</v>
      </c>
      <c r="F36" s="79">
        <v>5467</v>
      </c>
      <c r="G36" s="79">
        <v>107</v>
      </c>
      <c r="H36" s="79">
        <v>640</v>
      </c>
      <c r="I36" s="79">
        <v>1092</v>
      </c>
      <c r="J36" s="2028">
        <v>5689</v>
      </c>
      <c r="K36" s="79"/>
      <c r="L36" s="79">
        <v>2186</v>
      </c>
      <c r="M36" s="2028">
        <v>213</v>
      </c>
      <c r="N36" s="649">
        <f t="shared" si="0"/>
        <v>59027</v>
      </c>
      <c r="P36" s="33"/>
    </row>
    <row r="37" spans="1:16" ht="13.5" thickBot="1">
      <c r="A37" s="762" t="s">
        <v>332</v>
      </c>
      <c r="B37" s="648">
        <v>61621</v>
      </c>
      <c r="C37" s="648">
        <v>6</v>
      </c>
      <c r="D37" s="648">
        <v>3125</v>
      </c>
      <c r="E37" s="648">
        <v>1547</v>
      </c>
      <c r="F37" s="648">
        <v>7536</v>
      </c>
      <c r="G37" s="648">
        <v>0</v>
      </c>
      <c r="H37" s="648">
        <v>5522</v>
      </c>
      <c r="I37" s="648"/>
      <c r="J37" s="2418">
        <v>45986</v>
      </c>
      <c r="K37" s="648">
        <v>1022</v>
      </c>
      <c r="L37" s="648">
        <v>93</v>
      </c>
      <c r="M37" s="2418"/>
      <c r="N37" s="649">
        <f t="shared" si="0"/>
        <v>126458</v>
      </c>
      <c r="P37" s="33"/>
    </row>
    <row r="38" spans="1:16" ht="15" thickBot="1">
      <c r="A38" s="2425" t="s">
        <v>111</v>
      </c>
      <c r="B38" s="503">
        <f aca="true" t="shared" si="4" ref="B38:M38">SUM(B26:B37)</f>
        <v>386092</v>
      </c>
      <c r="C38" s="503">
        <f t="shared" si="4"/>
        <v>660</v>
      </c>
      <c r="D38" s="503">
        <f t="shared" si="4"/>
        <v>4231</v>
      </c>
      <c r="E38" s="503">
        <f t="shared" si="4"/>
        <v>50764</v>
      </c>
      <c r="F38" s="503">
        <f t="shared" si="4"/>
        <v>89213</v>
      </c>
      <c r="G38" s="503">
        <f t="shared" si="4"/>
        <v>21286</v>
      </c>
      <c r="H38" s="503">
        <f t="shared" si="4"/>
        <v>6162</v>
      </c>
      <c r="I38" s="503">
        <f t="shared" si="4"/>
        <v>1122</v>
      </c>
      <c r="J38" s="503">
        <f t="shared" si="4"/>
        <v>60393</v>
      </c>
      <c r="K38" s="503">
        <f t="shared" si="4"/>
        <v>1103</v>
      </c>
      <c r="L38" s="503">
        <f t="shared" si="4"/>
        <v>2336</v>
      </c>
      <c r="M38" s="503">
        <f t="shared" si="4"/>
        <v>351</v>
      </c>
      <c r="N38" s="2421">
        <f t="shared" si="0"/>
        <v>623713</v>
      </c>
      <c r="P38" s="33"/>
    </row>
    <row r="39" spans="1:14" ht="15" thickBot="1">
      <c r="A39" s="2425" t="s">
        <v>2497</v>
      </c>
      <c r="B39" s="244">
        <f aca="true" t="shared" si="5" ref="B39:M39">+B20-B38</f>
        <v>-274953</v>
      </c>
      <c r="C39" s="503">
        <f t="shared" si="5"/>
        <v>7620</v>
      </c>
      <c r="D39" s="503">
        <f t="shared" si="5"/>
        <v>10015</v>
      </c>
      <c r="E39" s="503">
        <f t="shared" si="5"/>
        <v>-47960</v>
      </c>
      <c r="F39" s="503">
        <f t="shared" si="5"/>
        <v>169265</v>
      </c>
      <c r="G39" s="244">
        <f t="shared" si="5"/>
        <v>-21286</v>
      </c>
      <c r="H39" s="503">
        <f t="shared" si="5"/>
        <v>1793</v>
      </c>
      <c r="I39" s="503">
        <f t="shared" si="5"/>
        <v>529</v>
      </c>
      <c r="J39" s="2426">
        <f t="shared" si="5"/>
        <v>-51509</v>
      </c>
      <c r="K39" s="503">
        <f t="shared" si="5"/>
        <v>-187</v>
      </c>
      <c r="L39" s="503">
        <f t="shared" si="5"/>
        <v>6087</v>
      </c>
      <c r="M39" s="2426">
        <f t="shared" si="5"/>
        <v>6496</v>
      </c>
      <c r="N39" s="2421">
        <f t="shared" si="0"/>
        <v>-194090</v>
      </c>
    </row>
    <row r="40" spans="1:14" ht="14.25">
      <c r="A40" s="2427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</row>
    <row r="41" spans="1:16" ht="12.7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12.75">
      <c r="A42" s="171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171"/>
      <c r="O42" s="171"/>
      <c r="P42" s="171"/>
    </row>
    <row r="43" spans="1:16" ht="12.7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</row>
    <row r="44" spans="1:16" ht="12.7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90" r:id="rId1"/>
  <headerFooter alignWithMargins="0">
    <oddHeader>&amp;RPříloha XI/4</oddHeader>
    <oddFooter>&amp;C- 87 -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29.625" style="27" customWidth="1"/>
    <col min="2" max="2" width="8.125" style="128" bestFit="1" customWidth="1"/>
    <col min="3" max="3" width="7.125" style="27" bestFit="1" customWidth="1"/>
    <col min="4" max="4" width="8.00390625" style="27" bestFit="1" customWidth="1"/>
    <col min="5" max="5" width="8.875" style="27" bestFit="1" customWidth="1"/>
    <col min="6" max="6" width="8.125" style="27" bestFit="1" customWidth="1"/>
    <col min="7" max="7" width="9.25390625" style="27" bestFit="1" customWidth="1"/>
    <col min="8" max="8" width="8.875" style="27" bestFit="1" customWidth="1"/>
    <col min="9" max="9" width="9.00390625" style="27" bestFit="1" customWidth="1"/>
    <col min="10" max="10" width="7.25390625" style="27" bestFit="1" customWidth="1"/>
    <col min="11" max="11" width="8.75390625" style="27" bestFit="1" customWidth="1"/>
    <col min="12" max="12" width="7.75390625" style="27" bestFit="1" customWidth="1"/>
    <col min="13" max="13" width="8.875" style="27" bestFit="1" customWidth="1"/>
    <col min="14" max="14" width="9.25390625" style="27" bestFit="1" customWidth="1"/>
    <col min="15" max="15" width="9.125" style="27" customWidth="1"/>
    <col min="16" max="16" width="6.125" style="27" bestFit="1" customWidth="1"/>
    <col min="17" max="16384" width="9.125" style="27" customWidth="1"/>
  </cols>
  <sheetData>
    <row r="1" ht="18.75">
      <c r="A1" s="1393" t="s">
        <v>112</v>
      </c>
    </row>
    <row r="2" spans="2:6" ht="12.75">
      <c r="B2" s="27"/>
      <c r="F2" s="278"/>
    </row>
    <row r="3" spans="1:16" ht="14.25" thickBot="1">
      <c r="A3" s="27" t="s">
        <v>2384</v>
      </c>
      <c r="B3" s="217" t="s">
        <v>113</v>
      </c>
      <c r="C3" s="217">
        <v>8258</v>
      </c>
      <c r="D3" s="217">
        <v>8216</v>
      </c>
      <c r="E3" s="217">
        <v>8260</v>
      </c>
      <c r="F3" s="217" t="s">
        <v>114</v>
      </c>
      <c r="G3" s="588" t="s">
        <v>90</v>
      </c>
      <c r="H3" s="588" t="s">
        <v>115</v>
      </c>
      <c r="I3" s="217">
        <v>8122</v>
      </c>
      <c r="J3" s="217" t="s">
        <v>116</v>
      </c>
      <c r="K3" s="217">
        <v>8243</v>
      </c>
      <c r="L3" s="217" t="s">
        <v>117</v>
      </c>
      <c r="M3" s="217">
        <v>5140</v>
      </c>
      <c r="N3" s="2428"/>
      <c r="O3" s="2428"/>
      <c r="P3" s="128" t="s">
        <v>19</v>
      </c>
    </row>
    <row r="4" spans="1:16" ht="13.5">
      <c r="A4" s="152" t="s">
        <v>1442</v>
      </c>
      <c r="B4" s="2429" t="s">
        <v>2464</v>
      </c>
      <c r="C4" s="2429" t="s">
        <v>2464</v>
      </c>
      <c r="D4" s="2414" t="s">
        <v>2464</v>
      </c>
      <c r="E4" s="2414" t="s">
        <v>2464</v>
      </c>
      <c r="F4" s="2414" t="s">
        <v>118</v>
      </c>
      <c r="G4" s="2414" t="s">
        <v>2464</v>
      </c>
      <c r="H4" s="2414" t="s">
        <v>2464</v>
      </c>
      <c r="I4" s="2414" t="s">
        <v>2464</v>
      </c>
      <c r="J4" s="2414" t="s">
        <v>91</v>
      </c>
      <c r="K4" s="2414" t="s">
        <v>2464</v>
      </c>
      <c r="L4" s="2414" t="s">
        <v>1109</v>
      </c>
      <c r="M4" s="2430" t="s">
        <v>261</v>
      </c>
      <c r="N4" s="2011" t="s">
        <v>20</v>
      </c>
      <c r="O4" s="2431" t="s">
        <v>119</v>
      </c>
      <c r="P4" s="2011" t="s">
        <v>120</v>
      </c>
    </row>
    <row r="5" spans="1:16" ht="15.75">
      <c r="A5" s="2432"/>
      <c r="B5" s="2433" t="s">
        <v>121</v>
      </c>
      <c r="C5" s="2434"/>
      <c r="D5" s="2435"/>
      <c r="E5" s="2436"/>
      <c r="F5" s="2437" t="s">
        <v>2470</v>
      </c>
      <c r="G5" s="2438"/>
      <c r="H5" s="2438"/>
      <c r="I5" s="2436"/>
      <c r="J5" s="2439" t="s">
        <v>2473</v>
      </c>
      <c r="K5" s="2440"/>
      <c r="L5" s="2436"/>
      <c r="M5" s="2441"/>
      <c r="N5" s="2015" t="s">
        <v>122</v>
      </c>
      <c r="O5" s="2442" t="s">
        <v>122</v>
      </c>
      <c r="P5" s="2015"/>
    </row>
    <row r="6" spans="1:16" ht="15.75">
      <c r="A6" s="2432"/>
      <c r="B6" s="374" t="s">
        <v>97</v>
      </c>
      <c r="C6" s="374" t="s">
        <v>1792</v>
      </c>
      <c r="D6" s="2416" t="s">
        <v>2466</v>
      </c>
      <c r="E6" s="374" t="s">
        <v>2467</v>
      </c>
      <c r="F6" s="2437" t="s">
        <v>97</v>
      </c>
      <c r="G6" s="374" t="s">
        <v>2471</v>
      </c>
      <c r="H6" s="374" t="s">
        <v>2468</v>
      </c>
      <c r="I6" s="374" t="s">
        <v>2472</v>
      </c>
      <c r="J6" s="374" t="s">
        <v>123</v>
      </c>
      <c r="K6" s="374" t="s">
        <v>95</v>
      </c>
      <c r="L6" s="374" t="s">
        <v>2474</v>
      </c>
      <c r="M6" s="2442" t="s">
        <v>2475</v>
      </c>
      <c r="O6" s="2090"/>
      <c r="P6" s="2090"/>
    </row>
    <row r="7" spans="1:16" ht="14.25" thickBot="1">
      <c r="A7" s="97"/>
      <c r="B7" s="43" t="s">
        <v>2570</v>
      </c>
      <c r="C7" s="43"/>
      <c r="D7" s="43" t="s">
        <v>2479</v>
      </c>
      <c r="E7" s="43" t="s">
        <v>2480</v>
      </c>
      <c r="F7" s="2443" t="s">
        <v>21</v>
      </c>
      <c r="G7" s="43" t="s">
        <v>2484</v>
      </c>
      <c r="H7" s="43" t="s">
        <v>2481</v>
      </c>
      <c r="I7" s="43" t="s">
        <v>2485</v>
      </c>
      <c r="J7" s="43" t="s">
        <v>124</v>
      </c>
      <c r="K7" s="43"/>
      <c r="L7" s="43"/>
      <c r="M7" s="2444" t="s">
        <v>2480</v>
      </c>
      <c r="N7" s="99"/>
      <c r="O7" s="2445"/>
      <c r="P7" s="2445"/>
    </row>
    <row r="8" spans="1:16" ht="12.75">
      <c r="A8" s="2446" t="s">
        <v>125</v>
      </c>
      <c r="B8" s="91">
        <v>90</v>
      </c>
      <c r="C8" s="91"/>
      <c r="D8" s="91"/>
      <c r="E8" s="91"/>
      <c r="F8" s="2447"/>
      <c r="G8" s="247">
        <v>6734</v>
      </c>
      <c r="H8" s="247"/>
      <c r="I8" s="91">
        <v>1611</v>
      </c>
      <c r="J8" s="91"/>
      <c r="K8" s="91" t="s">
        <v>21</v>
      </c>
      <c r="L8" s="2079"/>
      <c r="M8" s="92"/>
      <c r="N8" s="2448">
        <f>SUM(B8:M8)</f>
        <v>8435</v>
      </c>
      <c r="O8" s="2449">
        <v>16445</v>
      </c>
      <c r="P8" s="2450">
        <f>ROUND((N8/O8),2)</f>
        <v>0.51</v>
      </c>
    </row>
    <row r="9" spans="1:16" ht="12.75">
      <c r="A9" s="272" t="s">
        <v>2488</v>
      </c>
      <c r="B9" s="91">
        <v>367871</v>
      </c>
      <c r="C9" s="91">
        <v>2804</v>
      </c>
      <c r="D9" s="91"/>
      <c r="E9" s="91"/>
      <c r="F9" s="2447"/>
      <c r="G9" s="2447" t="s">
        <v>21</v>
      </c>
      <c r="H9" s="2447"/>
      <c r="I9" s="91"/>
      <c r="J9" s="91"/>
      <c r="K9" s="91"/>
      <c r="L9" s="2079" t="s">
        <v>21</v>
      </c>
      <c r="M9" s="91"/>
      <c r="N9" s="2448">
        <f>SUM(B9:M9)</f>
        <v>370675</v>
      </c>
      <c r="O9" s="2451">
        <v>366850</v>
      </c>
      <c r="P9" s="2452">
        <f>ROUND((N9/O9),2)</f>
        <v>1.01</v>
      </c>
    </row>
    <row r="10" spans="1:16" ht="12.75">
      <c r="A10" s="59" t="s">
        <v>2492</v>
      </c>
      <c r="B10" s="91">
        <v>44136</v>
      </c>
      <c r="C10" s="91"/>
      <c r="D10" s="79" t="s">
        <v>21</v>
      </c>
      <c r="E10" s="79"/>
      <c r="F10" s="227" t="s">
        <v>21</v>
      </c>
      <c r="G10" s="227">
        <v>89</v>
      </c>
      <c r="H10" s="227"/>
      <c r="I10" s="79"/>
      <c r="J10" s="648">
        <v>7513</v>
      </c>
      <c r="K10" s="79">
        <v>677</v>
      </c>
      <c r="L10" s="2081">
        <v>6302</v>
      </c>
      <c r="M10" s="79" t="s">
        <v>21</v>
      </c>
      <c r="N10" s="2448">
        <f aca="true" t="shared" si="0" ref="N10:N39">SUM(B10:M10)</f>
        <v>58717</v>
      </c>
      <c r="O10" s="2448">
        <v>45800</v>
      </c>
      <c r="P10" s="2453">
        <f>ROUND((N10/O10),2)</f>
        <v>1.28</v>
      </c>
    </row>
    <row r="11" spans="1:16" ht="12.75">
      <c r="A11" s="2454" t="s">
        <v>126</v>
      </c>
      <c r="B11" s="79"/>
      <c r="C11" s="79"/>
      <c r="D11" s="79"/>
      <c r="E11" s="79"/>
      <c r="F11" s="227"/>
      <c r="G11" s="227"/>
      <c r="H11" s="227"/>
      <c r="I11" s="79"/>
      <c r="J11" s="79"/>
      <c r="K11" s="79"/>
      <c r="L11" s="2081"/>
      <c r="M11" s="79"/>
      <c r="N11" s="2448">
        <f t="shared" si="0"/>
        <v>0</v>
      </c>
      <c r="O11" s="2448">
        <v>0</v>
      </c>
      <c r="P11" s="2453"/>
    </row>
    <row r="12" spans="1:16" ht="13.5" thickBot="1">
      <c r="A12" s="2454" t="s">
        <v>22</v>
      </c>
      <c r="B12" s="79">
        <v>5616</v>
      </c>
      <c r="C12" s="79" t="s">
        <v>21</v>
      </c>
      <c r="D12" s="79">
        <v>8233</v>
      </c>
      <c r="E12" s="79">
        <v>14246</v>
      </c>
      <c r="F12" s="227" t="s">
        <v>21</v>
      </c>
      <c r="G12" s="227">
        <v>614</v>
      </c>
      <c r="H12" s="227"/>
      <c r="I12" s="79">
        <v>-163</v>
      </c>
      <c r="J12" s="79">
        <v>600</v>
      </c>
      <c r="K12" s="79">
        <v>239</v>
      </c>
      <c r="L12" s="2081">
        <v>2115</v>
      </c>
      <c r="M12" s="79">
        <v>6832</v>
      </c>
      <c r="N12" s="2455">
        <f t="shared" si="0"/>
        <v>38332</v>
      </c>
      <c r="O12" s="2448">
        <v>36620</v>
      </c>
      <c r="P12" s="2456">
        <f aca="true" t="shared" si="1" ref="P12:P38">ROUND((N12/O12),2)</f>
        <v>1.05</v>
      </c>
    </row>
    <row r="13" spans="1:16" ht="13.5" thickBot="1">
      <c r="A13" s="2420" t="s">
        <v>127</v>
      </c>
      <c r="B13" s="244">
        <f>SUM(B8:B12)</f>
        <v>417713</v>
      </c>
      <c r="C13" s="244">
        <f>SUM(C8:C12)</f>
        <v>2804</v>
      </c>
      <c r="D13" s="244">
        <f>SUM(D8:D12)</f>
        <v>8233</v>
      </c>
      <c r="E13" s="244">
        <f aca="true" t="shared" si="2" ref="E13:M13">SUM(E8:E12)</f>
        <v>14246</v>
      </c>
      <c r="F13" s="244">
        <f t="shared" si="2"/>
        <v>0</v>
      </c>
      <c r="G13" s="244">
        <f t="shared" si="2"/>
        <v>7437</v>
      </c>
      <c r="H13" s="244"/>
      <c r="I13" s="244">
        <f t="shared" si="2"/>
        <v>1448</v>
      </c>
      <c r="J13" s="244">
        <f t="shared" si="2"/>
        <v>8113</v>
      </c>
      <c r="K13" s="244">
        <f t="shared" si="2"/>
        <v>916</v>
      </c>
      <c r="L13" s="244">
        <f t="shared" si="2"/>
        <v>8417</v>
      </c>
      <c r="M13" s="246">
        <f t="shared" si="2"/>
        <v>6832</v>
      </c>
      <c r="N13" s="2038">
        <f t="shared" si="0"/>
        <v>476159</v>
      </c>
      <c r="O13" s="2038">
        <f>SUM(O8:O12)</f>
        <v>465715</v>
      </c>
      <c r="P13" s="2457">
        <f t="shared" si="1"/>
        <v>1.02</v>
      </c>
    </row>
    <row r="14" spans="1:16" ht="12.75">
      <c r="A14" s="2458" t="s">
        <v>128</v>
      </c>
      <c r="B14" s="260">
        <v>4365</v>
      </c>
      <c r="C14" s="260"/>
      <c r="D14" s="260">
        <v>47</v>
      </c>
      <c r="E14" s="260"/>
      <c r="F14" s="260">
        <v>59</v>
      </c>
      <c r="G14" s="260">
        <v>444</v>
      </c>
      <c r="H14" s="260"/>
      <c r="I14" s="260" t="s">
        <v>21</v>
      </c>
      <c r="J14" s="260"/>
      <c r="K14" s="260" t="s">
        <v>21</v>
      </c>
      <c r="L14" s="664"/>
      <c r="M14" s="261">
        <v>15</v>
      </c>
      <c r="N14" s="2448">
        <f t="shared" si="0"/>
        <v>4930</v>
      </c>
      <c r="O14" s="241">
        <v>6200</v>
      </c>
      <c r="P14" s="2453">
        <f>ROUND((N14/O14),2)</f>
        <v>0.8</v>
      </c>
    </row>
    <row r="15" spans="1:16" ht="14.25">
      <c r="A15" s="59" t="s">
        <v>129</v>
      </c>
      <c r="B15" s="9">
        <v>47087</v>
      </c>
      <c r="C15" s="9"/>
      <c r="D15" s="9" t="s">
        <v>21</v>
      </c>
      <c r="E15" s="9"/>
      <c r="F15" s="9" t="s">
        <v>21</v>
      </c>
      <c r="G15" s="9">
        <v>74</v>
      </c>
      <c r="H15" s="9"/>
      <c r="I15" s="9">
        <v>203</v>
      </c>
      <c r="J15" s="9">
        <v>356</v>
      </c>
      <c r="K15" s="9" t="s">
        <v>21</v>
      </c>
      <c r="L15" s="9" t="s">
        <v>21</v>
      </c>
      <c r="M15" s="10"/>
      <c r="N15" s="2448">
        <f t="shared" si="0"/>
        <v>47720</v>
      </c>
      <c r="O15" s="2459">
        <v>0</v>
      </c>
      <c r="P15" s="2453" t="s">
        <v>21</v>
      </c>
    </row>
    <row r="16" spans="1:16" ht="12.75">
      <c r="A16" s="59" t="s">
        <v>1606</v>
      </c>
      <c r="B16" s="9">
        <v>1596</v>
      </c>
      <c r="C16" s="9"/>
      <c r="D16" s="9"/>
      <c r="E16" s="9"/>
      <c r="F16" s="9"/>
      <c r="G16" s="9"/>
      <c r="H16" s="9"/>
      <c r="I16" s="9"/>
      <c r="J16" s="9">
        <v>22</v>
      </c>
      <c r="K16" s="9"/>
      <c r="L16" s="9"/>
      <c r="M16" s="10"/>
      <c r="N16" s="2448">
        <f t="shared" si="0"/>
        <v>1618</v>
      </c>
      <c r="O16" s="2448">
        <v>2200</v>
      </c>
      <c r="P16" s="2453">
        <f>ROUND((N16/O16),2)</f>
        <v>0.74</v>
      </c>
    </row>
    <row r="17" spans="1:16" ht="12.75">
      <c r="A17" s="59" t="s">
        <v>130</v>
      </c>
      <c r="B17" s="79">
        <v>134942</v>
      </c>
      <c r="C17" s="79"/>
      <c r="D17" s="79"/>
      <c r="E17" s="79"/>
      <c r="F17" s="79">
        <v>258419</v>
      </c>
      <c r="G17" s="79"/>
      <c r="H17" s="79"/>
      <c r="I17" s="79"/>
      <c r="J17" s="79">
        <v>302</v>
      </c>
      <c r="K17" s="79"/>
      <c r="L17" s="79"/>
      <c r="M17" s="26"/>
      <c r="N17" s="2448">
        <f t="shared" si="0"/>
        <v>393663</v>
      </c>
      <c r="O17" s="2448">
        <v>750000</v>
      </c>
      <c r="P17" s="2453">
        <f t="shared" si="1"/>
        <v>0.52</v>
      </c>
    </row>
    <row r="18" spans="1:16" ht="13.5" thickBot="1">
      <c r="A18" s="1943" t="s">
        <v>378</v>
      </c>
      <c r="B18" s="238">
        <v>-31226</v>
      </c>
      <c r="C18" s="238"/>
      <c r="D18" s="238"/>
      <c r="E18" s="238"/>
      <c r="F18" s="238" t="s">
        <v>21</v>
      </c>
      <c r="G18" s="238"/>
      <c r="H18" s="238"/>
      <c r="I18" s="238"/>
      <c r="J18" s="238">
        <v>91</v>
      </c>
      <c r="K18" s="238" t="s">
        <v>21</v>
      </c>
      <c r="L18" s="238">
        <v>6</v>
      </c>
      <c r="M18" s="240"/>
      <c r="N18" s="2455">
        <f t="shared" si="0"/>
        <v>-31129</v>
      </c>
      <c r="O18" s="2455">
        <v>8500</v>
      </c>
      <c r="P18" s="2456">
        <f t="shared" si="1"/>
        <v>-3.66</v>
      </c>
    </row>
    <row r="19" spans="1:16" ht="15" thickBot="1">
      <c r="A19" s="715" t="s">
        <v>103</v>
      </c>
      <c r="B19" s="2460">
        <f aca="true" t="shared" si="3" ref="B19:M19">SUM(B13:B18)</f>
        <v>574477</v>
      </c>
      <c r="C19" s="2460">
        <f t="shared" si="3"/>
        <v>2804</v>
      </c>
      <c r="D19" s="2460">
        <f t="shared" si="3"/>
        <v>8280</v>
      </c>
      <c r="E19" s="2460">
        <f t="shared" si="3"/>
        <v>14246</v>
      </c>
      <c r="F19" s="2460">
        <f t="shared" si="3"/>
        <v>258478</v>
      </c>
      <c r="G19" s="2460">
        <f t="shared" si="3"/>
        <v>7955</v>
      </c>
      <c r="H19" s="2460">
        <f t="shared" si="3"/>
        <v>0</v>
      </c>
      <c r="I19" s="2460">
        <f t="shared" si="3"/>
        <v>1651</v>
      </c>
      <c r="J19" s="2460">
        <f t="shared" si="3"/>
        <v>8884</v>
      </c>
      <c r="K19" s="2460">
        <f t="shared" si="3"/>
        <v>916</v>
      </c>
      <c r="L19" s="2460">
        <f t="shared" si="3"/>
        <v>8423</v>
      </c>
      <c r="M19" s="2460">
        <f t="shared" si="3"/>
        <v>6847</v>
      </c>
      <c r="N19" s="2038">
        <f t="shared" si="0"/>
        <v>892961</v>
      </c>
      <c r="O19" s="2038">
        <f>SUM(O13:O18)</f>
        <v>1232615</v>
      </c>
      <c r="P19" s="2457">
        <f t="shared" si="1"/>
        <v>0.72</v>
      </c>
    </row>
    <row r="20" spans="1:16" ht="12.75">
      <c r="A20" s="756" t="s">
        <v>104</v>
      </c>
      <c r="B20" s="49">
        <v>39810</v>
      </c>
      <c r="C20" s="49" t="s">
        <v>21</v>
      </c>
      <c r="D20" s="49"/>
      <c r="E20" s="49"/>
      <c r="F20" s="49"/>
      <c r="G20" s="49"/>
      <c r="H20" s="49"/>
      <c r="I20" s="49"/>
      <c r="J20" s="49"/>
      <c r="K20" s="49"/>
      <c r="L20" s="2461"/>
      <c r="M20" s="83"/>
      <c r="N20" s="2462">
        <f t="shared" si="0"/>
        <v>39810</v>
      </c>
      <c r="O20" s="2463">
        <v>45000</v>
      </c>
      <c r="P20" s="2450">
        <f t="shared" si="1"/>
        <v>0.88</v>
      </c>
    </row>
    <row r="21" spans="1:16" ht="12.75">
      <c r="A21" s="59" t="s">
        <v>105</v>
      </c>
      <c r="B21" s="91">
        <v>85334</v>
      </c>
      <c r="C21" s="91">
        <v>34404</v>
      </c>
      <c r="D21" s="79" t="s">
        <v>21</v>
      </c>
      <c r="E21" s="79" t="s">
        <v>21</v>
      </c>
      <c r="F21" s="79" t="s">
        <v>21</v>
      </c>
      <c r="G21" s="79"/>
      <c r="H21" s="79">
        <v>21179</v>
      </c>
      <c r="I21" s="79" t="s">
        <v>21</v>
      </c>
      <c r="J21" s="79">
        <v>7054</v>
      </c>
      <c r="K21" s="79" t="s">
        <v>21</v>
      </c>
      <c r="L21" s="2081" t="s">
        <v>21</v>
      </c>
      <c r="M21" s="26" t="s">
        <v>21</v>
      </c>
      <c r="N21" s="2464">
        <f t="shared" si="0"/>
        <v>147971</v>
      </c>
      <c r="O21" s="2465">
        <v>204083</v>
      </c>
      <c r="P21" s="2453">
        <f t="shared" si="1"/>
        <v>0.73</v>
      </c>
    </row>
    <row r="22" spans="1:16" ht="12.75">
      <c r="A22" s="59" t="s">
        <v>1443</v>
      </c>
      <c r="B22" s="91">
        <v>19</v>
      </c>
      <c r="C22" s="91"/>
      <c r="D22" s="79">
        <v>61</v>
      </c>
      <c r="E22" s="79"/>
      <c r="F22" s="79"/>
      <c r="G22" s="79"/>
      <c r="H22" s="79"/>
      <c r="I22" s="79"/>
      <c r="J22" s="79"/>
      <c r="K22" s="79"/>
      <c r="L22" s="2081"/>
      <c r="M22" s="26"/>
      <c r="N22" s="2464">
        <f t="shared" si="0"/>
        <v>80</v>
      </c>
      <c r="O22" s="2465" t="s">
        <v>21</v>
      </c>
      <c r="P22" s="2453" t="s">
        <v>21</v>
      </c>
    </row>
    <row r="23" spans="1:16" ht="12.75">
      <c r="A23" s="59" t="s">
        <v>1444</v>
      </c>
      <c r="B23" s="79">
        <v>20973</v>
      </c>
      <c r="C23" s="79">
        <v>6535</v>
      </c>
      <c r="D23" s="79"/>
      <c r="E23" s="79" t="s">
        <v>21</v>
      </c>
      <c r="F23" s="79"/>
      <c r="G23" s="79"/>
      <c r="H23" s="79"/>
      <c r="I23" s="79"/>
      <c r="J23" s="79">
        <v>524</v>
      </c>
      <c r="K23" s="79" t="s">
        <v>21</v>
      </c>
      <c r="L23" s="79">
        <v>81</v>
      </c>
      <c r="M23" s="26" t="s">
        <v>21</v>
      </c>
      <c r="N23" s="2464">
        <f t="shared" si="0"/>
        <v>28113</v>
      </c>
      <c r="O23" s="2466">
        <v>35900</v>
      </c>
      <c r="P23" s="2453">
        <f t="shared" si="1"/>
        <v>0.78</v>
      </c>
    </row>
    <row r="24" spans="1:16" ht="12.75">
      <c r="A24" s="59" t="s">
        <v>106</v>
      </c>
      <c r="B24" s="79">
        <v>35782</v>
      </c>
      <c r="C24" s="79" t="s">
        <v>21</v>
      </c>
      <c r="D24" s="79"/>
      <c r="E24" s="79"/>
      <c r="F24" s="79"/>
      <c r="G24" s="79"/>
      <c r="H24" s="79"/>
      <c r="I24" s="79"/>
      <c r="J24" s="79"/>
      <c r="K24" s="79"/>
      <c r="L24" s="79" t="s">
        <v>21</v>
      </c>
      <c r="M24" s="26">
        <v>57</v>
      </c>
      <c r="N24" s="2464">
        <f t="shared" si="0"/>
        <v>35839</v>
      </c>
      <c r="O24" s="2467">
        <v>5000</v>
      </c>
      <c r="P24" s="2453">
        <f t="shared" si="1"/>
        <v>7.17</v>
      </c>
    </row>
    <row r="25" spans="1:16" ht="13.5" thickBot="1">
      <c r="A25" s="1943" t="s">
        <v>2495</v>
      </c>
      <c r="B25" s="238"/>
      <c r="C25" s="238"/>
      <c r="D25" s="238"/>
      <c r="E25" s="238">
        <v>237</v>
      </c>
      <c r="F25" s="238"/>
      <c r="G25" s="238"/>
      <c r="H25" s="238"/>
      <c r="I25" s="238"/>
      <c r="J25" s="238"/>
      <c r="K25" s="238"/>
      <c r="L25" s="238"/>
      <c r="M25" s="240"/>
      <c r="N25" s="132"/>
      <c r="O25" s="2468" t="s">
        <v>21</v>
      </c>
      <c r="P25" s="2469"/>
    </row>
    <row r="26" spans="1:16" ht="13.5" thickBot="1">
      <c r="A26" s="2173" t="s">
        <v>1787</v>
      </c>
      <c r="B26" s="100">
        <f>SUM(B20:B25)</f>
        <v>181918</v>
      </c>
      <c r="C26" s="100">
        <f aca="true" t="shared" si="4" ref="C26:M26">SUM(C20:C25)</f>
        <v>40939</v>
      </c>
      <c r="D26" s="100">
        <f t="shared" si="4"/>
        <v>61</v>
      </c>
      <c r="E26" s="100">
        <f t="shared" si="4"/>
        <v>237</v>
      </c>
      <c r="F26" s="100">
        <f t="shared" si="4"/>
        <v>0</v>
      </c>
      <c r="G26" s="100">
        <f t="shared" si="4"/>
        <v>0</v>
      </c>
      <c r="H26" s="100">
        <f t="shared" si="4"/>
        <v>21179</v>
      </c>
      <c r="I26" s="100">
        <f t="shared" si="4"/>
        <v>0</v>
      </c>
      <c r="J26" s="100">
        <f t="shared" si="4"/>
        <v>7578</v>
      </c>
      <c r="K26" s="100">
        <f t="shared" si="4"/>
        <v>0</v>
      </c>
      <c r="L26" s="100">
        <f t="shared" si="4"/>
        <v>81</v>
      </c>
      <c r="M26" s="100">
        <f t="shared" si="4"/>
        <v>57</v>
      </c>
      <c r="N26" s="2038">
        <f t="shared" si="0"/>
        <v>252050</v>
      </c>
      <c r="O26" s="2038">
        <f>SUM(O20:O25)</f>
        <v>289983</v>
      </c>
      <c r="P26" s="2470">
        <f t="shared" si="1"/>
        <v>0.87</v>
      </c>
    </row>
    <row r="27" spans="1:16" ht="12.75">
      <c r="A27" s="756" t="s">
        <v>2496</v>
      </c>
      <c r="B27" s="49">
        <v>10140</v>
      </c>
      <c r="C27" s="49"/>
      <c r="D27" s="49"/>
      <c r="E27" s="49"/>
      <c r="F27" s="49"/>
      <c r="G27" s="49"/>
      <c r="H27" s="49"/>
      <c r="I27" s="49"/>
      <c r="J27" s="49"/>
      <c r="K27" s="49"/>
      <c r="L27" s="2461"/>
      <c r="M27" s="83"/>
      <c r="N27" s="2471">
        <f t="shared" si="0"/>
        <v>10140</v>
      </c>
      <c r="O27" s="2449">
        <v>20000</v>
      </c>
      <c r="P27" s="2472">
        <f t="shared" si="1"/>
        <v>0.51</v>
      </c>
    </row>
    <row r="28" spans="1:16" ht="12.75">
      <c r="A28" s="59" t="s">
        <v>1440</v>
      </c>
      <c r="B28" s="91">
        <v>19513</v>
      </c>
      <c r="C28" s="91">
        <v>2427</v>
      </c>
      <c r="D28" s="79" t="s">
        <v>21</v>
      </c>
      <c r="E28" s="79">
        <v>750</v>
      </c>
      <c r="F28" s="79"/>
      <c r="G28" s="79"/>
      <c r="H28" s="79"/>
      <c r="I28" s="79"/>
      <c r="J28" s="79">
        <v>1140</v>
      </c>
      <c r="K28" s="79" t="s">
        <v>21</v>
      </c>
      <c r="L28" s="2081"/>
      <c r="M28" s="26"/>
      <c r="N28" s="2473">
        <f t="shared" si="0"/>
        <v>23830</v>
      </c>
      <c r="O28" s="2448">
        <v>21311</v>
      </c>
      <c r="P28" s="2474">
        <f t="shared" si="1"/>
        <v>1.12</v>
      </c>
    </row>
    <row r="29" spans="1:16" ht="12.75">
      <c r="A29" s="59" t="s">
        <v>108</v>
      </c>
      <c r="B29" s="91">
        <v>-4731</v>
      </c>
      <c r="C29" s="91"/>
      <c r="D29" s="79"/>
      <c r="E29" s="79"/>
      <c r="F29" s="79"/>
      <c r="G29" s="79"/>
      <c r="H29" s="79"/>
      <c r="I29" s="79"/>
      <c r="J29" s="79">
        <v>0</v>
      </c>
      <c r="K29" s="79"/>
      <c r="L29" s="2081"/>
      <c r="M29" s="26"/>
      <c r="N29" s="2473">
        <f t="shared" si="0"/>
        <v>-4731</v>
      </c>
      <c r="O29" s="2448">
        <v>9000</v>
      </c>
      <c r="P29" s="2474">
        <f t="shared" si="1"/>
        <v>-0.53</v>
      </c>
    </row>
    <row r="30" spans="1:16" ht="12.75">
      <c r="A30" s="59" t="s">
        <v>1788</v>
      </c>
      <c r="B30" s="91" t="s">
        <v>21</v>
      </c>
      <c r="C30" s="91"/>
      <c r="D30" s="79"/>
      <c r="E30" s="79"/>
      <c r="F30" s="79">
        <v>7995</v>
      </c>
      <c r="G30" s="1624"/>
      <c r="H30" s="1624"/>
      <c r="I30" s="79"/>
      <c r="J30" s="79"/>
      <c r="K30" s="79"/>
      <c r="L30" s="2081"/>
      <c r="M30" s="26"/>
      <c r="N30" s="2473">
        <f t="shared" si="0"/>
        <v>7995</v>
      </c>
      <c r="O30" s="2448">
        <v>18900</v>
      </c>
      <c r="P30" s="2453">
        <f t="shared" si="1"/>
        <v>0.42</v>
      </c>
    </row>
    <row r="31" spans="1:16" ht="12.75">
      <c r="A31" s="59" t="s">
        <v>131</v>
      </c>
      <c r="B31" s="91">
        <v>2103</v>
      </c>
      <c r="C31" s="91"/>
      <c r="D31" s="79"/>
      <c r="E31" s="79" t="s">
        <v>21</v>
      </c>
      <c r="F31" s="79"/>
      <c r="G31" s="79"/>
      <c r="H31" s="79"/>
      <c r="I31" s="79">
        <v>30</v>
      </c>
      <c r="J31" s="79"/>
      <c r="K31" s="79" t="s">
        <v>21</v>
      </c>
      <c r="L31" s="2081" t="s">
        <v>21</v>
      </c>
      <c r="M31" s="26" t="s">
        <v>21</v>
      </c>
      <c r="N31" s="2473">
        <f t="shared" si="0"/>
        <v>2133</v>
      </c>
      <c r="O31" s="2448"/>
      <c r="P31" s="2474"/>
    </row>
    <row r="32" spans="1:16" ht="12.75">
      <c r="A32" s="59" t="s">
        <v>132</v>
      </c>
      <c r="B32" s="91">
        <v>134893</v>
      </c>
      <c r="C32" s="91"/>
      <c r="D32" s="79"/>
      <c r="E32" s="79"/>
      <c r="F32" s="79">
        <v>68215</v>
      </c>
      <c r="G32" s="79"/>
      <c r="H32" s="79"/>
      <c r="I32" s="79"/>
      <c r="J32" s="79"/>
      <c r="K32" s="79"/>
      <c r="L32" s="2081"/>
      <c r="M32" s="26"/>
      <c r="N32" s="2473">
        <f t="shared" si="0"/>
        <v>203108</v>
      </c>
      <c r="O32" s="2448">
        <v>488000</v>
      </c>
      <c r="P32" s="2474">
        <f t="shared" si="1"/>
        <v>0.42</v>
      </c>
    </row>
    <row r="33" spans="1:16" ht="12.75">
      <c r="A33" s="59" t="s">
        <v>1441</v>
      </c>
      <c r="B33" s="91">
        <v>1352</v>
      </c>
      <c r="C33" s="91">
        <v>307</v>
      </c>
      <c r="D33" s="79">
        <v>55</v>
      </c>
      <c r="E33" s="79">
        <v>12</v>
      </c>
      <c r="F33" s="79" t="s">
        <v>21</v>
      </c>
      <c r="G33" s="79"/>
      <c r="H33" s="79"/>
      <c r="I33" s="79"/>
      <c r="J33" s="79"/>
      <c r="K33" s="79" t="s">
        <v>21</v>
      </c>
      <c r="L33" s="2081" t="s">
        <v>21</v>
      </c>
      <c r="M33" s="26">
        <v>138</v>
      </c>
      <c r="N33" s="2473">
        <f t="shared" si="0"/>
        <v>1864</v>
      </c>
      <c r="O33" s="2448">
        <v>2150</v>
      </c>
      <c r="P33" s="2474">
        <f>ROUND((N33/O33),2)</f>
        <v>0.87</v>
      </c>
    </row>
    <row r="34" spans="1:16" ht="12.75">
      <c r="A34" s="59" t="s">
        <v>1378</v>
      </c>
      <c r="B34" s="91">
        <v>37444</v>
      </c>
      <c r="C34" s="91">
        <v>5544</v>
      </c>
      <c r="D34" s="79">
        <v>538</v>
      </c>
      <c r="E34" s="79">
        <v>107</v>
      </c>
      <c r="F34" s="79">
        <v>5467</v>
      </c>
      <c r="G34" s="79">
        <v>640</v>
      </c>
      <c r="H34" s="79">
        <v>107</v>
      </c>
      <c r="I34" s="79">
        <v>1092</v>
      </c>
      <c r="J34" s="79">
        <v>5689</v>
      </c>
      <c r="K34" s="79"/>
      <c r="L34" s="2081">
        <v>2186</v>
      </c>
      <c r="M34" s="26">
        <v>213</v>
      </c>
      <c r="N34" s="2473">
        <f t="shared" si="0"/>
        <v>59027</v>
      </c>
      <c r="O34" s="2448">
        <v>53600</v>
      </c>
      <c r="P34" s="2474">
        <f>ROUND((N34/O34),2)</f>
        <v>1.1</v>
      </c>
    </row>
    <row r="35" spans="1:16" ht="12.75">
      <c r="A35" s="762" t="s">
        <v>332</v>
      </c>
      <c r="B35" s="648">
        <v>77216</v>
      </c>
      <c r="C35" s="648">
        <v>1547</v>
      </c>
      <c r="D35" s="648">
        <v>6</v>
      </c>
      <c r="E35" s="648">
        <v>3125</v>
      </c>
      <c r="F35" s="648">
        <v>7536</v>
      </c>
      <c r="G35" s="648">
        <v>5522</v>
      </c>
      <c r="H35" s="648"/>
      <c r="I35" s="648"/>
      <c r="J35" s="648">
        <v>45986</v>
      </c>
      <c r="K35" s="648">
        <v>1022</v>
      </c>
      <c r="L35" s="2475">
        <v>93</v>
      </c>
      <c r="M35" s="649" t="s">
        <v>21</v>
      </c>
      <c r="N35" s="2476">
        <f t="shared" si="0"/>
        <v>142053</v>
      </c>
      <c r="O35" s="2455">
        <v>96362</v>
      </c>
      <c r="P35" s="2477">
        <f t="shared" si="1"/>
        <v>1.47</v>
      </c>
    </row>
    <row r="36" spans="1:16" ht="12.75">
      <c r="A36" s="59" t="s">
        <v>133</v>
      </c>
      <c r="B36" s="79" t="s">
        <v>21</v>
      </c>
      <c r="C36" s="79"/>
      <c r="D36" s="79" t="s">
        <v>21</v>
      </c>
      <c r="E36" s="79" t="s">
        <v>21</v>
      </c>
      <c r="F36" s="79"/>
      <c r="G36" s="79"/>
      <c r="H36" s="79"/>
      <c r="I36" s="79"/>
      <c r="J36" s="79"/>
      <c r="K36" s="79"/>
      <c r="L36" s="79" t="s">
        <v>21</v>
      </c>
      <c r="M36" s="26" t="s">
        <v>21</v>
      </c>
      <c r="N36" s="2473">
        <f t="shared" si="0"/>
        <v>0</v>
      </c>
      <c r="O36" s="2448">
        <v>56400</v>
      </c>
      <c r="P36" s="2453">
        <f t="shared" si="1"/>
        <v>0</v>
      </c>
    </row>
    <row r="37" spans="1:16" ht="15" thickBot="1">
      <c r="A37" s="725" t="s">
        <v>111</v>
      </c>
      <c r="B37" s="6">
        <f>SUM(B26,B27:B36)</f>
        <v>459848</v>
      </c>
      <c r="C37" s="6">
        <f>SUM(C26,C27:C36)</f>
        <v>50764</v>
      </c>
      <c r="D37" s="6">
        <f aca="true" t="shared" si="5" ref="D37:M37">SUM(D26,D27:D36)</f>
        <v>660</v>
      </c>
      <c r="E37" s="6">
        <f t="shared" si="5"/>
        <v>4231</v>
      </c>
      <c r="F37" s="6">
        <f t="shared" si="5"/>
        <v>89213</v>
      </c>
      <c r="G37" s="6">
        <f t="shared" si="5"/>
        <v>6162</v>
      </c>
      <c r="H37" s="6">
        <f t="shared" si="5"/>
        <v>21286</v>
      </c>
      <c r="I37" s="6">
        <f t="shared" si="5"/>
        <v>1122</v>
      </c>
      <c r="J37" s="6">
        <f t="shared" si="5"/>
        <v>60393</v>
      </c>
      <c r="K37" s="6">
        <f t="shared" si="5"/>
        <v>1022</v>
      </c>
      <c r="L37" s="6">
        <f t="shared" si="5"/>
        <v>2360</v>
      </c>
      <c r="M37" s="8">
        <f t="shared" si="5"/>
        <v>408</v>
      </c>
      <c r="N37" s="2478">
        <f t="shared" si="0"/>
        <v>697469</v>
      </c>
      <c r="O37" s="2479">
        <f>SUM(O26:O36)</f>
        <v>1055706</v>
      </c>
      <c r="P37" s="2480">
        <f t="shared" si="1"/>
        <v>0.66</v>
      </c>
    </row>
    <row r="38" spans="1:16" ht="15" thickBot="1">
      <c r="A38" s="2425" t="s">
        <v>134</v>
      </c>
      <c r="B38" s="244">
        <f aca="true" t="shared" si="6" ref="B38:M38">+B19-B37</f>
        <v>114629</v>
      </c>
      <c r="C38" s="244">
        <f t="shared" si="6"/>
        <v>-47960</v>
      </c>
      <c r="D38" s="503">
        <f t="shared" si="6"/>
        <v>7620</v>
      </c>
      <c r="E38" s="503">
        <f t="shared" si="6"/>
        <v>10015</v>
      </c>
      <c r="F38" s="503">
        <f t="shared" si="6"/>
        <v>169265</v>
      </c>
      <c r="G38" s="503">
        <f t="shared" si="6"/>
        <v>1793</v>
      </c>
      <c r="H38" s="503">
        <f t="shared" si="6"/>
        <v>-21286</v>
      </c>
      <c r="I38" s="503">
        <f t="shared" si="6"/>
        <v>529</v>
      </c>
      <c r="J38" s="503">
        <f t="shared" si="6"/>
        <v>-51509</v>
      </c>
      <c r="K38" s="503">
        <f t="shared" si="6"/>
        <v>-106</v>
      </c>
      <c r="L38" s="503">
        <f t="shared" si="6"/>
        <v>6063</v>
      </c>
      <c r="M38" s="503">
        <f t="shared" si="6"/>
        <v>6439</v>
      </c>
      <c r="N38" s="244">
        <f t="shared" si="0"/>
        <v>195492</v>
      </c>
      <c r="O38" s="244">
        <f>O19-O37</f>
        <v>176909</v>
      </c>
      <c r="P38" s="2481">
        <f t="shared" si="1"/>
        <v>1.11</v>
      </c>
    </row>
    <row r="39" spans="1:16" ht="14.25">
      <c r="A39" s="2482" t="s">
        <v>135</v>
      </c>
      <c r="B39" s="5">
        <v>50220</v>
      </c>
      <c r="C39" s="2483">
        <v>-56876</v>
      </c>
      <c r="D39" s="5">
        <v>1781</v>
      </c>
      <c r="E39" s="5">
        <v>8416</v>
      </c>
      <c r="F39" s="5">
        <v>219878</v>
      </c>
      <c r="G39" s="2484">
        <v>13548</v>
      </c>
      <c r="H39" s="2484">
        <v>-30072</v>
      </c>
      <c r="I39" s="5">
        <v>223</v>
      </c>
      <c r="J39" s="2485">
        <v>-39905</v>
      </c>
      <c r="K39" s="5"/>
      <c r="L39" s="5">
        <v>7345</v>
      </c>
      <c r="M39" s="5">
        <v>2351</v>
      </c>
      <c r="N39" s="2449">
        <f t="shared" si="0"/>
        <v>176909</v>
      </c>
      <c r="O39" s="274"/>
      <c r="P39" s="132"/>
    </row>
    <row r="40" spans="1:16" ht="14.25">
      <c r="A40" s="2486" t="s">
        <v>136</v>
      </c>
      <c r="B40" s="15">
        <f aca="true" t="shared" si="7" ref="B40:M40">B38-B39</f>
        <v>64409</v>
      </c>
      <c r="C40" s="15">
        <f t="shared" si="7"/>
        <v>8916</v>
      </c>
      <c r="D40" s="15">
        <f t="shared" si="7"/>
        <v>5839</v>
      </c>
      <c r="E40" s="15">
        <f t="shared" si="7"/>
        <v>1599</v>
      </c>
      <c r="F40" s="15">
        <f t="shared" si="7"/>
        <v>-50613</v>
      </c>
      <c r="G40" s="15">
        <f t="shared" si="7"/>
        <v>-11755</v>
      </c>
      <c r="H40" s="15"/>
      <c r="I40" s="15">
        <f t="shared" si="7"/>
        <v>306</v>
      </c>
      <c r="J40" s="2487">
        <f t="shared" si="7"/>
        <v>-11604</v>
      </c>
      <c r="K40" s="15">
        <f>K38-K39</f>
        <v>-106</v>
      </c>
      <c r="L40" s="15">
        <f>L38-L39</f>
        <v>-1282</v>
      </c>
      <c r="M40" s="15">
        <f t="shared" si="7"/>
        <v>4088</v>
      </c>
      <c r="N40" s="2451">
        <f>SUM(B40:M40)</f>
        <v>9797</v>
      </c>
      <c r="O40" s="399"/>
      <c r="P40" s="399"/>
    </row>
    <row r="41" spans="1:16" ht="15" thickBot="1">
      <c r="A41" s="2488" t="s">
        <v>120</v>
      </c>
      <c r="B41" s="2489">
        <f aca="true" t="shared" si="8" ref="B41:N41">ROUND((B38/B39),2)</f>
        <v>2.28</v>
      </c>
      <c r="C41" s="2489">
        <f t="shared" si="8"/>
        <v>0.84</v>
      </c>
      <c r="D41" s="2489">
        <f t="shared" si="8"/>
        <v>4.28</v>
      </c>
      <c r="E41" s="2489">
        <f t="shared" si="8"/>
        <v>1.19</v>
      </c>
      <c r="F41" s="2489">
        <f t="shared" si="8"/>
        <v>0.77</v>
      </c>
      <c r="G41" s="2489">
        <f t="shared" si="8"/>
        <v>0.13</v>
      </c>
      <c r="H41" s="2489"/>
      <c r="I41" s="2489">
        <f t="shared" si="8"/>
        <v>2.37</v>
      </c>
      <c r="J41" s="2490">
        <f t="shared" si="8"/>
        <v>1.29</v>
      </c>
      <c r="K41" s="2489"/>
      <c r="L41" s="2489">
        <f>ROUND((L38/L39),2)</f>
        <v>0.83</v>
      </c>
      <c r="M41" s="2489">
        <f t="shared" si="8"/>
        <v>2.74</v>
      </c>
      <c r="N41" s="2469">
        <f t="shared" si="8"/>
        <v>1.11</v>
      </c>
      <c r="O41" s="2459"/>
      <c r="P41" s="2459"/>
    </row>
    <row r="42" spans="2:18" ht="12.75">
      <c r="B42" s="27"/>
      <c r="E42" s="297"/>
      <c r="P42" s="31"/>
      <c r="Q42" s="31"/>
      <c r="R42" s="31"/>
    </row>
    <row r="43" spans="2:18" ht="12.75">
      <c r="B43" s="27"/>
      <c r="E43" s="297"/>
      <c r="P43" s="31"/>
      <c r="Q43" s="31"/>
      <c r="R43" s="3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85" r:id="rId1"/>
  <headerFooter alignWithMargins="0">
    <oddHeader>&amp;RPříloha XI/5</oddHeader>
    <oddFooter>&amp;C- 88 -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31.625" style="27" customWidth="1"/>
    <col min="2" max="2" width="9.125" style="128" bestFit="1" customWidth="1"/>
    <col min="3" max="3" width="14.00390625" style="27" bestFit="1" customWidth="1"/>
    <col min="4" max="4" width="7.25390625" style="27" bestFit="1" customWidth="1"/>
    <col min="5" max="5" width="9.125" style="27" customWidth="1"/>
    <col min="6" max="6" width="13.75390625" style="27" customWidth="1"/>
    <col min="7" max="16384" width="9.125" style="27" customWidth="1"/>
  </cols>
  <sheetData>
    <row r="1" ht="12.75">
      <c r="B1" s="27"/>
    </row>
    <row r="2" spans="1:2" ht="18.75">
      <c r="A2" s="1393" t="s">
        <v>719</v>
      </c>
      <c r="B2" s="27"/>
    </row>
    <row r="3" s="2653" customFormat="1" ht="12.75">
      <c r="A3" s="2652"/>
    </row>
    <row r="4" spans="2:4" ht="13.5" thickBot="1">
      <c r="B4" s="27"/>
      <c r="D4" s="128" t="s">
        <v>19</v>
      </c>
    </row>
    <row r="5" spans="1:4" ht="13.5">
      <c r="A5" s="152" t="s">
        <v>137</v>
      </c>
      <c r="B5" s="2654" t="s">
        <v>380</v>
      </c>
      <c r="C5" s="2655"/>
      <c r="D5" s="2656" t="s">
        <v>138</v>
      </c>
    </row>
    <row r="6" spans="1:4" ht="14.25" thickBot="1">
      <c r="A6" s="1911"/>
      <c r="B6" s="2491">
        <v>2010</v>
      </c>
      <c r="C6" s="2491">
        <v>2011</v>
      </c>
      <c r="D6" s="2657" t="s">
        <v>139</v>
      </c>
    </row>
    <row r="7" spans="1:4" ht="12.75">
      <c r="A7" s="756" t="s">
        <v>140</v>
      </c>
      <c r="B7" s="2492">
        <v>377604</v>
      </c>
      <c r="C7" s="2492">
        <v>370675</v>
      </c>
      <c r="D7" s="2493">
        <f aca="true" t="shared" si="0" ref="D7:D26">C7/B7</f>
        <v>0.9816500884524528</v>
      </c>
    </row>
    <row r="8" spans="1:4" ht="12.75">
      <c r="A8" s="59" t="s">
        <v>141</v>
      </c>
      <c r="B8" s="1627">
        <v>109385</v>
      </c>
      <c r="C8" s="1627">
        <v>105483</v>
      </c>
      <c r="D8" s="2493">
        <f t="shared" si="0"/>
        <v>0.9643278328838506</v>
      </c>
    </row>
    <row r="9" spans="1:4" ht="12.75">
      <c r="A9" s="59" t="s">
        <v>142</v>
      </c>
      <c r="B9" s="1627">
        <v>4330</v>
      </c>
      <c r="C9" s="1627">
        <v>1618</v>
      </c>
      <c r="D9" s="2493">
        <f t="shared" si="0"/>
        <v>0.37367205542725174</v>
      </c>
    </row>
    <row r="10" spans="1:4" ht="12.75">
      <c r="A10" s="59" t="s">
        <v>1607</v>
      </c>
      <c r="B10" s="1627">
        <v>265954</v>
      </c>
      <c r="C10" s="1627">
        <v>258749</v>
      </c>
      <c r="D10" s="2493">
        <f t="shared" si="0"/>
        <v>0.9729088488986817</v>
      </c>
    </row>
    <row r="11" spans="1:4" ht="12.75">
      <c r="A11" s="59" t="s">
        <v>143</v>
      </c>
      <c r="B11" s="1627">
        <v>39394</v>
      </c>
      <c r="C11" s="1627">
        <v>47719</v>
      </c>
      <c r="D11" s="2493">
        <f t="shared" si="0"/>
        <v>1.2113265979590802</v>
      </c>
    </row>
    <row r="12" spans="1:4" ht="12.75">
      <c r="A12" s="59" t="s">
        <v>144</v>
      </c>
      <c r="B12" s="1627">
        <v>4359</v>
      </c>
      <c r="C12" s="1627">
        <v>4931</v>
      </c>
      <c r="D12" s="2493">
        <f t="shared" si="0"/>
        <v>1.131222757513191</v>
      </c>
    </row>
    <row r="13" spans="1:4" ht="12.75">
      <c r="A13" s="59" t="s">
        <v>1454</v>
      </c>
      <c r="B13" s="1627">
        <v>676341</v>
      </c>
      <c r="C13" s="1627">
        <v>141234</v>
      </c>
      <c r="D13" s="2493">
        <f t="shared" si="0"/>
        <v>0.20882069843466536</v>
      </c>
    </row>
    <row r="14" spans="1:4" ht="12.75">
      <c r="A14" s="59" t="s">
        <v>1455</v>
      </c>
      <c r="B14" s="1627">
        <v>-48216</v>
      </c>
      <c r="C14" s="1627">
        <v>-37628</v>
      </c>
      <c r="D14" s="2493">
        <f t="shared" si="0"/>
        <v>0.7804048448647751</v>
      </c>
    </row>
    <row r="15" spans="1:4" ht="12.75">
      <c r="A15" s="59" t="s">
        <v>1364</v>
      </c>
      <c r="B15" s="1627">
        <v>2940</v>
      </c>
      <c r="C15" s="1627">
        <v>180</v>
      </c>
      <c r="D15" s="2493">
        <f t="shared" si="0"/>
        <v>0.061224489795918366</v>
      </c>
    </row>
    <row r="16" spans="1:4" ht="15" thickBot="1">
      <c r="A16" s="725" t="s">
        <v>152</v>
      </c>
      <c r="B16" s="2494">
        <f>SUM(B7:B15)</f>
        <v>1432091</v>
      </c>
      <c r="C16" s="2495">
        <f>SUM(C7:C15)</f>
        <v>892961</v>
      </c>
      <c r="D16" s="2496">
        <f t="shared" si="0"/>
        <v>0.6235364931418464</v>
      </c>
    </row>
    <row r="17" spans="1:4" ht="12.75">
      <c r="A17" s="756" t="s">
        <v>1456</v>
      </c>
      <c r="B17" s="2492">
        <v>7971</v>
      </c>
      <c r="C17" s="2492">
        <v>11608</v>
      </c>
      <c r="D17" s="2497">
        <f t="shared" si="0"/>
        <v>1.4562790114163844</v>
      </c>
    </row>
    <row r="18" spans="1:4" ht="12.75">
      <c r="A18" s="59" t="s">
        <v>157</v>
      </c>
      <c r="B18" s="1627">
        <v>242013</v>
      </c>
      <c r="C18" s="1627">
        <v>252051</v>
      </c>
      <c r="D18" s="2498">
        <f t="shared" si="0"/>
        <v>1.0414771107337208</v>
      </c>
    </row>
    <row r="19" spans="1:4" ht="12.75">
      <c r="A19" s="59" t="s">
        <v>1457</v>
      </c>
      <c r="B19" s="1627">
        <v>120817</v>
      </c>
      <c r="C19" s="1627">
        <v>126208</v>
      </c>
      <c r="D19" s="2498">
        <f t="shared" si="0"/>
        <v>1.04462120396964</v>
      </c>
    </row>
    <row r="20" spans="1:4" ht="12.75">
      <c r="A20" s="59" t="s">
        <v>1458</v>
      </c>
      <c r="B20" s="1627">
        <v>5950</v>
      </c>
      <c r="C20" s="1627">
        <v>8242</v>
      </c>
      <c r="D20" s="2498">
        <f t="shared" si="0"/>
        <v>1.3852100840336135</v>
      </c>
    </row>
    <row r="21" spans="1:4" ht="12.75">
      <c r="A21" s="59" t="s">
        <v>1459</v>
      </c>
      <c r="B21" s="1627">
        <v>92392</v>
      </c>
      <c r="C21" s="1627">
        <v>68215</v>
      </c>
      <c r="D21" s="2498">
        <f t="shared" si="0"/>
        <v>0.7383214996969435</v>
      </c>
    </row>
    <row r="22" spans="1:4" ht="12.75">
      <c r="A22" s="59" t="s">
        <v>1460</v>
      </c>
      <c r="B22" s="1627">
        <v>0</v>
      </c>
      <c r="C22" s="1627">
        <v>0</v>
      </c>
      <c r="D22" s="2498">
        <v>0</v>
      </c>
    </row>
    <row r="23" spans="1:4" ht="12.75">
      <c r="A23" s="59" t="s">
        <v>109</v>
      </c>
      <c r="B23" s="1627">
        <v>7093</v>
      </c>
      <c r="C23" s="1627">
        <v>2133</v>
      </c>
      <c r="D23" s="2498">
        <f t="shared" si="0"/>
        <v>0.30071901875088114</v>
      </c>
    </row>
    <row r="24" spans="1:4" ht="12.75">
      <c r="A24" s="59" t="s">
        <v>1461</v>
      </c>
      <c r="B24" s="1627">
        <v>3568</v>
      </c>
      <c r="C24" s="1627">
        <v>-4731</v>
      </c>
      <c r="D24" s="2498">
        <v>0</v>
      </c>
    </row>
    <row r="25" spans="1:4" ht="12.75">
      <c r="A25" s="59" t="s">
        <v>1462</v>
      </c>
      <c r="B25" s="1627">
        <v>663184</v>
      </c>
      <c r="C25" s="1627">
        <v>134893</v>
      </c>
      <c r="D25" s="2498">
        <f t="shared" si="0"/>
        <v>0.20340207242635527</v>
      </c>
    </row>
    <row r="26" spans="1:4" ht="12.75">
      <c r="A26" s="59" t="s">
        <v>1463</v>
      </c>
      <c r="B26" s="1627">
        <v>55878</v>
      </c>
      <c r="C26" s="1627">
        <v>59027</v>
      </c>
      <c r="D26" s="2498">
        <f t="shared" si="0"/>
        <v>1.0563549160671464</v>
      </c>
    </row>
    <row r="27" spans="1:4" ht="12.75">
      <c r="A27" s="59" t="s">
        <v>1464</v>
      </c>
      <c r="B27" s="1627">
        <v>3197</v>
      </c>
      <c r="C27" s="1627">
        <v>39823</v>
      </c>
      <c r="D27" s="2498">
        <f>C27/B27</f>
        <v>12.456365342508601</v>
      </c>
    </row>
    <row r="28" spans="1:4" ht="15" thickBot="1">
      <c r="A28" s="725" t="s">
        <v>173</v>
      </c>
      <c r="B28" s="2495">
        <f>SUM(B17:B27)</f>
        <v>1202063</v>
      </c>
      <c r="C28" s="2495">
        <f>SUM(C17:C27)</f>
        <v>697469</v>
      </c>
      <c r="D28" s="2496">
        <f>C28/B28</f>
        <v>0.5802266603331107</v>
      </c>
    </row>
    <row r="29" spans="1:4" ht="16.5" thickBot="1">
      <c r="A29" s="2060" t="s">
        <v>2629</v>
      </c>
      <c r="B29" s="2499">
        <f>+B16-B28</f>
        <v>230028</v>
      </c>
      <c r="C29" s="2500">
        <f>+C16-C28</f>
        <v>195492</v>
      </c>
      <c r="D29" s="2501">
        <f>C29/B29</f>
        <v>0.849861755960144</v>
      </c>
    </row>
    <row r="30" ht="12.75">
      <c r="B30" s="27"/>
    </row>
    <row r="31" ht="12.75">
      <c r="B31" s="27"/>
    </row>
    <row r="32" ht="12.75">
      <c r="B32" s="27"/>
    </row>
    <row r="33" spans="1:2" ht="15.75">
      <c r="A33" s="149" t="s">
        <v>1465</v>
      </c>
      <c r="B33" s="27"/>
    </row>
    <row r="34" spans="1:3" ht="15.75">
      <c r="A34" s="149" t="s">
        <v>1466</v>
      </c>
      <c r="B34" s="2502"/>
      <c r="C34" s="2502"/>
    </row>
    <row r="35" spans="2:3" ht="15.75">
      <c r="B35" s="2502"/>
      <c r="C35" s="2502"/>
    </row>
    <row r="36" spans="2:4" ht="13.5" thickBot="1">
      <c r="B36" s="27"/>
      <c r="C36" s="27" t="s">
        <v>1467</v>
      </c>
      <c r="D36" s="128" t="s">
        <v>19</v>
      </c>
    </row>
    <row r="37" spans="1:4" ht="13.5">
      <c r="A37" s="152" t="s">
        <v>137</v>
      </c>
      <c r="B37" s="2654" t="s">
        <v>380</v>
      </c>
      <c r="C37" s="2655"/>
      <c r="D37" s="2656" t="s">
        <v>138</v>
      </c>
    </row>
    <row r="38" spans="1:4" ht="14.25" thickBot="1">
      <c r="A38" s="1911"/>
      <c r="B38" s="2491">
        <v>2010</v>
      </c>
      <c r="C38" s="2491">
        <v>2011</v>
      </c>
      <c r="D38" s="2658" t="s">
        <v>139</v>
      </c>
    </row>
    <row r="39" spans="1:4" ht="12.75">
      <c r="A39" s="756" t="s">
        <v>1468</v>
      </c>
      <c r="B39" s="2492">
        <v>7747</v>
      </c>
      <c r="C39" s="2492">
        <v>7513</v>
      </c>
      <c r="D39" s="2503">
        <f aca="true" t="shared" si="1" ref="D39:D45">C39/B39</f>
        <v>0.9697947592616497</v>
      </c>
    </row>
    <row r="40" spans="1:4" ht="12.75">
      <c r="A40" s="59" t="s">
        <v>1469</v>
      </c>
      <c r="B40" s="1627">
        <v>1382</v>
      </c>
      <c r="C40" s="1627">
        <v>1371</v>
      </c>
      <c r="D40" s="2493">
        <f t="shared" si="1"/>
        <v>0.992040520984081</v>
      </c>
    </row>
    <row r="41" spans="1:5" ht="15" thickBot="1">
      <c r="A41" s="725" t="s">
        <v>152</v>
      </c>
      <c r="B41" s="2494">
        <f>SUM(B39:B40)</f>
        <v>9129</v>
      </c>
      <c r="C41" s="2494">
        <f>SUM(C39:C40)</f>
        <v>8884</v>
      </c>
      <c r="D41" s="2496">
        <f t="shared" si="1"/>
        <v>0.9731624493372768</v>
      </c>
      <c r="E41" s="399"/>
    </row>
    <row r="42" spans="1:4" ht="12.75">
      <c r="A42" s="756" t="s">
        <v>157</v>
      </c>
      <c r="B42" s="2492">
        <v>6514</v>
      </c>
      <c r="C42" s="2492">
        <v>7578</v>
      </c>
      <c r="D42" s="2504">
        <f t="shared" si="1"/>
        <v>1.1633404973902364</v>
      </c>
    </row>
    <row r="43" spans="1:4" ht="12.75">
      <c r="A43" s="59" t="s">
        <v>332</v>
      </c>
      <c r="B43" s="1627">
        <v>13911</v>
      </c>
      <c r="C43" s="1627">
        <v>52815</v>
      </c>
      <c r="D43" s="2493">
        <f t="shared" si="1"/>
        <v>3.7966357558766446</v>
      </c>
    </row>
    <row r="44" spans="1:5" ht="15" thickBot="1">
      <c r="A44" s="725" t="s">
        <v>173</v>
      </c>
      <c r="B44" s="2494">
        <f>SUM(B42:B43)</f>
        <v>20425</v>
      </c>
      <c r="C44" s="2494">
        <f>SUM(C42:C43)</f>
        <v>60393</v>
      </c>
      <c r="D44" s="2505">
        <f t="shared" si="1"/>
        <v>2.956817625458996</v>
      </c>
      <c r="E44" s="399"/>
    </row>
    <row r="45" spans="1:5" ht="16.5" thickBot="1">
      <c r="A45" s="2506" t="s">
        <v>2629</v>
      </c>
      <c r="B45" s="2499">
        <f>+B41-B44</f>
        <v>-11296</v>
      </c>
      <c r="C45" s="2500">
        <f>+C41-C44</f>
        <v>-51509</v>
      </c>
      <c r="D45" s="2507">
        <f t="shared" si="1"/>
        <v>4.559932719546742</v>
      </c>
      <c r="E45" s="149"/>
    </row>
    <row r="46" ht="12.75">
      <c r="B46" s="27"/>
    </row>
    <row r="47" ht="12.75">
      <c r="B47" s="27"/>
    </row>
    <row r="48" spans="2:5" ht="12.75">
      <c r="B48" s="27"/>
      <c r="E48" s="171"/>
    </row>
    <row r="49" spans="2:5" ht="12.75">
      <c r="B49" s="27"/>
      <c r="E49" s="171"/>
    </row>
    <row r="50" spans="2:5" ht="12.75">
      <c r="B50" s="27"/>
      <c r="E50" s="171"/>
    </row>
    <row r="51" spans="2:5" ht="12.75">
      <c r="B51" s="27"/>
      <c r="E51" s="171"/>
    </row>
    <row r="52" spans="2:5" ht="12.75">
      <c r="B52" s="27"/>
      <c r="E52" s="171"/>
    </row>
    <row r="53" spans="2:5" ht="12.75">
      <c r="B53" s="27"/>
      <c r="E53" s="17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XI/6</oddHeader>
    <oddFooter>&amp;C- 89 -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9.25390625" style="297" bestFit="1" customWidth="1"/>
    <col min="2" max="2" width="51.125" style="128" customWidth="1"/>
    <col min="3" max="3" width="10.75390625" style="27" bestFit="1" customWidth="1"/>
    <col min="4" max="4" width="15.25390625" style="27" customWidth="1"/>
    <col min="5" max="5" width="14.875" style="27" bestFit="1" customWidth="1"/>
    <col min="6" max="16384" width="9.125" style="27" customWidth="1"/>
  </cols>
  <sheetData>
    <row r="1" spans="1:2" ht="18.75">
      <c r="A1" s="2508"/>
      <c r="B1" s="1393" t="s">
        <v>1470</v>
      </c>
    </row>
    <row r="2" spans="1:5" ht="13.5" thickBot="1">
      <c r="A2" s="2508"/>
      <c r="B2" s="27"/>
      <c r="E2" s="128" t="s">
        <v>19</v>
      </c>
    </row>
    <row r="3" spans="1:5" ht="13.5">
      <c r="A3" s="2508"/>
      <c r="B3" s="400" t="s">
        <v>1442</v>
      </c>
      <c r="C3" s="38" t="s">
        <v>1471</v>
      </c>
      <c r="D3" s="38" t="s">
        <v>380</v>
      </c>
      <c r="E3" s="2431" t="s">
        <v>1472</v>
      </c>
    </row>
    <row r="4" spans="1:5" ht="14.25" thickBot="1">
      <c r="A4" s="2508"/>
      <c r="B4" s="2509"/>
      <c r="C4" s="2510">
        <v>40544</v>
      </c>
      <c r="D4" s="2192">
        <v>40908</v>
      </c>
      <c r="E4" s="2511">
        <v>2011</v>
      </c>
    </row>
    <row r="5" spans="1:5" ht="12.75">
      <c r="A5" s="2512">
        <v>241</v>
      </c>
      <c r="B5" s="756" t="s">
        <v>1473</v>
      </c>
      <c r="C5" s="2422">
        <v>262857</v>
      </c>
      <c r="D5" s="2422">
        <v>61804</v>
      </c>
      <c r="E5" s="1628">
        <f>+D5-C5</f>
        <v>-201053</v>
      </c>
    </row>
    <row r="6" spans="1:5" ht="12.75">
      <c r="A6" s="2513" t="s">
        <v>21</v>
      </c>
      <c r="B6" s="2514" t="s">
        <v>720</v>
      </c>
      <c r="C6" s="17">
        <v>0</v>
      </c>
      <c r="D6" s="17">
        <v>0</v>
      </c>
      <c r="E6" s="1628">
        <f>+D6-C6</f>
        <v>0</v>
      </c>
    </row>
    <row r="7" spans="1:5" ht="12.75">
      <c r="A7" s="2513">
        <v>253</v>
      </c>
      <c r="B7" s="272" t="s">
        <v>1474</v>
      </c>
      <c r="C7" s="2024">
        <v>215881</v>
      </c>
      <c r="D7" s="2024">
        <v>215101</v>
      </c>
      <c r="E7" s="1628">
        <f>+D7-C7</f>
        <v>-780</v>
      </c>
    </row>
    <row r="8" spans="1:5" ht="12.75">
      <c r="A8" s="2513" t="s">
        <v>1475</v>
      </c>
      <c r="B8" s="59" t="s">
        <v>1476</v>
      </c>
      <c r="C8" s="2028">
        <v>132</v>
      </c>
      <c r="D8" s="2028">
        <v>216</v>
      </c>
      <c r="E8" s="26">
        <f aca="true" t="shared" si="0" ref="E8:E35">+D8-C8</f>
        <v>84</v>
      </c>
    </row>
    <row r="9" spans="1:5" ht="14.25">
      <c r="A9" s="2513"/>
      <c r="B9" s="2515" t="s">
        <v>1477</v>
      </c>
      <c r="C9" s="453">
        <f>SUM(C5,C7,C8)</f>
        <v>478870</v>
      </c>
      <c r="D9" s="453">
        <f>SUM(D5,D7,D8)</f>
        <v>277121</v>
      </c>
      <c r="E9" s="454">
        <f>SUM(E5,E7,E8)</f>
        <v>-201749</v>
      </c>
    </row>
    <row r="10" spans="1:5" ht="12.75">
      <c r="A10" s="2513">
        <v>311</v>
      </c>
      <c r="B10" s="59" t="s">
        <v>1478</v>
      </c>
      <c r="C10" s="2028">
        <v>458519</v>
      </c>
      <c r="D10" s="2028">
        <v>594549</v>
      </c>
      <c r="E10" s="26">
        <f t="shared" si="0"/>
        <v>136030</v>
      </c>
    </row>
    <row r="11" spans="1:5" ht="12.75">
      <c r="A11" s="2513" t="s">
        <v>1479</v>
      </c>
      <c r="B11" s="2516" t="s">
        <v>1480</v>
      </c>
      <c r="C11" s="2517">
        <v>32722</v>
      </c>
      <c r="D11" s="2517">
        <v>463</v>
      </c>
      <c r="E11" s="2518">
        <f t="shared" si="0"/>
        <v>-32259</v>
      </c>
    </row>
    <row r="12" spans="1:5" ht="12.75">
      <c r="A12" s="2513" t="s">
        <v>1481</v>
      </c>
      <c r="B12" s="2519" t="s">
        <v>1482</v>
      </c>
      <c r="C12" s="2517">
        <v>328476</v>
      </c>
      <c r="D12" s="2517">
        <v>465158</v>
      </c>
      <c r="E12" s="2518">
        <f t="shared" si="0"/>
        <v>136682</v>
      </c>
    </row>
    <row r="13" spans="1:5" ht="12.75">
      <c r="A13" s="2513">
        <v>194</v>
      </c>
      <c r="B13" s="2520" t="s">
        <v>1483</v>
      </c>
      <c r="C13" s="2521">
        <v>-57416</v>
      </c>
      <c r="D13" s="2521">
        <v>-52685</v>
      </c>
      <c r="E13" s="2518">
        <f t="shared" si="0"/>
        <v>4731</v>
      </c>
    </row>
    <row r="14" spans="1:5" ht="12.75">
      <c r="A14" s="2513">
        <v>465</v>
      </c>
      <c r="B14" s="2520" t="s">
        <v>1484</v>
      </c>
      <c r="C14" s="2521">
        <v>15977</v>
      </c>
      <c r="D14" s="2521">
        <v>38336</v>
      </c>
      <c r="E14" s="2518">
        <f t="shared" si="0"/>
        <v>22359</v>
      </c>
    </row>
    <row r="15" spans="1:5" ht="12.75">
      <c r="A15" s="2513">
        <v>314</v>
      </c>
      <c r="B15" s="59" t="s">
        <v>1485</v>
      </c>
      <c r="C15" s="2028">
        <v>180257</v>
      </c>
      <c r="D15" s="2028">
        <v>153503</v>
      </c>
      <c r="E15" s="26">
        <f t="shared" si="0"/>
        <v>-26754</v>
      </c>
    </row>
    <row r="16" spans="1:5" ht="12.75">
      <c r="A16" s="2513"/>
      <c r="B16" s="59" t="s">
        <v>1486</v>
      </c>
      <c r="C16" s="2028">
        <v>0</v>
      </c>
      <c r="D16" s="2028">
        <v>0</v>
      </c>
      <c r="E16" s="26">
        <f t="shared" si="0"/>
        <v>0</v>
      </c>
    </row>
    <row r="17" spans="1:5" ht="12.75">
      <c r="A17" s="2513" t="s">
        <v>1487</v>
      </c>
      <c r="B17" s="59" t="s">
        <v>1488</v>
      </c>
      <c r="C17" s="2028">
        <v>24</v>
      </c>
      <c r="D17" s="2028">
        <v>27</v>
      </c>
      <c r="E17" s="26">
        <f t="shared" si="0"/>
        <v>3</v>
      </c>
    </row>
    <row r="18" spans="1:5" ht="14.25">
      <c r="A18" s="2513"/>
      <c r="B18" s="2515" t="s">
        <v>316</v>
      </c>
      <c r="C18" s="453">
        <f>SUM(C10,C13:C17)</f>
        <v>597361</v>
      </c>
      <c r="D18" s="453">
        <f>SUM(D10,D13:D17)</f>
        <v>733730</v>
      </c>
      <c r="E18" s="454">
        <f t="shared" si="0"/>
        <v>136369</v>
      </c>
    </row>
    <row r="19" spans="1:5" ht="12.75">
      <c r="A19" s="2513">
        <v>343</v>
      </c>
      <c r="B19" s="59" t="s">
        <v>1489</v>
      </c>
      <c r="C19" s="2522">
        <v>0</v>
      </c>
      <c r="D19" s="2522">
        <v>0</v>
      </c>
      <c r="E19" s="26">
        <f>+D19-C19</f>
        <v>0</v>
      </c>
    </row>
    <row r="20" spans="1:5" ht="12.75">
      <c r="A20" s="2513">
        <v>381</v>
      </c>
      <c r="B20" s="59" t="s">
        <v>1490</v>
      </c>
      <c r="C20" s="2522">
        <v>608</v>
      </c>
      <c r="D20" s="2522">
        <v>587</v>
      </c>
      <c r="E20" s="26">
        <f t="shared" si="0"/>
        <v>-21</v>
      </c>
    </row>
    <row r="21" spans="1:5" ht="16.5" thickBot="1">
      <c r="A21" s="2513"/>
      <c r="B21" s="2506" t="s">
        <v>1491</v>
      </c>
      <c r="C21" s="2523">
        <f>SUM(C9,C18,C20,C19)</f>
        <v>1076839</v>
      </c>
      <c r="D21" s="2523">
        <f>SUM(D9,D18,D20,D19)</f>
        <v>1011438</v>
      </c>
      <c r="E21" s="2524">
        <f t="shared" si="0"/>
        <v>-65401</v>
      </c>
    </row>
    <row r="22" spans="1:5" ht="12.75">
      <c r="A22" s="2513">
        <v>321</v>
      </c>
      <c r="B22" s="756" t="s">
        <v>1492</v>
      </c>
      <c r="C22" s="49">
        <v>28668</v>
      </c>
      <c r="D22" s="49">
        <v>16089</v>
      </c>
      <c r="E22" s="83">
        <f t="shared" si="0"/>
        <v>-12579</v>
      </c>
    </row>
    <row r="23" spans="1:5" ht="12.75">
      <c r="A23" s="2513">
        <v>324</v>
      </c>
      <c r="B23" s="59" t="s">
        <v>1493</v>
      </c>
      <c r="C23" s="79">
        <v>149774</v>
      </c>
      <c r="D23" s="79">
        <v>142282</v>
      </c>
      <c r="E23" s="26">
        <f t="shared" si="0"/>
        <v>-7492</v>
      </c>
    </row>
    <row r="24" spans="1:5" ht="12.75">
      <c r="A24" s="2513">
        <v>378</v>
      </c>
      <c r="B24" s="59" t="s">
        <v>1494</v>
      </c>
      <c r="C24" s="79">
        <v>99954</v>
      </c>
      <c r="D24" s="79">
        <v>59947</v>
      </c>
      <c r="E24" s="26">
        <f t="shared" si="0"/>
        <v>-40007</v>
      </c>
    </row>
    <row r="25" spans="1:5" ht="12.75">
      <c r="A25" s="2513" t="s">
        <v>1495</v>
      </c>
      <c r="B25" s="59" t="s">
        <v>1496</v>
      </c>
      <c r="C25" s="17">
        <v>22013</v>
      </c>
      <c r="D25" s="17">
        <v>38141</v>
      </c>
      <c r="E25" s="26">
        <f t="shared" si="0"/>
        <v>16128</v>
      </c>
    </row>
    <row r="26" spans="1:5" ht="12.75">
      <c r="A26" s="2513">
        <v>343</v>
      </c>
      <c r="B26" s="59" t="s">
        <v>1489</v>
      </c>
      <c r="C26" s="17">
        <v>235</v>
      </c>
      <c r="D26" s="17">
        <v>122</v>
      </c>
      <c r="E26" s="26">
        <f t="shared" si="0"/>
        <v>-113</v>
      </c>
    </row>
    <row r="27" spans="1:5" ht="12.75">
      <c r="A27" s="2525">
        <v>349</v>
      </c>
      <c r="B27" s="2526" t="s">
        <v>1497</v>
      </c>
      <c r="C27" s="2527">
        <v>-445502</v>
      </c>
      <c r="D27" s="2527">
        <v>39975</v>
      </c>
      <c r="E27" s="2528">
        <f>+D27-C27</f>
        <v>485477</v>
      </c>
    </row>
    <row r="28" spans="1:5" ht="14.25">
      <c r="A28" s="2513"/>
      <c r="B28" s="2515" t="s">
        <v>329</v>
      </c>
      <c r="C28" s="453">
        <f>SUM(C22:C27)</f>
        <v>-144858</v>
      </c>
      <c r="D28" s="453">
        <f>SUM(D22:D27)</f>
        <v>296556</v>
      </c>
      <c r="E28" s="14">
        <f t="shared" si="0"/>
        <v>441414</v>
      </c>
    </row>
    <row r="29" spans="1:5" ht="12.75">
      <c r="A29" s="2513">
        <v>401</v>
      </c>
      <c r="B29" s="59" t="s">
        <v>1498</v>
      </c>
      <c r="C29" s="79">
        <v>3674</v>
      </c>
      <c r="D29" s="79">
        <v>3674</v>
      </c>
      <c r="E29" s="26">
        <f>+D29-C29</f>
        <v>0</v>
      </c>
    </row>
    <row r="30" spans="1:5" ht="12.75">
      <c r="A30" s="2513">
        <v>406</v>
      </c>
      <c r="B30" s="59" t="s">
        <v>1499</v>
      </c>
      <c r="C30" s="79">
        <v>-53848</v>
      </c>
      <c r="D30" s="79">
        <v>38254</v>
      </c>
      <c r="E30" s="26">
        <f>D30-C30</f>
        <v>92102</v>
      </c>
    </row>
    <row r="31" spans="1:5" ht="12.75">
      <c r="A31" s="2513">
        <v>419</v>
      </c>
      <c r="B31" s="59" t="s">
        <v>1500</v>
      </c>
      <c r="C31" s="79">
        <v>0</v>
      </c>
      <c r="D31" s="79">
        <v>0</v>
      </c>
      <c r="E31" s="26">
        <f>+D31-C31</f>
        <v>0</v>
      </c>
    </row>
    <row r="32" spans="1:5" ht="12.75">
      <c r="A32" s="2513">
        <v>493</v>
      </c>
      <c r="B32" s="59" t="s">
        <v>1501</v>
      </c>
      <c r="C32" s="79">
        <v>0</v>
      </c>
      <c r="D32" s="79"/>
      <c r="E32" s="26">
        <f>D32-C32</f>
        <v>0</v>
      </c>
    </row>
    <row r="33" spans="1:5" ht="12.75">
      <c r="A33" s="2512">
        <v>432</v>
      </c>
      <c r="B33" s="59" t="s">
        <v>1502</v>
      </c>
      <c r="C33" s="79">
        <v>1271871</v>
      </c>
      <c r="D33" s="79">
        <v>477462</v>
      </c>
      <c r="E33" s="26">
        <f>+D33-C33</f>
        <v>-794409</v>
      </c>
    </row>
    <row r="34" spans="1:5" ht="12.75">
      <c r="A34" s="2513">
        <v>431</v>
      </c>
      <c r="B34" s="59" t="s">
        <v>1503</v>
      </c>
      <c r="C34" s="17"/>
      <c r="D34" s="17">
        <v>195492</v>
      </c>
      <c r="E34" s="26">
        <f>+D34-C34</f>
        <v>195492</v>
      </c>
    </row>
    <row r="35" spans="1:5" ht="16.5" thickBot="1">
      <c r="A35" s="2513"/>
      <c r="B35" s="2506" t="s">
        <v>1504</v>
      </c>
      <c r="C35" s="2523">
        <f>SUM(C28:C34)</f>
        <v>1076839</v>
      </c>
      <c r="D35" s="2523">
        <f>SUM(D28:D34)</f>
        <v>1011438</v>
      </c>
      <c r="E35" s="2524">
        <f t="shared" si="0"/>
        <v>-65401</v>
      </c>
    </row>
    <row r="36" spans="1:2" ht="12.75">
      <c r="A36" s="2513"/>
      <c r="B36" s="27"/>
    </row>
    <row r="37" spans="1:2" ht="18.75">
      <c r="A37" s="2513"/>
      <c r="B37" s="360" t="s">
        <v>1505</v>
      </c>
    </row>
    <row r="38" spans="1:5" ht="16.5" thickBot="1">
      <c r="A38" s="2508" t="s">
        <v>1506</v>
      </c>
      <c r="B38" s="2502"/>
      <c r="E38" s="128" t="s">
        <v>19</v>
      </c>
    </row>
    <row r="39" spans="1:5" ht="16.5" thickBot="1">
      <c r="A39" s="2529" t="s">
        <v>1508</v>
      </c>
      <c r="B39" s="513" t="s">
        <v>1507</v>
      </c>
      <c r="C39" s="2530" t="s">
        <v>21</v>
      </c>
      <c r="D39" s="2531" t="s">
        <v>21</v>
      </c>
      <c r="E39" s="2532">
        <v>0</v>
      </c>
    </row>
    <row r="40" spans="1:5" ht="12.75">
      <c r="A40" s="2529" t="s">
        <v>417</v>
      </c>
      <c r="B40" s="541" t="s">
        <v>416</v>
      </c>
      <c r="C40" s="47"/>
      <c r="D40" s="47"/>
      <c r="E40" s="2533">
        <v>5050</v>
      </c>
    </row>
    <row r="41" spans="1:5" ht="12.75">
      <c r="A41" s="2529" t="s">
        <v>418</v>
      </c>
      <c r="B41" s="363" t="s">
        <v>419</v>
      </c>
      <c r="C41" s="63"/>
      <c r="D41" s="63"/>
      <c r="E41" s="2032">
        <v>0</v>
      </c>
    </row>
    <row r="42" spans="1:5" ht="12.75">
      <c r="A42" s="2529" t="s">
        <v>420</v>
      </c>
      <c r="B42" s="363" t="s">
        <v>421</v>
      </c>
      <c r="C42" s="2534"/>
      <c r="D42" s="2534"/>
      <c r="E42" s="2032">
        <v>0</v>
      </c>
    </row>
    <row r="43" spans="1:5" ht="13.5" thickBot="1">
      <c r="A43" s="2529" t="s">
        <v>21</v>
      </c>
      <c r="B43" s="456" t="s">
        <v>422</v>
      </c>
      <c r="C43" s="2535"/>
      <c r="D43" s="2535"/>
      <c r="E43" s="2050">
        <v>0</v>
      </c>
    </row>
    <row r="44" spans="1:5" ht="16.5" thickBot="1">
      <c r="A44" s="2508"/>
      <c r="B44" s="513" t="s">
        <v>423</v>
      </c>
      <c r="C44" s="410"/>
      <c r="D44" s="410"/>
      <c r="E44" s="2062">
        <f>+E39+E40-E41-E42</f>
        <v>5050</v>
      </c>
    </row>
    <row r="45" spans="1:2" ht="12.75">
      <c r="A45" s="2508"/>
      <c r="B45" s="27"/>
    </row>
    <row r="46" spans="1:5" ht="15.75">
      <c r="A46" s="2508"/>
      <c r="B46" s="149" t="s">
        <v>721</v>
      </c>
      <c r="E46" s="128"/>
    </row>
    <row r="47" spans="1:5" ht="16.5" thickBot="1">
      <c r="A47" s="2508"/>
      <c r="B47" s="149" t="s">
        <v>722</v>
      </c>
      <c r="E47" s="128" t="s">
        <v>1933</v>
      </c>
    </row>
    <row r="48" spans="1:5" ht="16.5" thickBot="1">
      <c r="A48" s="2508"/>
      <c r="B48" s="513" t="s">
        <v>424</v>
      </c>
      <c r="C48" s="2530" t="s">
        <v>21</v>
      </c>
      <c r="D48" s="2531" t="s">
        <v>21</v>
      </c>
      <c r="E48" s="2536">
        <v>0</v>
      </c>
    </row>
    <row r="49" spans="1:5" ht="12.75">
      <c r="A49" s="2508" t="s">
        <v>425</v>
      </c>
      <c r="B49" s="541" t="s">
        <v>426</v>
      </c>
      <c r="C49" s="47"/>
      <c r="D49" s="47"/>
      <c r="E49" s="2537">
        <v>39044736.66</v>
      </c>
    </row>
    <row r="50" spans="1:5" ht="12.75">
      <c r="A50" s="2508" t="s">
        <v>425</v>
      </c>
      <c r="B50" s="363" t="s">
        <v>427</v>
      </c>
      <c r="C50" s="63"/>
      <c r="D50" s="63"/>
      <c r="E50" s="1783">
        <v>577986221.69</v>
      </c>
    </row>
    <row r="51" spans="1:5" ht="12.75">
      <c r="A51" s="2508" t="s">
        <v>428</v>
      </c>
      <c r="B51" s="363" t="s">
        <v>429</v>
      </c>
      <c r="C51" s="63"/>
      <c r="D51" s="63"/>
      <c r="E51" s="1783">
        <v>104727103</v>
      </c>
    </row>
    <row r="52" spans="1:5" ht="12.75">
      <c r="A52" s="2508" t="s">
        <v>425</v>
      </c>
      <c r="B52" s="363" t="s">
        <v>430</v>
      </c>
      <c r="C52" s="63"/>
      <c r="D52" s="63"/>
      <c r="E52" s="1783">
        <v>298351990</v>
      </c>
    </row>
    <row r="53" spans="1:5" ht="12.75">
      <c r="A53" s="2508" t="s">
        <v>428</v>
      </c>
      <c r="B53" s="363" t="s">
        <v>431</v>
      </c>
      <c r="C53" s="63"/>
      <c r="D53" s="63"/>
      <c r="E53" s="1783">
        <v>44454628</v>
      </c>
    </row>
    <row r="54" spans="1:5" ht="12.75">
      <c r="A54" s="2508" t="s">
        <v>432</v>
      </c>
      <c r="B54" s="363" t="s">
        <v>433</v>
      </c>
      <c r="C54" s="63"/>
      <c r="D54" s="63"/>
      <c r="E54" s="1783">
        <v>275380820</v>
      </c>
    </row>
    <row r="55" spans="1:5" ht="12.75">
      <c r="A55" s="2508" t="s">
        <v>434</v>
      </c>
      <c r="B55" s="363" t="s">
        <v>435</v>
      </c>
      <c r="C55" s="63"/>
      <c r="D55" s="63"/>
      <c r="E55" s="1783">
        <v>37437216</v>
      </c>
    </row>
    <row r="56" spans="1:5" ht="12.75">
      <c r="A56" s="2508" t="s">
        <v>432</v>
      </c>
      <c r="B56" s="363" t="s">
        <v>436</v>
      </c>
      <c r="C56" s="63"/>
      <c r="D56" s="63"/>
      <c r="E56" s="1783">
        <v>189959030.86</v>
      </c>
    </row>
    <row r="57" spans="1:5" ht="12.75">
      <c r="A57" s="2508" t="s">
        <v>434</v>
      </c>
      <c r="B57" s="363" t="s">
        <v>437</v>
      </c>
      <c r="C57" s="63"/>
      <c r="D57" s="63"/>
      <c r="E57" s="1783">
        <v>31880734</v>
      </c>
    </row>
    <row r="58" spans="1:5" ht="12.75">
      <c r="A58" s="2538"/>
      <c r="B58" s="2539" t="s">
        <v>438</v>
      </c>
      <c r="C58" s="2540"/>
      <c r="D58" s="2540"/>
      <c r="E58" s="1784">
        <f>SUM(E49:E57)</f>
        <v>1599222480.21</v>
      </c>
    </row>
    <row r="59" spans="1:5" ht="12.75">
      <c r="A59" s="2508"/>
      <c r="B59" s="363" t="s">
        <v>439</v>
      </c>
      <c r="C59" s="63"/>
      <c r="D59" s="63"/>
      <c r="E59" s="1783">
        <v>143169034.65</v>
      </c>
    </row>
    <row r="60" spans="1:5" ht="12.75">
      <c r="A60" s="2508" t="s">
        <v>440</v>
      </c>
      <c r="B60" s="363" t="s">
        <v>441</v>
      </c>
      <c r="C60" s="63"/>
      <c r="D60" s="63"/>
      <c r="E60" s="1783">
        <v>121925001.06</v>
      </c>
    </row>
    <row r="61" spans="1:5" ht="13.5" thickBot="1">
      <c r="A61" s="2508" t="s">
        <v>420</v>
      </c>
      <c r="B61" s="456" t="s">
        <v>442</v>
      </c>
      <c r="C61" s="2535"/>
      <c r="D61" s="2535"/>
      <c r="E61" s="2541">
        <v>1334128444.5</v>
      </c>
    </row>
    <row r="62" spans="1:5" ht="16.5" thickBot="1">
      <c r="A62" s="2508" t="s">
        <v>443</v>
      </c>
      <c r="B62" s="513" t="s">
        <v>444</v>
      </c>
      <c r="C62" s="410"/>
      <c r="D62" s="410"/>
      <c r="E62" s="2457"/>
    </row>
    <row r="63" spans="1:5" ht="16.5" thickBot="1">
      <c r="A63" s="2508"/>
      <c r="B63" s="2542" t="s">
        <v>445</v>
      </c>
      <c r="C63" s="146"/>
      <c r="D63" s="146"/>
      <c r="E63" s="2543">
        <f>E58-E60-E61</f>
        <v>143169034.6500001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&amp;RPříloha XI/7</oddHeader>
    <oddFooter>&amp;C- 90 -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8.75390625" style="27" customWidth="1"/>
    <col min="2" max="2" width="14.25390625" style="128" bestFit="1" customWidth="1"/>
    <col min="3" max="3" width="15.25390625" style="27" bestFit="1" customWidth="1"/>
    <col min="4" max="4" width="11.25390625" style="27" bestFit="1" customWidth="1"/>
    <col min="5" max="5" width="9.125" style="27" customWidth="1"/>
    <col min="6" max="6" width="13.75390625" style="27" customWidth="1"/>
    <col min="7" max="16384" width="9.125" style="27" customWidth="1"/>
  </cols>
  <sheetData>
    <row r="1" spans="1:9" ht="12.75">
      <c r="A1" s="778"/>
      <c r="B1" s="778"/>
      <c r="C1" s="1629"/>
      <c r="D1" s="1394"/>
      <c r="E1" s="773"/>
      <c r="F1" s="773"/>
      <c r="G1" s="773"/>
      <c r="H1" s="773"/>
      <c r="I1" s="773"/>
    </row>
    <row r="2" spans="1:9" ht="18.75">
      <c r="A2" s="1068" t="s">
        <v>446</v>
      </c>
      <c r="B2" s="778"/>
      <c r="C2" s="1217"/>
      <c r="D2" s="1217"/>
      <c r="E2" s="773"/>
      <c r="F2" s="773"/>
      <c r="G2" s="773"/>
      <c r="H2" s="773"/>
      <c r="I2" s="773"/>
    </row>
    <row r="3" spans="1:9" ht="12.75">
      <c r="A3" s="773"/>
      <c r="B3" s="778"/>
      <c r="C3" s="773"/>
      <c r="D3" s="773"/>
      <c r="E3" s="773"/>
      <c r="F3" s="773"/>
      <c r="G3" s="773"/>
      <c r="H3" s="773"/>
      <c r="I3" s="773"/>
    </row>
    <row r="4" spans="1:9" ht="15" thickBot="1">
      <c r="A4" s="1630" t="s">
        <v>447</v>
      </c>
      <c r="B4" s="1631"/>
      <c r="C4" s="1631"/>
      <c r="D4" s="1632" t="s">
        <v>1933</v>
      </c>
      <c r="E4" s="773"/>
      <c r="F4" s="773"/>
      <c r="G4" s="773"/>
      <c r="H4" s="773"/>
      <c r="I4" s="773"/>
    </row>
    <row r="5" spans="1:9" ht="13.5">
      <c r="A5" s="1633" t="s">
        <v>448</v>
      </c>
      <c r="B5" s="1634" t="s">
        <v>449</v>
      </c>
      <c r="C5" s="1635" t="s">
        <v>450</v>
      </c>
      <c r="D5" s="1636" t="s">
        <v>451</v>
      </c>
      <c r="E5" s="773"/>
      <c r="F5" s="773"/>
      <c r="G5" s="773"/>
      <c r="H5" s="773"/>
      <c r="I5" s="773"/>
    </row>
    <row r="6" spans="1:9" ht="13.5">
      <c r="A6" s="1637"/>
      <c r="B6" s="1638"/>
      <c r="C6" s="1639" t="s">
        <v>452</v>
      </c>
      <c r="D6" s="1640" t="s">
        <v>453</v>
      </c>
      <c r="E6" s="773"/>
      <c r="F6" s="773"/>
      <c r="G6" s="773"/>
      <c r="H6" s="773"/>
      <c r="I6" s="773"/>
    </row>
    <row r="7" spans="1:9" ht="14.25" thickBot="1">
      <c r="A7" s="1641"/>
      <c r="B7" s="1642"/>
      <c r="C7" s="1643" t="s">
        <v>454</v>
      </c>
      <c r="D7" s="1644" t="s">
        <v>455</v>
      </c>
      <c r="E7" s="773"/>
      <c r="F7" s="773"/>
      <c r="G7" s="773"/>
      <c r="H7" s="773"/>
      <c r="I7" s="773"/>
    </row>
    <row r="8" spans="1:9" ht="12.75">
      <c r="A8" s="1107" t="s">
        <v>456</v>
      </c>
      <c r="B8" s="1645">
        <v>8524</v>
      </c>
      <c r="C8" s="1646">
        <v>0</v>
      </c>
      <c r="D8" s="1195">
        <v>-42918</v>
      </c>
      <c r="E8" s="773"/>
      <c r="F8" s="773"/>
      <c r="G8" s="773"/>
      <c r="H8" s="773"/>
      <c r="I8" s="773"/>
    </row>
    <row r="9" spans="1:9" ht="13.5" thickBot="1">
      <c r="A9" s="1107" t="s">
        <v>457</v>
      </c>
      <c r="B9" s="1645">
        <v>10593</v>
      </c>
      <c r="C9" s="1646">
        <v>211215</v>
      </c>
      <c r="D9" s="1195">
        <v>0</v>
      </c>
      <c r="E9" s="773"/>
      <c r="F9" s="773"/>
      <c r="G9" s="773"/>
      <c r="H9" s="773"/>
      <c r="I9" s="773"/>
    </row>
    <row r="10" spans="1:9" ht="15" thickBot="1">
      <c r="A10" s="1647" t="s">
        <v>2366</v>
      </c>
      <c r="B10" s="1648"/>
      <c r="C10" s="1649">
        <f>SUM(C8:C9)</f>
        <v>211215</v>
      </c>
      <c r="D10" s="1650">
        <f>SUM(D8:D9)</f>
        <v>-42918</v>
      </c>
      <c r="E10" s="773"/>
      <c r="F10" s="773"/>
      <c r="G10" s="773"/>
      <c r="H10" s="773"/>
      <c r="I10" s="773"/>
    </row>
    <row r="11" spans="1:9" ht="12.75">
      <c r="A11" s="778"/>
      <c r="B11" s="1217"/>
      <c r="C11" s="778"/>
      <c r="D11" s="778"/>
      <c r="E11" s="773"/>
      <c r="F11" s="773"/>
      <c r="G11" s="773"/>
      <c r="H11" s="773"/>
      <c r="I11" s="773"/>
    </row>
    <row r="12" spans="1:9" ht="14.25">
      <c r="A12" s="778"/>
      <c r="B12" s="1626"/>
      <c r="C12" s="1631"/>
      <c r="D12" s="1651"/>
      <c r="E12" s="925"/>
      <c r="F12" s="773"/>
      <c r="G12" s="773"/>
      <c r="H12" s="773"/>
      <c r="I12" s="773"/>
    </row>
    <row r="13" spans="1:9" ht="15" thickBot="1">
      <c r="A13" s="1630" t="s">
        <v>458</v>
      </c>
      <c r="B13" s="1181"/>
      <c r="C13" s="1181"/>
      <c r="D13" s="1632"/>
      <c r="E13" s="925"/>
      <c r="F13" s="773"/>
      <c r="G13" s="773"/>
      <c r="H13" s="773"/>
      <c r="I13" s="773"/>
    </row>
    <row r="14" spans="1:9" ht="13.5">
      <c r="A14" s="1356" t="s">
        <v>448</v>
      </c>
      <c r="B14" s="1634" t="s">
        <v>449</v>
      </c>
      <c r="C14" s="1652" t="s">
        <v>450</v>
      </c>
      <c r="D14" s="1653" t="s">
        <v>451</v>
      </c>
      <c r="E14" s="925"/>
      <c r="F14" s="773"/>
      <c r="G14" s="773"/>
      <c r="H14" s="773"/>
      <c r="I14" s="773"/>
    </row>
    <row r="15" spans="1:9" ht="13.5">
      <c r="A15" s="1357"/>
      <c r="B15" s="1654"/>
      <c r="C15" s="1655" t="s">
        <v>452</v>
      </c>
      <c r="D15" s="1656" t="s">
        <v>453</v>
      </c>
      <c r="E15" s="925"/>
      <c r="F15" s="773"/>
      <c r="G15" s="773"/>
      <c r="H15" s="773"/>
      <c r="I15" s="773"/>
    </row>
    <row r="16" spans="1:9" ht="14.25" thickBot="1">
      <c r="A16" s="1360"/>
      <c r="B16" s="1657"/>
      <c r="C16" s="1643" t="s">
        <v>454</v>
      </c>
      <c r="D16" s="1644" t="s">
        <v>455</v>
      </c>
      <c r="E16" s="925"/>
      <c r="F16" s="773"/>
      <c r="G16" s="773"/>
      <c r="H16" s="773"/>
      <c r="I16" s="773"/>
    </row>
    <row r="17" spans="1:9" ht="12.75">
      <c r="A17" s="1107" t="s">
        <v>459</v>
      </c>
      <c r="B17" s="1645">
        <v>6916</v>
      </c>
      <c r="C17" s="1646">
        <v>6844</v>
      </c>
      <c r="D17" s="1197">
        <v>0</v>
      </c>
      <c r="E17" s="925"/>
      <c r="F17" s="773"/>
      <c r="G17" s="773"/>
      <c r="H17" s="773"/>
      <c r="I17" s="773"/>
    </row>
    <row r="18" spans="1:9" ht="13.5" thickBot="1">
      <c r="A18" s="1107" t="s">
        <v>1558</v>
      </c>
      <c r="B18" s="1645">
        <v>37201</v>
      </c>
      <c r="C18" s="1646">
        <v>0</v>
      </c>
      <c r="D18" s="1197">
        <v>-24</v>
      </c>
      <c r="E18" s="773"/>
      <c r="F18" s="773"/>
      <c r="G18" s="773"/>
      <c r="H18" s="773"/>
      <c r="I18" s="773"/>
    </row>
    <row r="19" spans="1:9" ht="15" thickBot="1">
      <c r="A19" s="1647" t="s">
        <v>2366</v>
      </c>
      <c r="B19" s="1648"/>
      <c r="C19" s="1658">
        <f>SUM(C17:C18)</f>
        <v>6844</v>
      </c>
      <c r="D19" s="1659">
        <f>SUM(D17:D18)</f>
        <v>-24</v>
      </c>
      <c r="E19" s="773"/>
      <c r="F19" s="773"/>
      <c r="G19" s="773"/>
      <c r="H19" s="773"/>
      <c r="I19" s="773"/>
    </row>
    <row r="20" spans="1:9" ht="14.25">
      <c r="A20" s="1623"/>
      <c r="B20" s="1660"/>
      <c r="C20" s="1661"/>
      <c r="D20" s="1661"/>
      <c r="E20" s="773"/>
      <c r="F20" s="773"/>
      <c r="G20" s="773"/>
      <c r="H20" s="773"/>
      <c r="I20" s="773"/>
    </row>
    <row r="21" spans="1:9" ht="12.75">
      <c r="A21" s="773"/>
      <c r="B21" s="925"/>
      <c r="C21" s="773"/>
      <c r="D21" s="773"/>
      <c r="E21" s="925"/>
      <c r="F21" s="773"/>
      <c r="G21" s="773"/>
      <c r="H21" s="773"/>
      <c r="I21" s="773"/>
    </row>
    <row r="22" spans="1:9" ht="15" thickBot="1">
      <c r="A22" s="1662" t="s">
        <v>1559</v>
      </c>
      <c r="B22" s="1663"/>
      <c r="C22" s="1623"/>
      <c r="D22" s="1664"/>
      <c r="E22" s="925"/>
      <c r="F22" s="773"/>
      <c r="G22" s="773"/>
      <c r="H22" s="773"/>
      <c r="I22" s="773"/>
    </row>
    <row r="23" spans="1:9" ht="13.5">
      <c r="A23" s="1665" t="s">
        <v>1560</v>
      </c>
      <c r="B23" s="1666" t="s">
        <v>449</v>
      </c>
      <c r="C23" s="1667" t="s">
        <v>450</v>
      </c>
      <c r="D23" s="1071" t="s">
        <v>451</v>
      </c>
      <c r="E23" s="925"/>
      <c r="F23" s="773"/>
      <c r="G23" s="773"/>
      <c r="H23" s="773"/>
      <c r="I23" s="773"/>
    </row>
    <row r="24" spans="1:9" ht="13.5">
      <c r="A24" s="1411"/>
      <c r="B24" s="1668"/>
      <c r="C24" s="1001" t="s">
        <v>452</v>
      </c>
      <c r="D24" s="1359" t="s">
        <v>453</v>
      </c>
      <c r="E24" s="925"/>
      <c r="F24" s="773"/>
      <c r="G24" s="773"/>
      <c r="H24" s="773"/>
      <c r="I24" s="773"/>
    </row>
    <row r="25" spans="1:9" ht="14.25" thickBot="1">
      <c r="A25" s="1669"/>
      <c r="B25" s="1670"/>
      <c r="C25" s="1643" t="s">
        <v>454</v>
      </c>
      <c r="D25" s="1644" t="s">
        <v>455</v>
      </c>
      <c r="E25" s="925"/>
      <c r="F25" s="773"/>
      <c r="G25" s="773"/>
      <c r="H25" s="773"/>
      <c r="I25" s="773"/>
    </row>
    <row r="26" spans="1:9" ht="12.75">
      <c r="A26" s="785" t="s">
        <v>1561</v>
      </c>
      <c r="B26" s="1196">
        <v>18800</v>
      </c>
      <c r="C26" s="1671">
        <v>187993</v>
      </c>
      <c r="D26" s="1672">
        <v>-18800</v>
      </c>
      <c r="E26" s="925"/>
      <c r="F26" s="773"/>
      <c r="G26" s="773"/>
      <c r="H26" s="773"/>
      <c r="I26" s="773"/>
    </row>
    <row r="27" spans="1:9" ht="12.75">
      <c r="A27" s="1107" t="s">
        <v>1562</v>
      </c>
      <c r="B27" s="1194">
        <v>361531</v>
      </c>
      <c r="C27" s="1671">
        <v>2892248</v>
      </c>
      <c r="D27" s="1673">
        <v>-200752</v>
      </c>
      <c r="E27" s="925"/>
      <c r="F27" s="773"/>
      <c r="G27" s="773"/>
      <c r="H27" s="773"/>
      <c r="I27" s="773"/>
    </row>
    <row r="28" spans="1:9" ht="12.75">
      <c r="A28" s="1107" t="s">
        <v>1563</v>
      </c>
      <c r="B28" s="1194">
        <v>22652</v>
      </c>
      <c r="C28" s="1671">
        <v>226520</v>
      </c>
      <c r="D28" s="1673">
        <v>0</v>
      </c>
      <c r="E28" s="925"/>
      <c r="F28" s="773"/>
      <c r="G28" s="773"/>
      <c r="H28" s="773"/>
      <c r="I28" s="773"/>
    </row>
    <row r="29" spans="1:9" ht="12.75">
      <c r="A29" s="1107" t="s">
        <v>1564</v>
      </c>
      <c r="B29" s="1194">
        <v>8949</v>
      </c>
      <c r="C29" s="1671">
        <v>78632</v>
      </c>
      <c r="D29" s="1673">
        <v>0</v>
      </c>
      <c r="E29" s="925"/>
      <c r="F29" s="773"/>
      <c r="G29" s="773"/>
      <c r="H29" s="773"/>
      <c r="I29" s="773"/>
    </row>
    <row r="30" spans="1:9" ht="13.5" thickBot="1">
      <c r="A30" s="1233" t="s">
        <v>1565</v>
      </c>
      <c r="B30" s="1674">
        <v>28517</v>
      </c>
      <c r="C30" s="1675">
        <v>256692</v>
      </c>
      <c r="D30" s="1676">
        <v>0</v>
      </c>
      <c r="E30" s="925"/>
      <c r="F30" s="773"/>
      <c r="G30" s="773"/>
      <c r="H30" s="773"/>
      <c r="I30" s="773"/>
    </row>
    <row r="31" spans="1:9" ht="15" thickBot="1">
      <c r="A31" s="1591" t="s">
        <v>2366</v>
      </c>
      <c r="B31" s="1677"/>
      <c r="C31" s="1678">
        <f>SUM(C26:C30)</f>
        <v>3642085</v>
      </c>
      <c r="D31" s="1679">
        <f>SUM(D26:D30)</f>
        <v>-219552</v>
      </c>
      <c r="E31" s="925"/>
      <c r="F31" s="773"/>
      <c r="G31" s="773"/>
      <c r="H31" s="773"/>
      <c r="I31" s="773"/>
    </row>
    <row r="32" spans="1:9" ht="14.25">
      <c r="A32" s="1623"/>
      <c r="B32" s="1663"/>
      <c r="C32" s="1623"/>
      <c r="D32" s="1680"/>
      <c r="E32" s="925"/>
      <c r="F32" s="773"/>
      <c r="G32" s="773"/>
      <c r="H32" s="773"/>
      <c r="I32" s="773"/>
    </row>
    <row r="33" spans="1:9" ht="14.25">
      <c r="A33" s="778"/>
      <c r="B33" s="1663"/>
      <c r="C33" s="1623"/>
      <c r="D33" s="1623"/>
      <c r="E33" s="925"/>
      <c r="F33" s="773"/>
      <c r="G33" s="773"/>
      <c r="H33" s="773"/>
      <c r="I33" s="773"/>
    </row>
    <row r="34" spans="1:9" ht="15" thickBot="1">
      <c r="A34" s="1662" t="s">
        <v>1566</v>
      </c>
      <c r="B34" s="1663"/>
      <c r="C34" s="1623"/>
      <c r="D34" s="1664"/>
      <c r="E34" s="925"/>
      <c r="F34" s="773"/>
      <c r="G34" s="773"/>
      <c r="H34" s="773"/>
      <c r="I34" s="773"/>
    </row>
    <row r="35" spans="1:9" ht="13.5">
      <c r="A35" s="1616" t="s">
        <v>1560</v>
      </c>
      <c r="B35" s="1681" t="s">
        <v>1567</v>
      </c>
      <c r="C35" s="898" t="s">
        <v>450</v>
      </c>
      <c r="D35" s="899" t="s">
        <v>451</v>
      </c>
      <c r="E35" s="925"/>
      <c r="F35" s="773"/>
      <c r="G35" s="773"/>
      <c r="H35" s="773"/>
      <c r="I35" s="773"/>
    </row>
    <row r="36" spans="1:9" ht="13.5">
      <c r="A36" s="1618"/>
      <c r="B36" s="1682"/>
      <c r="C36" s="1619" t="s">
        <v>452</v>
      </c>
      <c r="D36" s="1620" t="s">
        <v>1568</v>
      </c>
      <c r="E36" s="925"/>
      <c r="F36" s="773"/>
      <c r="G36" s="773"/>
      <c r="H36" s="773"/>
      <c r="I36" s="773"/>
    </row>
    <row r="37" spans="1:9" ht="14.25" thickBot="1">
      <c r="A37" s="1621"/>
      <c r="B37" s="1683"/>
      <c r="C37" s="1643" t="s">
        <v>454</v>
      </c>
      <c r="D37" s="1644" t="s">
        <v>455</v>
      </c>
      <c r="E37" s="925"/>
      <c r="F37" s="773"/>
      <c r="G37" s="773"/>
      <c r="H37" s="773"/>
      <c r="I37" s="773"/>
    </row>
    <row r="38" spans="1:9" ht="12.75">
      <c r="A38" s="1107" t="s">
        <v>1569</v>
      </c>
      <c r="B38" s="1645">
        <v>14966</v>
      </c>
      <c r="C38" s="1684">
        <v>179592</v>
      </c>
      <c r="D38" s="1685">
        <v>14942</v>
      </c>
      <c r="E38" s="773"/>
      <c r="F38" s="773"/>
      <c r="G38" s="773"/>
      <c r="H38" s="773"/>
      <c r="I38" s="773"/>
    </row>
    <row r="39" spans="1:9" ht="12.75">
      <c r="A39" s="1107" t="s">
        <v>1570</v>
      </c>
      <c r="B39" s="1645">
        <v>7863</v>
      </c>
      <c r="C39" s="1684">
        <v>94357</v>
      </c>
      <c r="D39" s="1673">
        <v>0</v>
      </c>
      <c r="E39" s="773"/>
      <c r="F39" s="773"/>
      <c r="G39" s="773"/>
      <c r="H39" s="773"/>
      <c r="I39" s="773"/>
    </row>
    <row r="40" spans="1:9" ht="12.75">
      <c r="A40" s="1107" t="s">
        <v>1571</v>
      </c>
      <c r="B40" s="1686">
        <v>12153</v>
      </c>
      <c r="C40" s="1684">
        <v>145836</v>
      </c>
      <c r="D40" s="1673">
        <v>85119</v>
      </c>
      <c r="E40" s="773"/>
      <c r="F40" s="773"/>
      <c r="G40" s="773"/>
      <c r="H40" s="773"/>
      <c r="I40" s="773"/>
    </row>
    <row r="41" spans="1:9" ht="12.75">
      <c r="A41" s="1107" t="s">
        <v>1572</v>
      </c>
      <c r="B41" s="1686">
        <v>40219</v>
      </c>
      <c r="C41" s="1684">
        <v>482628</v>
      </c>
      <c r="D41" s="1673">
        <v>361915</v>
      </c>
      <c r="E41" s="773"/>
      <c r="F41" s="773"/>
      <c r="G41" s="773"/>
      <c r="H41" s="773"/>
      <c r="I41" s="773"/>
    </row>
    <row r="42" spans="1:9" ht="13.5" thickBot="1">
      <c r="A42" s="1107" t="s">
        <v>1573</v>
      </c>
      <c r="B42" s="1503">
        <v>23914</v>
      </c>
      <c r="C42" s="1684">
        <v>286968</v>
      </c>
      <c r="D42" s="1198">
        <v>263077</v>
      </c>
      <c r="E42" s="773"/>
      <c r="F42" s="773"/>
      <c r="G42" s="773"/>
      <c r="H42" s="773"/>
      <c r="I42" s="773"/>
    </row>
    <row r="43" spans="1:9" ht="15" thickBot="1">
      <c r="A43" s="1647" t="s">
        <v>1574</v>
      </c>
      <c r="B43" s="1648"/>
      <c r="C43" s="1649">
        <f>SUM(C38:C42)</f>
        <v>1189381</v>
      </c>
      <c r="D43" s="1687">
        <f>SUM(D38:D42)</f>
        <v>725053</v>
      </c>
      <c r="E43" s="925"/>
      <c r="F43" s="773"/>
      <c r="G43" s="773"/>
      <c r="H43" s="773"/>
      <c r="I43" s="773"/>
    </row>
    <row r="44" spans="1:9" ht="14.25">
      <c r="A44" s="1623"/>
      <c r="B44" s="1663"/>
      <c r="C44" s="1623"/>
      <c r="D44" s="1688"/>
      <c r="E44" s="925"/>
      <c r="F44" s="773"/>
      <c r="G44" s="773"/>
      <c r="H44" s="773"/>
      <c r="I44" s="773"/>
    </row>
    <row r="45" spans="1:9" ht="14.25">
      <c r="A45" s="1623"/>
      <c r="B45" s="1663"/>
      <c r="C45" s="1623"/>
      <c r="D45" s="1688"/>
      <c r="E45" s="925"/>
      <c r="F45" s="773"/>
      <c r="G45" s="773"/>
      <c r="H45" s="773"/>
      <c r="I45" s="773"/>
    </row>
    <row r="46" spans="1:9" ht="14.25">
      <c r="A46" s="778"/>
      <c r="B46" s="1689"/>
      <c r="C46" s="1578"/>
      <c r="D46" s="1578"/>
      <c r="E46" s="925"/>
      <c r="F46" s="773"/>
      <c r="G46" s="773"/>
      <c r="H46" s="773"/>
      <c r="I46" s="773"/>
    </row>
    <row r="47" spans="1:9" ht="15" thickBot="1">
      <c r="A47" s="1623" t="s">
        <v>1575</v>
      </c>
      <c r="B47" s="1690"/>
      <c r="C47" s="1180"/>
      <c r="D47" s="1180"/>
      <c r="E47" s="925"/>
      <c r="F47" s="773"/>
      <c r="G47" s="773"/>
      <c r="H47" s="773"/>
      <c r="I47" s="773"/>
    </row>
    <row r="48" spans="1:9" ht="26.25" thickBot="1">
      <c r="A48" s="1787" t="s">
        <v>1576</v>
      </c>
      <c r="B48" s="1785"/>
      <c r="C48" s="1691"/>
      <c r="D48" s="1692">
        <v>0</v>
      </c>
      <c r="E48" s="925"/>
      <c r="F48" s="773"/>
      <c r="G48" s="773"/>
      <c r="H48" s="773"/>
      <c r="I48" s="773"/>
    </row>
    <row r="49" spans="1:9" ht="39" thickBot="1">
      <c r="A49" s="1788" t="s">
        <v>1577</v>
      </c>
      <c r="B49" s="1693"/>
      <c r="C49" s="1694"/>
      <c r="D49" s="1695">
        <f>SUM(+C10+C19+C31+C43)</f>
        <v>5049525</v>
      </c>
      <c r="E49" s="925"/>
      <c r="F49" s="773"/>
      <c r="G49" s="773"/>
      <c r="H49" s="773"/>
      <c r="I49" s="773"/>
    </row>
    <row r="50" spans="1:9" ht="13.5" thickBot="1">
      <c r="A50" s="1696" t="s">
        <v>1578</v>
      </c>
      <c r="B50" s="1786"/>
      <c r="C50" s="1697"/>
      <c r="D50" s="1695">
        <f>SUM(+D10+D19+D31+D43)</f>
        <v>462559</v>
      </c>
      <c r="E50" s="925"/>
      <c r="F50" s="773"/>
      <c r="G50" s="773"/>
      <c r="H50" s="773"/>
      <c r="I50" s="773"/>
    </row>
    <row r="51" spans="1:9" ht="12.75">
      <c r="A51" s="773"/>
      <c r="B51" s="925"/>
      <c r="C51" s="773"/>
      <c r="D51" s="925"/>
      <c r="E51" s="925"/>
      <c r="F51" s="773"/>
      <c r="G51" s="773"/>
      <c r="H51" s="773"/>
      <c r="I51" s="773"/>
    </row>
    <row r="52" spans="1:9" ht="12.75">
      <c r="A52" s="773"/>
      <c r="B52" s="773"/>
      <c r="C52" s="773"/>
      <c r="D52" s="773"/>
      <c r="E52" s="773"/>
      <c r="F52" s="773"/>
      <c r="G52" s="773"/>
      <c r="H52" s="773"/>
      <c r="I52" s="773"/>
    </row>
    <row r="53" spans="1:9" ht="12.75">
      <c r="A53" s="773"/>
      <c r="B53" s="773"/>
      <c r="C53" s="773"/>
      <c r="D53" s="773"/>
      <c r="E53" s="773"/>
      <c r="F53" s="773"/>
      <c r="G53" s="773"/>
      <c r="H53" s="773"/>
      <c r="I53" s="773"/>
    </row>
    <row r="54" spans="1:9" ht="12.75">
      <c r="A54" s="773"/>
      <c r="B54" s="773"/>
      <c r="C54" s="773"/>
      <c r="D54" s="773"/>
      <c r="E54" s="773"/>
      <c r="F54" s="773"/>
      <c r="G54" s="773"/>
      <c r="H54" s="773"/>
      <c r="I54" s="773"/>
    </row>
    <row r="55" spans="1:9" ht="12.75">
      <c r="A55" s="773"/>
      <c r="B55" s="773"/>
      <c r="C55" s="773"/>
      <c r="D55" s="773"/>
      <c r="E55" s="773"/>
      <c r="F55" s="773"/>
      <c r="G55" s="773"/>
      <c r="H55" s="773"/>
      <c r="I55" s="773"/>
    </row>
    <row r="56" spans="1:9" ht="12.75">
      <c r="A56" s="773"/>
      <c r="B56" s="773"/>
      <c r="C56" s="773"/>
      <c r="D56" s="773"/>
      <c r="E56" s="773"/>
      <c r="F56" s="773"/>
      <c r="G56" s="773"/>
      <c r="H56" s="773"/>
      <c r="I56" s="7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XI/8</oddHeader>
    <oddFooter>&amp;C- 91 -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233"/>
  <sheetViews>
    <sheetView zoomScalePageLayoutView="0" workbookViewId="0" topLeftCell="A1">
      <selection activeCell="J180" sqref="J180"/>
    </sheetView>
  </sheetViews>
  <sheetFormatPr defaultColWidth="9.00390625" defaultRowHeight="12.75"/>
  <cols>
    <col min="1" max="1" width="8.375" style="27" bestFit="1" customWidth="1"/>
    <col min="2" max="2" width="54.25390625" style="128" bestFit="1" customWidth="1"/>
    <col min="3" max="3" width="7.625" style="27" bestFit="1" customWidth="1"/>
    <col min="4" max="4" width="7.375" style="27" bestFit="1" customWidth="1"/>
    <col min="5" max="5" width="8.25390625" style="27" bestFit="1" customWidth="1"/>
    <col min="6" max="7" width="7.375" style="27" bestFit="1" customWidth="1"/>
    <col min="8" max="16384" width="9.125" style="27" customWidth="1"/>
  </cols>
  <sheetData>
    <row r="1" spans="1:9" ht="12.75">
      <c r="A1" s="552"/>
      <c r="B1" s="1698"/>
      <c r="C1" s="1698"/>
      <c r="D1" s="1699"/>
      <c r="E1" s="1699"/>
      <c r="F1" s="1699"/>
      <c r="G1" s="1394" t="s">
        <v>1773</v>
      </c>
      <c r="I1" s="1700"/>
    </row>
    <row r="2" spans="2:9" ht="18.75">
      <c r="B2" s="1068" t="s">
        <v>1579</v>
      </c>
      <c r="C2" s="1700"/>
      <c r="D2" s="1701"/>
      <c r="E2" s="1701"/>
      <c r="F2" s="1701"/>
      <c r="G2" s="1701"/>
      <c r="H2" s="1700"/>
      <c r="I2" s="1700"/>
    </row>
    <row r="3" spans="1:9" ht="13.5" thickBot="1">
      <c r="A3" s="1702"/>
      <c r="B3" s="1700"/>
      <c r="C3" s="1700"/>
      <c r="D3" s="1701"/>
      <c r="E3" s="1701"/>
      <c r="F3" s="1701"/>
      <c r="G3" s="1703" t="s">
        <v>19</v>
      </c>
      <c r="H3" s="1700"/>
      <c r="I3" s="1700"/>
    </row>
    <row r="4" spans="1:9" ht="12.75">
      <c r="A4" s="1704"/>
      <c r="B4" s="1705"/>
      <c r="C4" s="1706"/>
      <c r="D4" s="2691" t="s">
        <v>1580</v>
      </c>
      <c r="E4" s="2691"/>
      <c r="F4" s="2692"/>
      <c r="G4" s="1707"/>
      <c r="H4" s="1700"/>
      <c r="I4" s="1700"/>
    </row>
    <row r="5" spans="1:9" ht="12.75">
      <c r="A5" s="495" t="s">
        <v>1581</v>
      </c>
      <c r="B5" s="1708" t="s">
        <v>1582</v>
      </c>
      <c r="C5" s="1709" t="s">
        <v>1583</v>
      </c>
      <c r="D5" s="1710" t="s">
        <v>1584</v>
      </c>
      <c r="E5" s="1710" t="s">
        <v>1585</v>
      </c>
      <c r="F5" s="1710" t="s">
        <v>1586</v>
      </c>
      <c r="G5" s="1711" t="s">
        <v>1586</v>
      </c>
      <c r="H5" s="1700"/>
      <c r="I5" s="1700"/>
    </row>
    <row r="6" spans="1:9" ht="13.5" thickBot="1">
      <c r="A6" s="614" t="s">
        <v>1587</v>
      </c>
      <c r="B6" s="1712" t="s">
        <v>1588</v>
      </c>
      <c r="C6" s="1713" t="s">
        <v>1589</v>
      </c>
      <c r="D6" s="1300">
        <v>1</v>
      </c>
      <c r="E6" s="1300">
        <v>2</v>
      </c>
      <c r="F6" s="1300">
        <v>3</v>
      </c>
      <c r="G6" s="1301">
        <v>4</v>
      </c>
      <c r="H6" s="1700"/>
      <c r="I6" s="1700"/>
    </row>
    <row r="7" spans="1:9" ht="12.75">
      <c r="A7" s="1714"/>
      <c r="B7" s="1715" t="s">
        <v>1590</v>
      </c>
      <c r="C7" s="1716">
        <v>1</v>
      </c>
      <c r="D7" s="1717">
        <f>D8+D9+D37+D85</f>
        <v>117886</v>
      </c>
      <c r="E7" s="1717">
        <f>E8+E9+E37+E85</f>
        <v>-4734</v>
      </c>
      <c r="F7" s="1717">
        <f>D7+E7</f>
        <v>113152</v>
      </c>
      <c r="G7" s="1718">
        <f>G8+G9+G37+G85</f>
        <v>116402</v>
      </c>
      <c r="H7" s="1700"/>
      <c r="I7" s="1700"/>
    </row>
    <row r="8" spans="1:9" ht="12.75">
      <c r="A8" s="1719" t="s">
        <v>1591</v>
      </c>
      <c r="B8" s="1720" t="s">
        <v>1592</v>
      </c>
      <c r="C8" s="1721">
        <f aca="true" t="shared" si="0" ref="C8:C36">C7+1</f>
        <v>2</v>
      </c>
      <c r="D8" s="1722"/>
      <c r="E8" s="1722"/>
      <c r="F8" s="1722">
        <f>D8+E8</f>
        <v>0</v>
      </c>
      <c r="G8" s="1723"/>
      <c r="H8" s="1700"/>
      <c r="I8" s="1700"/>
    </row>
    <row r="9" spans="1:9" ht="12.75">
      <c r="A9" s="1719" t="s">
        <v>1593</v>
      </c>
      <c r="B9" s="1720" t="s">
        <v>1594</v>
      </c>
      <c r="C9" s="1721">
        <f t="shared" si="0"/>
        <v>3</v>
      </c>
      <c r="D9" s="1722">
        <f>D10+D19+D29</f>
        <v>96891</v>
      </c>
      <c r="E9" s="1722">
        <f>E10+E19+E29</f>
        <v>-4734</v>
      </c>
      <c r="F9" s="1722">
        <f>D9+E9</f>
        <v>92157</v>
      </c>
      <c r="G9" s="1723">
        <f>G10+G19+G29</f>
        <v>96157</v>
      </c>
      <c r="H9" s="1700"/>
      <c r="I9" s="1700"/>
    </row>
    <row r="10" spans="1:9" ht="12.75">
      <c r="A10" s="1719" t="s">
        <v>1595</v>
      </c>
      <c r="B10" s="1720" t="s">
        <v>1596</v>
      </c>
      <c r="C10" s="1721">
        <f t="shared" si="0"/>
        <v>4</v>
      </c>
      <c r="D10" s="1722"/>
      <c r="E10" s="1722"/>
      <c r="F10" s="1722"/>
      <c r="G10" s="1723"/>
      <c r="H10" s="1700"/>
      <c r="I10" s="1700"/>
    </row>
    <row r="11" spans="1:9" ht="12.75">
      <c r="A11" s="1719" t="s">
        <v>1597</v>
      </c>
      <c r="B11" s="1720" t="s">
        <v>1598</v>
      </c>
      <c r="C11" s="1721">
        <f t="shared" si="0"/>
        <v>5</v>
      </c>
      <c r="D11" s="1722"/>
      <c r="E11" s="1722"/>
      <c r="F11" s="1722"/>
      <c r="G11" s="1723"/>
      <c r="H11" s="1700"/>
      <c r="I11" s="1700"/>
    </row>
    <row r="12" spans="1:9" ht="12.75">
      <c r="A12" s="1719" t="s">
        <v>1952</v>
      </c>
      <c r="B12" s="1720" t="s">
        <v>1599</v>
      </c>
      <c r="C12" s="1721">
        <f t="shared" si="0"/>
        <v>6</v>
      </c>
      <c r="D12" s="1722"/>
      <c r="E12" s="1722"/>
      <c r="F12" s="1722"/>
      <c r="G12" s="1723"/>
      <c r="H12" s="1700"/>
      <c r="I12" s="1700"/>
    </row>
    <row r="13" spans="1:9" ht="12.75">
      <c r="A13" s="1719" t="s">
        <v>816</v>
      </c>
      <c r="B13" s="1720" t="s">
        <v>1600</v>
      </c>
      <c r="C13" s="1721">
        <f t="shared" si="0"/>
        <v>7</v>
      </c>
      <c r="D13" s="1722"/>
      <c r="E13" s="1722"/>
      <c r="F13" s="1722"/>
      <c r="G13" s="1723"/>
      <c r="H13" s="1700"/>
      <c r="I13" s="1700"/>
    </row>
    <row r="14" spans="1:9" ht="12.75">
      <c r="A14" s="1719" t="s">
        <v>825</v>
      </c>
      <c r="B14" s="1720" t="s">
        <v>338</v>
      </c>
      <c r="C14" s="1721">
        <f t="shared" si="0"/>
        <v>8</v>
      </c>
      <c r="D14" s="1722"/>
      <c r="E14" s="1722"/>
      <c r="F14" s="1722"/>
      <c r="G14" s="1723"/>
      <c r="H14" s="1700"/>
      <c r="I14" s="1700"/>
    </row>
    <row r="15" spans="1:9" ht="12.75">
      <c r="A15" s="1719" t="s">
        <v>832</v>
      </c>
      <c r="B15" s="1720" t="s">
        <v>339</v>
      </c>
      <c r="C15" s="1721">
        <f t="shared" si="0"/>
        <v>9</v>
      </c>
      <c r="D15" s="1722"/>
      <c r="E15" s="1722"/>
      <c r="F15" s="1722"/>
      <c r="G15" s="1723"/>
      <c r="H15" s="1700"/>
      <c r="I15" s="1700"/>
    </row>
    <row r="16" spans="1:9" ht="12.75">
      <c r="A16" s="1719" t="s">
        <v>857</v>
      </c>
      <c r="B16" s="1720" t="s">
        <v>340</v>
      </c>
      <c r="C16" s="1721">
        <f t="shared" si="0"/>
        <v>10</v>
      </c>
      <c r="D16" s="1722"/>
      <c r="E16" s="1722"/>
      <c r="F16" s="1722"/>
      <c r="G16" s="1723"/>
      <c r="H16" s="1700"/>
      <c r="I16" s="1700"/>
    </row>
    <row r="17" spans="1:9" ht="12.75">
      <c r="A17" s="1719" t="s">
        <v>2047</v>
      </c>
      <c r="B17" s="1720" t="s">
        <v>341</v>
      </c>
      <c r="C17" s="1721">
        <f t="shared" si="0"/>
        <v>11</v>
      </c>
      <c r="D17" s="1722"/>
      <c r="E17" s="1722"/>
      <c r="F17" s="1722"/>
      <c r="G17" s="1723"/>
      <c r="H17" s="1700"/>
      <c r="I17" s="1700"/>
    </row>
    <row r="18" spans="1:9" ht="12.75">
      <c r="A18" s="1719" t="s">
        <v>2055</v>
      </c>
      <c r="B18" s="1720" t="s">
        <v>342</v>
      </c>
      <c r="C18" s="1721">
        <f t="shared" si="0"/>
        <v>12</v>
      </c>
      <c r="D18" s="1722"/>
      <c r="E18" s="1722"/>
      <c r="F18" s="1722"/>
      <c r="G18" s="1723"/>
      <c r="H18" s="1700"/>
      <c r="I18" s="1700"/>
    </row>
    <row r="19" spans="1:9" ht="12.75">
      <c r="A19" s="1719" t="s">
        <v>343</v>
      </c>
      <c r="B19" s="1720" t="s">
        <v>344</v>
      </c>
      <c r="C19" s="1721">
        <f t="shared" si="0"/>
        <v>13</v>
      </c>
      <c r="D19" s="1722">
        <f>SUM(D20:D28)</f>
        <v>34</v>
      </c>
      <c r="E19" s="1722">
        <f>SUM(E20:E28)</f>
        <v>-34</v>
      </c>
      <c r="F19" s="1722">
        <f>D19+E19</f>
        <v>0</v>
      </c>
      <c r="G19" s="1723">
        <f>SUM(G20:G28)</f>
        <v>0</v>
      </c>
      <c r="H19" s="1700"/>
      <c r="I19" s="1700"/>
    </row>
    <row r="20" spans="1:9" ht="12.75">
      <c r="A20" s="1719" t="s">
        <v>345</v>
      </c>
      <c r="B20" s="1720" t="s">
        <v>346</v>
      </c>
      <c r="C20" s="1721">
        <f t="shared" si="0"/>
        <v>14</v>
      </c>
      <c r="D20" s="1722"/>
      <c r="E20" s="1722"/>
      <c r="F20" s="1722"/>
      <c r="G20" s="1723"/>
      <c r="H20" s="1700"/>
      <c r="I20" s="1700"/>
    </row>
    <row r="21" spans="1:9" ht="12.75">
      <c r="A21" s="1719" t="s">
        <v>1952</v>
      </c>
      <c r="B21" s="1720" t="s">
        <v>347</v>
      </c>
      <c r="C21" s="1721">
        <f t="shared" si="0"/>
        <v>15</v>
      </c>
      <c r="D21" s="1722"/>
      <c r="E21" s="1722"/>
      <c r="F21" s="1722"/>
      <c r="G21" s="1723"/>
      <c r="H21" s="1700"/>
      <c r="I21" s="1700"/>
    </row>
    <row r="22" spans="1:9" ht="12.75">
      <c r="A22" s="1719" t="s">
        <v>816</v>
      </c>
      <c r="B22" s="1720" t="s">
        <v>348</v>
      </c>
      <c r="C22" s="1721">
        <f t="shared" si="0"/>
        <v>16</v>
      </c>
      <c r="D22" s="1722">
        <v>34</v>
      </c>
      <c r="E22" s="1722">
        <v>-34</v>
      </c>
      <c r="F22" s="1722">
        <f>D22+E22</f>
        <v>0</v>
      </c>
      <c r="G22" s="1723">
        <v>0</v>
      </c>
      <c r="H22" s="1700"/>
      <c r="I22" s="1700"/>
    </row>
    <row r="23" spans="1:9" ht="12.75">
      <c r="A23" s="1719" t="s">
        <v>825</v>
      </c>
      <c r="B23" s="1720" t="s">
        <v>349</v>
      </c>
      <c r="C23" s="1721">
        <f t="shared" si="0"/>
        <v>17</v>
      </c>
      <c r="D23" s="1722"/>
      <c r="E23" s="1722"/>
      <c r="F23" s="1722"/>
      <c r="G23" s="1723"/>
      <c r="H23" s="1700"/>
      <c r="I23" s="1700"/>
    </row>
    <row r="24" spans="1:9" ht="12.75">
      <c r="A24" s="1719" t="s">
        <v>832</v>
      </c>
      <c r="B24" s="1720" t="s">
        <v>350</v>
      </c>
      <c r="C24" s="1721">
        <f t="shared" si="0"/>
        <v>18</v>
      </c>
      <c r="D24" s="1722"/>
      <c r="E24" s="1722"/>
      <c r="F24" s="1722"/>
      <c r="G24" s="1723"/>
      <c r="H24" s="1700"/>
      <c r="I24" s="1700"/>
    </row>
    <row r="25" spans="1:9" ht="12.75">
      <c r="A25" s="1719" t="s">
        <v>857</v>
      </c>
      <c r="B25" s="1720" t="s">
        <v>351</v>
      </c>
      <c r="C25" s="1721">
        <f t="shared" si="0"/>
        <v>19</v>
      </c>
      <c r="D25" s="1722"/>
      <c r="E25" s="1722"/>
      <c r="F25" s="1722"/>
      <c r="G25" s="1723"/>
      <c r="H25" s="1700"/>
      <c r="I25" s="1700"/>
    </row>
    <row r="26" spans="1:9" ht="12.75">
      <c r="A26" s="1719" t="s">
        <v>2047</v>
      </c>
      <c r="B26" s="1720" t="s">
        <v>352</v>
      </c>
      <c r="C26" s="1721">
        <f t="shared" si="0"/>
        <v>20</v>
      </c>
      <c r="D26" s="1722"/>
      <c r="E26" s="1722"/>
      <c r="F26" s="1722"/>
      <c r="G26" s="1723"/>
      <c r="H26" s="1700"/>
      <c r="I26" s="1700"/>
    </row>
    <row r="27" spans="1:9" ht="12.75">
      <c r="A27" s="1719" t="s">
        <v>2055</v>
      </c>
      <c r="B27" s="1720" t="s">
        <v>353</v>
      </c>
      <c r="C27" s="1721">
        <f t="shared" si="0"/>
        <v>21</v>
      </c>
      <c r="D27" s="1722"/>
      <c r="E27" s="1722"/>
      <c r="F27" s="1722"/>
      <c r="G27" s="1723"/>
      <c r="H27" s="1700"/>
      <c r="I27" s="1700"/>
    </row>
    <row r="28" spans="1:9" ht="12.75">
      <c r="A28" s="1719" t="s">
        <v>2061</v>
      </c>
      <c r="B28" s="1720" t="s">
        <v>354</v>
      </c>
      <c r="C28" s="1721">
        <f t="shared" si="0"/>
        <v>22</v>
      </c>
      <c r="D28" s="1722"/>
      <c r="E28" s="1722"/>
      <c r="F28" s="1722"/>
      <c r="G28" s="1723"/>
      <c r="H28" s="1700"/>
      <c r="I28" s="1700"/>
    </row>
    <row r="29" spans="1:9" ht="12.75">
      <c r="A29" s="1719" t="s">
        <v>355</v>
      </c>
      <c r="B29" s="1720" t="s">
        <v>356</v>
      </c>
      <c r="C29" s="1721">
        <f t="shared" si="0"/>
        <v>23</v>
      </c>
      <c r="D29" s="1722">
        <f>SUM(D30:D36)</f>
        <v>96857</v>
      </c>
      <c r="E29" s="1722">
        <f>SUM(E30:E36)</f>
        <v>-4700</v>
      </c>
      <c r="F29" s="1722">
        <f>D29+E29</f>
        <v>92157</v>
      </c>
      <c r="G29" s="1723">
        <f>SUM(G30:G36)</f>
        <v>96157</v>
      </c>
      <c r="H29" s="1700"/>
      <c r="I29" s="1700"/>
    </row>
    <row r="30" spans="1:9" ht="12.75">
      <c r="A30" s="1719" t="s">
        <v>357</v>
      </c>
      <c r="B30" s="1720" t="s">
        <v>358</v>
      </c>
      <c r="C30" s="1721">
        <f t="shared" si="0"/>
        <v>24</v>
      </c>
      <c r="D30" s="1722">
        <v>96857</v>
      </c>
      <c r="E30" s="1722">
        <v>-4700</v>
      </c>
      <c r="F30" s="1722">
        <f>D30+E30</f>
        <v>92157</v>
      </c>
      <c r="G30" s="1723">
        <v>96157</v>
      </c>
      <c r="H30" s="1700"/>
      <c r="I30" s="1700"/>
    </row>
    <row r="31" spans="1:9" ht="12.75">
      <c r="A31" s="1719" t="s">
        <v>1952</v>
      </c>
      <c r="B31" s="1720" t="s">
        <v>359</v>
      </c>
      <c r="C31" s="1721">
        <f t="shared" si="0"/>
        <v>25</v>
      </c>
      <c r="D31" s="1722"/>
      <c r="E31" s="1722"/>
      <c r="F31" s="1722"/>
      <c r="G31" s="1723"/>
      <c r="H31" s="1700"/>
      <c r="I31" s="1700"/>
    </row>
    <row r="32" spans="1:9" ht="12.75">
      <c r="A32" s="1719" t="s">
        <v>816</v>
      </c>
      <c r="B32" s="1720" t="s">
        <v>360</v>
      </c>
      <c r="C32" s="1721">
        <f t="shared" si="0"/>
        <v>26</v>
      </c>
      <c r="D32" s="1722"/>
      <c r="E32" s="1722"/>
      <c r="F32" s="1722"/>
      <c r="G32" s="1723"/>
      <c r="H32" s="1700"/>
      <c r="I32" s="1700"/>
    </row>
    <row r="33" spans="1:9" ht="12.75">
      <c r="A33" s="1719" t="s">
        <v>825</v>
      </c>
      <c r="B33" s="1720" t="s">
        <v>361</v>
      </c>
      <c r="C33" s="1721">
        <f t="shared" si="0"/>
        <v>27</v>
      </c>
      <c r="D33" s="1722"/>
      <c r="E33" s="1722"/>
      <c r="F33" s="1722"/>
      <c r="G33" s="1723"/>
      <c r="H33" s="1700"/>
      <c r="I33" s="1700"/>
    </row>
    <row r="34" spans="1:9" ht="12.75">
      <c r="A34" s="1719" t="s">
        <v>832</v>
      </c>
      <c r="B34" s="1720" t="s">
        <v>362</v>
      </c>
      <c r="C34" s="1721">
        <f t="shared" si="0"/>
        <v>28</v>
      </c>
      <c r="D34" s="1722"/>
      <c r="E34" s="1722"/>
      <c r="F34" s="1722"/>
      <c r="G34" s="1723"/>
      <c r="H34" s="1700"/>
      <c r="I34" s="1700"/>
    </row>
    <row r="35" spans="1:9" ht="12.75">
      <c r="A35" s="1719" t="s">
        <v>857</v>
      </c>
      <c r="B35" s="1720" t="s">
        <v>363</v>
      </c>
      <c r="C35" s="1721">
        <f t="shared" si="0"/>
        <v>29</v>
      </c>
      <c r="D35" s="1722"/>
      <c r="E35" s="1722"/>
      <c r="F35" s="1722"/>
      <c r="G35" s="1723"/>
      <c r="H35" s="1700"/>
      <c r="I35" s="1700"/>
    </row>
    <row r="36" spans="1:9" ht="12.75">
      <c r="A36" s="1719" t="s">
        <v>2047</v>
      </c>
      <c r="B36" s="1720" t="s">
        <v>364</v>
      </c>
      <c r="C36" s="1721">
        <f t="shared" si="0"/>
        <v>30</v>
      </c>
      <c r="D36" s="1722"/>
      <c r="E36" s="1722"/>
      <c r="F36" s="1722"/>
      <c r="G36" s="1723"/>
      <c r="H36" s="1700"/>
      <c r="I36" s="1700"/>
    </row>
    <row r="37" spans="1:9" ht="12.75">
      <c r="A37" s="1719" t="s">
        <v>365</v>
      </c>
      <c r="B37" s="1724" t="s">
        <v>366</v>
      </c>
      <c r="C37" s="1721">
        <v>31</v>
      </c>
      <c r="D37" s="1722">
        <f>D38+D45+D70+D80</f>
        <v>20995</v>
      </c>
      <c r="E37" s="1722">
        <f>E38+E45+E70+E80</f>
        <v>0</v>
      </c>
      <c r="F37" s="1722">
        <f>D37+E37</f>
        <v>20995</v>
      </c>
      <c r="G37" s="1723">
        <f>G38+G45+G70+G80</f>
        <v>20245</v>
      </c>
      <c r="H37" s="1700"/>
      <c r="I37" s="1700"/>
    </row>
    <row r="38" spans="1:9" ht="12.75">
      <c r="A38" s="1719" t="s">
        <v>367</v>
      </c>
      <c r="B38" s="1724" t="s">
        <v>368</v>
      </c>
      <c r="C38" s="1721">
        <v>32</v>
      </c>
      <c r="D38" s="1722"/>
      <c r="E38" s="1722"/>
      <c r="F38" s="1722"/>
      <c r="G38" s="1723">
        <f>SUM(G39:G44)</f>
        <v>0</v>
      </c>
      <c r="H38" s="1700"/>
      <c r="I38" s="1700"/>
    </row>
    <row r="39" spans="1:9" ht="12.75">
      <c r="A39" s="1719" t="s">
        <v>369</v>
      </c>
      <c r="B39" s="1724" t="s">
        <v>370</v>
      </c>
      <c r="C39" s="1721">
        <v>33</v>
      </c>
      <c r="D39" s="1722"/>
      <c r="E39" s="1722"/>
      <c r="F39" s="1722"/>
      <c r="G39" s="1723"/>
      <c r="H39" s="1700"/>
      <c r="I39" s="1700"/>
    </row>
    <row r="40" spans="1:9" ht="12.75">
      <c r="A40" s="1725" t="s">
        <v>1952</v>
      </c>
      <c r="B40" s="1724" t="s">
        <v>371</v>
      </c>
      <c r="C40" s="1721">
        <v>34</v>
      </c>
      <c r="D40" s="1722"/>
      <c r="E40" s="1722"/>
      <c r="F40" s="1722"/>
      <c r="G40" s="1723"/>
      <c r="H40" s="1700"/>
      <c r="I40" s="1700"/>
    </row>
    <row r="41" spans="1:9" ht="12.75">
      <c r="A41" s="1725" t="s">
        <v>816</v>
      </c>
      <c r="B41" s="1724" t="s">
        <v>372</v>
      </c>
      <c r="C41" s="1721">
        <v>35</v>
      </c>
      <c r="D41" s="1722"/>
      <c r="E41" s="1722"/>
      <c r="F41" s="1722"/>
      <c r="G41" s="1723"/>
      <c r="H41" s="1700"/>
      <c r="I41" s="1700"/>
    </row>
    <row r="42" spans="1:9" ht="12.75">
      <c r="A42" s="1725" t="s">
        <v>825</v>
      </c>
      <c r="B42" s="1724" t="s">
        <v>373</v>
      </c>
      <c r="C42" s="1721">
        <v>36</v>
      </c>
      <c r="D42" s="1722"/>
      <c r="E42" s="1722"/>
      <c r="F42" s="1722"/>
      <c r="G42" s="1723"/>
      <c r="H42" s="1700"/>
      <c r="I42" s="1700"/>
    </row>
    <row r="43" spans="1:9" ht="12.75">
      <c r="A43" s="1725" t="s">
        <v>832</v>
      </c>
      <c r="B43" s="1724" t="s">
        <v>374</v>
      </c>
      <c r="C43" s="1721">
        <f aca="true" t="shared" si="1" ref="C43:C53">C42+1</f>
        <v>37</v>
      </c>
      <c r="D43" s="1722"/>
      <c r="E43" s="1722"/>
      <c r="F43" s="1722"/>
      <c r="G43" s="1723"/>
      <c r="H43" s="1700"/>
      <c r="I43" s="1700"/>
    </row>
    <row r="44" spans="1:9" ht="12.75">
      <c r="A44" s="1725" t="s">
        <v>857</v>
      </c>
      <c r="B44" s="1724" t="s">
        <v>375</v>
      </c>
      <c r="C44" s="1721">
        <f t="shared" si="1"/>
        <v>38</v>
      </c>
      <c r="D44" s="1722"/>
      <c r="E44" s="1722"/>
      <c r="F44" s="1722"/>
      <c r="G44" s="1723"/>
      <c r="H44" s="1700"/>
      <c r="I44" s="1700"/>
    </row>
    <row r="45" spans="1:9" ht="12.75">
      <c r="A45" s="1719" t="s">
        <v>376</v>
      </c>
      <c r="B45" s="1720" t="s">
        <v>1692</v>
      </c>
      <c r="C45" s="1721">
        <f t="shared" si="1"/>
        <v>39</v>
      </c>
      <c r="D45" s="1722"/>
      <c r="E45" s="1722"/>
      <c r="F45" s="1722"/>
      <c r="G45" s="1723"/>
      <c r="H45" s="1700"/>
      <c r="I45" s="1700"/>
    </row>
    <row r="46" spans="1:9" ht="12.75">
      <c r="A46" s="1719" t="s">
        <v>1693</v>
      </c>
      <c r="B46" s="1720" t="s">
        <v>1694</v>
      </c>
      <c r="C46" s="1721">
        <f t="shared" si="1"/>
        <v>40</v>
      </c>
      <c r="D46" s="1722"/>
      <c r="E46" s="1722"/>
      <c r="F46" s="1722"/>
      <c r="G46" s="1723"/>
      <c r="H46" s="1700"/>
      <c r="I46" s="1700"/>
    </row>
    <row r="47" spans="1:9" ht="12.75">
      <c r="A47" s="1725" t="s">
        <v>1952</v>
      </c>
      <c r="B47" s="1720" t="s">
        <v>1695</v>
      </c>
      <c r="C47" s="1721">
        <f t="shared" si="1"/>
        <v>41</v>
      </c>
      <c r="D47" s="1722"/>
      <c r="E47" s="1722"/>
      <c r="F47" s="1722"/>
      <c r="G47" s="1723"/>
      <c r="H47" s="1700"/>
      <c r="I47" s="1700"/>
    </row>
    <row r="48" spans="1:9" ht="12.75">
      <c r="A48" s="1725" t="s">
        <v>816</v>
      </c>
      <c r="B48" s="1720" t="s">
        <v>1696</v>
      </c>
      <c r="C48" s="1721">
        <f t="shared" si="1"/>
        <v>42</v>
      </c>
      <c r="D48" s="1722"/>
      <c r="E48" s="1722"/>
      <c r="F48" s="1722"/>
      <c r="G48" s="1723"/>
      <c r="H48" s="1700"/>
      <c r="I48" s="1700"/>
    </row>
    <row r="49" spans="1:9" ht="12.75">
      <c r="A49" s="1725" t="s">
        <v>825</v>
      </c>
      <c r="B49" s="1720" t="s">
        <v>1697</v>
      </c>
      <c r="C49" s="1721">
        <f t="shared" si="1"/>
        <v>43</v>
      </c>
      <c r="D49" s="1722"/>
      <c r="E49" s="1722"/>
      <c r="F49" s="1722"/>
      <c r="G49" s="1723"/>
      <c r="H49" s="1700"/>
      <c r="I49" s="1700"/>
    </row>
    <row r="50" spans="1:9" ht="12.75">
      <c r="A50" s="1725" t="s">
        <v>832</v>
      </c>
      <c r="B50" s="1720" t="s">
        <v>1698</v>
      </c>
      <c r="C50" s="1721">
        <f t="shared" si="1"/>
        <v>44</v>
      </c>
      <c r="D50" s="1722"/>
      <c r="E50" s="1722"/>
      <c r="F50" s="1722"/>
      <c r="G50" s="1723"/>
      <c r="H50" s="1700"/>
      <c r="I50" s="1700"/>
    </row>
    <row r="51" spans="1:9" ht="12.75">
      <c r="A51" s="1725" t="s">
        <v>857</v>
      </c>
      <c r="B51" s="1720" t="s">
        <v>1699</v>
      </c>
      <c r="C51" s="1721">
        <f t="shared" si="1"/>
        <v>45</v>
      </c>
      <c r="D51" s="1722"/>
      <c r="E51" s="1722"/>
      <c r="F51" s="1722"/>
      <c r="G51" s="1723"/>
      <c r="H51" s="1700"/>
      <c r="I51" s="1700"/>
    </row>
    <row r="52" spans="1:9" ht="12.75">
      <c r="A52" s="1725" t="s">
        <v>2047</v>
      </c>
      <c r="B52" s="1720" t="s">
        <v>1700</v>
      </c>
      <c r="C52" s="1721">
        <f t="shared" si="1"/>
        <v>46</v>
      </c>
      <c r="D52" s="1722"/>
      <c r="E52" s="1722"/>
      <c r="F52" s="1722"/>
      <c r="G52" s="1723"/>
      <c r="H52" s="1700"/>
      <c r="I52" s="1700"/>
    </row>
    <row r="53" spans="1:9" ht="13.5" thickBot="1">
      <c r="A53" s="1726" t="s">
        <v>2055</v>
      </c>
      <c r="B53" s="1727" t="s">
        <v>1701</v>
      </c>
      <c r="C53" s="1728">
        <f t="shared" si="1"/>
        <v>47</v>
      </c>
      <c r="D53" s="1729"/>
      <c r="E53" s="1729"/>
      <c r="F53" s="1729"/>
      <c r="G53" s="1730"/>
      <c r="H53" s="1700"/>
      <c r="I53" s="1700"/>
    </row>
    <row r="54" spans="1:9" ht="12.75">
      <c r="A54" s="1731"/>
      <c r="B54" s="1732"/>
      <c r="C54" s="1733"/>
      <c r="D54" s="1734"/>
      <c r="E54" s="1734"/>
      <c r="F54" s="1734"/>
      <c r="G54" s="1734"/>
      <c r="H54" s="1700"/>
      <c r="I54" s="1700"/>
    </row>
    <row r="55" spans="1:9" ht="12.75">
      <c r="A55" s="1731"/>
      <c r="B55" s="1732"/>
      <c r="C55" s="1733"/>
      <c r="D55" s="1734"/>
      <c r="E55" s="1734"/>
      <c r="F55" s="1734"/>
      <c r="G55" s="1734"/>
      <c r="H55" s="1700"/>
      <c r="I55" s="1700"/>
    </row>
    <row r="56" spans="1:9" ht="12.75">
      <c r="A56" s="1731"/>
      <c r="B56" s="1732"/>
      <c r="C56" s="1733"/>
      <c r="D56" s="1734"/>
      <c r="E56" s="1734"/>
      <c r="F56" s="1734"/>
      <c r="G56" s="1734"/>
      <c r="H56" s="1700"/>
      <c r="I56" s="1700"/>
    </row>
    <row r="57" spans="1:9" ht="12.75">
      <c r="A57" s="1731"/>
      <c r="B57" s="1732"/>
      <c r="C57" s="1733"/>
      <c r="D57" s="1734"/>
      <c r="E57" s="1734"/>
      <c r="F57" s="1734"/>
      <c r="G57" s="1734"/>
      <c r="H57" s="1700"/>
      <c r="I57" s="1700"/>
    </row>
    <row r="58" spans="1:9" ht="12.75">
      <c r="A58" s="1731"/>
      <c r="B58" s="1732"/>
      <c r="C58" s="1733"/>
      <c r="D58" s="1734"/>
      <c r="E58" s="1734"/>
      <c r="F58" s="1734"/>
      <c r="G58" s="1734"/>
      <c r="H58" s="1700"/>
      <c r="I58" s="1700"/>
    </row>
    <row r="59" spans="1:9" ht="12.75">
      <c r="A59" s="1731"/>
      <c r="B59" s="1732"/>
      <c r="C59" s="1733"/>
      <c r="D59" s="1734"/>
      <c r="E59" s="1734"/>
      <c r="F59" s="1734"/>
      <c r="G59" s="1734"/>
      <c r="H59" s="1700"/>
      <c r="I59" s="1700"/>
    </row>
    <row r="60" spans="1:9" ht="12.75">
      <c r="A60" s="1731"/>
      <c r="B60" s="1732"/>
      <c r="C60" s="1733"/>
      <c r="D60" s="1734"/>
      <c r="E60" s="1734"/>
      <c r="F60" s="1734"/>
      <c r="G60" s="1734"/>
      <c r="H60" s="1700"/>
      <c r="I60" s="1700"/>
    </row>
    <row r="61" spans="1:9" ht="12.75">
      <c r="A61" s="1731"/>
      <c r="B61" s="1732"/>
      <c r="D61" s="1734"/>
      <c r="E61" s="1734"/>
      <c r="F61" s="1734"/>
      <c r="G61" s="1734"/>
      <c r="H61" s="1700"/>
      <c r="I61" s="1700"/>
    </row>
    <row r="62" spans="1:9" ht="12.75">
      <c r="A62" s="1731"/>
      <c r="B62" s="1732"/>
      <c r="C62" s="1700"/>
      <c r="D62" s="1734"/>
      <c r="E62" s="1734"/>
      <c r="F62" s="1734"/>
      <c r="G62" s="1734"/>
      <c r="H62" s="1700"/>
      <c r="I62" s="1700"/>
    </row>
    <row r="63" spans="1:9" ht="12.75">
      <c r="A63" s="1731"/>
      <c r="B63" s="1732"/>
      <c r="C63" s="1700"/>
      <c r="D63" s="1734"/>
      <c r="E63" s="1734"/>
      <c r="F63" s="1734"/>
      <c r="G63" s="1734"/>
      <c r="H63" s="1700"/>
      <c r="I63" s="1700"/>
    </row>
    <row r="64" spans="1:9" ht="12.75">
      <c r="A64" s="1731"/>
      <c r="B64" s="1732"/>
      <c r="C64" s="1735" t="s">
        <v>1774</v>
      </c>
      <c r="D64" s="1734"/>
      <c r="E64" s="1734"/>
      <c r="F64" s="1734"/>
      <c r="G64" s="1734"/>
      <c r="H64" s="1700"/>
      <c r="I64" s="1700"/>
    </row>
    <row r="65" spans="1:9" ht="12.75">
      <c r="A65" s="1731"/>
      <c r="B65" s="1732"/>
      <c r="C65" s="1700"/>
      <c r="D65" s="1734"/>
      <c r="E65" s="1734"/>
      <c r="F65" s="1734"/>
      <c r="G65" s="1734"/>
      <c r="H65" s="1700"/>
      <c r="I65" s="1700"/>
    </row>
    <row r="66" spans="1:9" ht="13.5" thickBot="1">
      <c r="A66" s="1731"/>
      <c r="B66" s="1732"/>
      <c r="C66" s="1733"/>
      <c r="D66" s="1734"/>
      <c r="E66" s="1734"/>
      <c r="F66" s="1734"/>
      <c r="G66" s="1736" t="s">
        <v>19</v>
      </c>
      <c r="H66" s="1700"/>
      <c r="I66" s="1700"/>
    </row>
    <row r="67" spans="1:9" ht="12.75">
      <c r="A67" s="1704"/>
      <c r="B67" s="1705"/>
      <c r="C67" s="1706"/>
      <c r="D67" s="2691" t="s">
        <v>1580</v>
      </c>
      <c r="E67" s="2691"/>
      <c r="F67" s="2692"/>
      <c r="G67" s="1707"/>
      <c r="H67" s="1700"/>
      <c r="I67" s="1700"/>
    </row>
    <row r="68" spans="1:9" ht="12.75">
      <c r="A68" s="495" t="s">
        <v>1581</v>
      </c>
      <c r="B68" s="1708" t="s">
        <v>1582</v>
      </c>
      <c r="C68" s="1709" t="s">
        <v>1583</v>
      </c>
      <c r="D68" s="1710" t="s">
        <v>1584</v>
      </c>
      <c r="E68" s="1710" t="s">
        <v>1585</v>
      </c>
      <c r="F68" s="1710" t="s">
        <v>1586</v>
      </c>
      <c r="G68" s="1711" t="s">
        <v>1586</v>
      </c>
      <c r="H68" s="1700"/>
      <c r="I68" s="1700"/>
    </row>
    <row r="69" spans="1:9" ht="13.5" thickBot="1">
      <c r="A69" s="614" t="s">
        <v>1587</v>
      </c>
      <c r="B69" s="1712" t="s">
        <v>1588</v>
      </c>
      <c r="C69" s="1713" t="s">
        <v>1589</v>
      </c>
      <c r="D69" s="1300">
        <v>1</v>
      </c>
      <c r="E69" s="1300">
        <v>2</v>
      </c>
      <c r="F69" s="1300">
        <v>3</v>
      </c>
      <c r="G69" s="1301">
        <v>4</v>
      </c>
      <c r="H69" s="1700"/>
      <c r="I69" s="1700"/>
    </row>
    <row r="70" spans="1:9" ht="12.75">
      <c r="A70" s="1719" t="s">
        <v>1702</v>
      </c>
      <c r="B70" s="1720" t="s">
        <v>1703</v>
      </c>
      <c r="C70" s="1721">
        <f>C53+1</f>
        <v>48</v>
      </c>
      <c r="D70" s="1722">
        <f>SUM(D71:D79)</f>
        <v>15654</v>
      </c>
      <c r="E70" s="1722">
        <f>SUM(E71:E79)</f>
        <v>0</v>
      </c>
      <c r="F70" s="1722">
        <f aca="true" t="shared" si="2" ref="F70:F88">D70+E70</f>
        <v>15654</v>
      </c>
      <c r="G70" s="1723">
        <f>SUM(G71:G79)</f>
        <v>17174</v>
      </c>
      <c r="H70" s="1700"/>
      <c r="I70" s="1700"/>
    </row>
    <row r="71" spans="1:9" ht="12.75">
      <c r="A71" s="1719" t="s">
        <v>1704</v>
      </c>
      <c r="B71" s="1720" t="s">
        <v>1694</v>
      </c>
      <c r="C71" s="1721">
        <f aca="true" t="shared" si="3" ref="C71:C88">C70+1</f>
        <v>49</v>
      </c>
      <c r="D71" s="1722">
        <v>71</v>
      </c>
      <c r="E71" s="1722"/>
      <c r="F71" s="1722">
        <f t="shared" si="2"/>
        <v>71</v>
      </c>
      <c r="G71" s="1723">
        <v>491</v>
      </c>
      <c r="H71" s="1700"/>
      <c r="I71" s="1700"/>
    </row>
    <row r="72" spans="1:9" ht="12.75">
      <c r="A72" s="1725" t="s">
        <v>1952</v>
      </c>
      <c r="B72" s="1720" t="s">
        <v>1695</v>
      </c>
      <c r="C72" s="1721">
        <f t="shared" si="3"/>
        <v>50</v>
      </c>
      <c r="D72" s="1722">
        <v>15500</v>
      </c>
      <c r="E72" s="1722"/>
      <c r="F72" s="1722">
        <f t="shared" si="2"/>
        <v>15500</v>
      </c>
      <c r="G72" s="1723">
        <v>16587</v>
      </c>
      <c r="H72" s="1700"/>
      <c r="I72" s="1700"/>
    </row>
    <row r="73" spans="1:9" ht="12.75">
      <c r="A73" s="1725" t="s">
        <v>816</v>
      </c>
      <c r="B73" s="1720" t="s">
        <v>1696</v>
      </c>
      <c r="C73" s="1721">
        <f t="shared" si="3"/>
        <v>51</v>
      </c>
      <c r="D73" s="1722"/>
      <c r="E73" s="1722"/>
      <c r="F73" s="1722"/>
      <c r="G73" s="1723"/>
      <c r="H73" s="1700"/>
      <c r="I73" s="1700"/>
    </row>
    <row r="74" spans="1:9" ht="12.75">
      <c r="A74" s="1725" t="s">
        <v>825</v>
      </c>
      <c r="B74" s="1720" t="s">
        <v>1697</v>
      </c>
      <c r="C74" s="1721">
        <f t="shared" si="3"/>
        <v>52</v>
      </c>
      <c r="D74" s="1722"/>
      <c r="E74" s="1722"/>
      <c r="F74" s="1722"/>
      <c r="G74" s="1723"/>
      <c r="H74" s="1700"/>
      <c r="I74" s="1700"/>
    </row>
    <row r="75" spans="1:9" ht="12.75">
      <c r="A75" s="1725" t="s">
        <v>832</v>
      </c>
      <c r="B75" s="1720" t="s">
        <v>1705</v>
      </c>
      <c r="C75" s="1721">
        <f t="shared" si="3"/>
        <v>53</v>
      </c>
      <c r="D75" s="1722"/>
      <c r="E75" s="1722"/>
      <c r="F75" s="1722"/>
      <c r="G75" s="1723"/>
      <c r="H75" s="1700"/>
      <c r="I75" s="1700"/>
    </row>
    <row r="76" spans="1:9" ht="12.75">
      <c r="A76" s="1725" t="s">
        <v>857</v>
      </c>
      <c r="B76" s="1720" t="s">
        <v>1706</v>
      </c>
      <c r="C76" s="1721">
        <f t="shared" si="3"/>
        <v>54</v>
      </c>
      <c r="D76" s="1722"/>
      <c r="E76" s="1722"/>
      <c r="F76" s="1722"/>
      <c r="G76" s="1723"/>
      <c r="H76" s="1700"/>
      <c r="I76" s="1700"/>
    </row>
    <row r="77" spans="1:9" ht="12.75">
      <c r="A77" s="1725" t="s">
        <v>2047</v>
      </c>
      <c r="B77" s="1720" t="s">
        <v>1707</v>
      </c>
      <c r="C77" s="1721">
        <f t="shared" si="3"/>
        <v>55</v>
      </c>
      <c r="D77" s="1722">
        <v>83</v>
      </c>
      <c r="E77" s="1722"/>
      <c r="F77" s="1722">
        <f t="shared" si="2"/>
        <v>83</v>
      </c>
      <c r="G77" s="1723">
        <v>94</v>
      </c>
      <c r="H77" s="1700"/>
      <c r="I77" s="1700"/>
    </row>
    <row r="78" spans="1:9" ht="12.75">
      <c r="A78" s="1725" t="s">
        <v>2055</v>
      </c>
      <c r="B78" s="1720" t="s">
        <v>1699</v>
      </c>
      <c r="C78" s="1721">
        <f t="shared" si="3"/>
        <v>56</v>
      </c>
      <c r="D78" s="1722"/>
      <c r="E78" s="1722"/>
      <c r="F78" s="1722"/>
      <c r="G78" s="1723"/>
      <c r="H78" s="1700"/>
      <c r="I78" s="1700"/>
    </row>
    <row r="79" spans="1:9" ht="12.75">
      <c r="A79" s="1725" t="s">
        <v>2061</v>
      </c>
      <c r="B79" s="1720" t="s">
        <v>1700</v>
      </c>
      <c r="C79" s="1721">
        <f t="shared" si="3"/>
        <v>57</v>
      </c>
      <c r="D79" s="1722"/>
      <c r="E79" s="1722"/>
      <c r="F79" s="1722"/>
      <c r="G79" s="1723">
        <v>2</v>
      </c>
      <c r="H79" s="1700"/>
      <c r="I79" s="1700"/>
    </row>
    <row r="80" spans="1:9" ht="12.75">
      <c r="A80" s="1719" t="s">
        <v>1708</v>
      </c>
      <c r="B80" s="1720" t="s">
        <v>1709</v>
      </c>
      <c r="C80" s="1721">
        <f t="shared" si="3"/>
        <v>58</v>
      </c>
      <c r="D80" s="1722">
        <f>SUM(D81:D84)</f>
        <v>5341</v>
      </c>
      <c r="E80" s="1722">
        <f>SUM(E81:E84)</f>
        <v>0</v>
      </c>
      <c r="F80" s="1722">
        <f t="shared" si="2"/>
        <v>5341</v>
      </c>
      <c r="G80" s="1723">
        <f>SUM(G81:G84)</f>
        <v>3071</v>
      </c>
      <c r="H80" s="1700"/>
      <c r="I80" s="1700"/>
    </row>
    <row r="81" spans="1:9" ht="12.75">
      <c r="A81" s="1719" t="s">
        <v>1710</v>
      </c>
      <c r="B81" s="1720" t="s">
        <v>1711</v>
      </c>
      <c r="C81" s="1721">
        <f t="shared" si="3"/>
        <v>59</v>
      </c>
      <c r="D81" s="1722">
        <v>14</v>
      </c>
      <c r="E81" s="1722"/>
      <c r="F81" s="1722">
        <f t="shared" si="2"/>
        <v>14</v>
      </c>
      <c r="G81" s="1723">
        <v>29</v>
      </c>
      <c r="H81" s="1700"/>
      <c r="I81" s="1700"/>
    </row>
    <row r="82" spans="1:9" ht="12.75">
      <c r="A82" s="1725" t="s">
        <v>1952</v>
      </c>
      <c r="B82" s="1720" t="s">
        <v>1712</v>
      </c>
      <c r="C82" s="1721">
        <f t="shared" si="3"/>
        <v>60</v>
      </c>
      <c r="D82" s="1722">
        <v>5327</v>
      </c>
      <c r="E82" s="1722"/>
      <c r="F82" s="1722">
        <f t="shared" si="2"/>
        <v>5327</v>
      </c>
      <c r="G82" s="1723">
        <v>3042</v>
      </c>
      <c r="H82" s="1700"/>
      <c r="I82" s="1700"/>
    </row>
    <row r="83" spans="1:9" ht="12.75">
      <c r="A83" s="1725" t="s">
        <v>816</v>
      </c>
      <c r="B83" s="1720" t="s">
        <v>1713</v>
      </c>
      <c r="C83" s="1721">
        <f t="shared" si="3"/>
        <v>61</v>
      </c>
      <c r="D83" s="1722"/>
      <c r="E83" s="1722"/>
      <c r="F83" s="1722">
        <f t="shared" si="2"/>
        <v>0</v>
      </c>
      <c r="G83" s="1723"/>
      <c r="H83" s="1700"/>
      <c r="I83" s="1700"/>
    </row>
    <row r="84" spans="1:9" ht="12.75">
      <c r="A84" s="1725" t="s">
        <v>825</v>
      </c>
      <c r="B84" s="1720" t="s">
        <v>1714</v>
      </c>
      <c r="C84" s="1721">
        <f t="shared" si="3"/>
        <v>62</v>
      </c>
      <c r="D84" s="1722"/>
      <c r="E84" s="1722"/>
      <c r="F84" s="1722">
        <f t="shared" si="2"/>
        <v>0</v>
      </c>
      <c r="G84" s="1723"/>
      <c r="H84" s="1700"/>
      <c r="I84" s="1700"/>
    </row>
    <row r="85" spans="1:9" ht="12.75">
      <c r="A85" s="1719" t="s">
        <v>1715</v>
      </c>
      <c r="B85" s="1720" t="s">
        <v>1716</v>
      </c>
      <c r="C85" s="1721">
        <f t="shared" si="3"/>
        <v>63</v>
      </c>
      <c r="D85" s="1722">
        <f>SUM(D86:D88)</f>
        <v>0</v>
      </c>
      <c r="E85" s="1722">
        <f>SUM(E86:E88)</f>
        <v>0</v>
      </c>
      <c r="F85" s="1722">
        <f t="shared" si="2"/>
        <v>0</v>
      </c>
      <c r="G85" s="1723">
        <f>SUM(G86:G88)</f>
        <v>0</v>
      </c>
      <c r="H85" s="1700"/>
      <c r="I85" s="1700"/>
    </row>
    <row r="86" spans="1:9" ht="12.75">
      <c r="A86" s="1719" t="s">
        <v>1717</v>
      </c>
      <c r="B86" s="1720" t="s">
        <v>1490</v>
      </c>
      <c r="C86" s="1721">
        <f t="shared" si="3"/>
        <v>64</v>
      </c>
      <c r="D86" s="1722"/>
      <c r="E86" s="1722"/>
      <c r="F86" s="1722">
        <f t="shared" si="2"/>
        <v>0</v>
      </c>
      <c r="G86" s="1723"/>
      <c r="H86" s="1700"/>
      <c r="I86" s="1700"/>
    </row>
    <row r="87" spans="1:9" ht="12.75">
      <c r="A87" s="1725" t="s">
        <v>1952</v>
      </c>
      <c r="B87" s="1720" t="s">
        <v>1718</v>
      </c>
      <c r="C87" s="1721">
        <f t="shared" si="3"/>
        <v>65</v>
      </c>
      <c r="D87" s="1722"/>
      <c r="E87" s="1722"/>
      <c r="F87" s="1722">
        <f t="shared" si="2"/>
        <v>0</v>
      </c>
      <c r="G87" s="1723"/>
      <c r="H87" s="1700"/>
      <c r="I87" s="1700"/>
    </row>
    <row r="88" spans="1:9" ht="13.5" thickBot="1">
      <c r="A88" s="1726" t="s">
        <v>816</v>
      </c>
      <c r="B88" s="1727" t="s">
        <v>1719</v>
      </c>
      <c r="C88" s="1728">
        <f t="shared" si="3"/>
        <v>66</v>
      </c>
      <c r="D88" s="1729"/>
      <c r="E88" s="1729"/>
      <c r="F88" s="1729">
        <f t="shared" si="2"/>
        <v>0</v>
      </c>
      <c r="G88" s="1730"/>
      <c r="H88" s="1700"/>
      <c r="I88" s="1700"/>
    </row>
    <row r="89" spans="1:9" ht="12.75">
      <c r="A89" s="1700"/>
      <c r="B89" s="1700"/>
      <c r="C89" s="1700"/>
      <c r="D89" s="1700"/>
      <c r="E89" s="1700"/>
      <c r="F89" s="1700"/>
      <c r="G89" s="1700"/>
      <c r="H89" s="1700"/>
      <c r="I89" s="1700"/>
    </row>
    <row r="90" spans="1:9" ht="12.75">
      <c r="A90" s="1700"/>
      <c r="B90" s="1700"/>
      <c r="C90" s="1700"/>
      <c r="D90" s="1700"/>
      <c r="E90" s="1700"/>
      <c r="F90" s="1700"/>
      <c r="G90" s="1700"/>
      <c r="H90" s="1700"/>
      <c r="I90" s="1700"/>
    </row>
    <row r="91" spans="1:9" ht="12.75">
      <c r="A91" s="1700"/>
      <c r="B91" s="1700"/>
      <c r="C91" s="1700"/>
      <c r="D91" s="1700"/>
      <c r="E91" s="1700"/>
      <c r="F91" s="1700"/>
      <c r="G91" s="1700"/>
      <c r="H91" s="1700"/>
      <c r="I91" s="1700"/>
    </row>
    <row r="92" spans="1:9" ht="12.75">
      <c r="A92" s="1700"/>
      <c r="B92" s="1700"/>
      <c r="C92" s="1700"/>
      <c r="D92" s="1700"/>
      <c r="E92" s="1700"/>
      <c r="F92" s="1700"/>
      <c r="G92" s="1700"/>
      <c r="H92" s="1700"/>
      <c r="I92" s="1700"/>
    </row>
    <row r="93" spans="1:9" ht="12.75">
      <c r="A93" s="1700"/>
      <c r="B93" s="1700"/>
      <c r="C93" s="1700"/>
      <c r="D93" s="1700"/>
      <c r="E93" s="1700"/>
      <c r="F93" s="1700"/>
      <c r="G93" s="1700"/>
      <c r="H93" s="1700"/>
      <c r="I93" s="1700"/>
    </row>
    <row r="94" spans="1:9" ht="12.75">
      <c r="A94" s="1700"/>
      <c r="B94" s="1700"/>
      <c r="C94" s="1700"/>
      <c r="D94" s="1700"/>
      <c r="E94" s="1700"/>
      <c r="F94" s="1700"/>
      <c r="G94" s="1700"/>
      <c r="H94" s="1700"/>
      <c r="I94" s="1700"/>
    </row>
    <row r="95" spans="1:9" ht="12.75">
      <c r="A95" s="1700"/>
      <c r="B95" s="1700"/>
      <c r="C95" s="1700"/>
      <c r="D95" s="1700"/>
      <c r="E95" s="1700"/>
      <c r="F95" s="1700"/>
      <c r="G95" s="1700"/>
      <c r="H95" s="1700"/>
      <c r="I95" s="1700"/>
    </row>
    <row r="96" spans="1:9" ht="12.75">
      <c r="A96" s="1700"/>
      <c r="B96" s="1700"/>
      <c r="C96" s="1700"/>
      <c r="D96" s="1700"/>
      <c r="E96" s="1700"/>
      <c r="F96" s="1700"/>
      <c r="G96" s="1700"/>
      <c r="H96" s="1700"/>
      <c r="I96" s="1700"/>
    </row>
    <row r="97" spans="1:9" ht="12.75">
      <c r="A97" s="1700"/>
      <c r="B97" s="1700"/>
      <c r="C97" s="1700"/>
      <c r="D97" s="1700"/>
      <c r="E97" s="1700"/>
      <c r="F97" s="1700"/>
      <c r="G97" s="1700"/>
      <c r="H97" s="1700"/>
      <c r="I97" s="1700"/>
    </row>
    <row r="98" spans="1:9" ht="12.75">
      <c r="A98" s="1700"/>
      <c r="B98" s="1700"/>
      <c r="C98" s="1700"/>
      <c r="D98" s="1700"/>
      <c r="E98" s="1700"/>
      <c r="F98" s="1700"/>
      <c r="G98" s="1700"/>
      <c r="H98" s="1700"/>
      <c r="I98" s="1700"/>
    </row>
    <row r="99" spans="1:9" ht="12.75">
      <c r="A99" s="1700"/>
      <c r="B99" s="1700"/>
      <c r="C99" s="1700"/>
      <c r="D99" s="1700"/>
      <c r="E99" s="1700"/>
      <c r="F99" s="1700"/>
      <c r="G99" s="1700"/>
      <c r="H99" s="1700"/>
      <c r="I99" s="1700"/>
    </row>
    <row r="100" spans="1:9" ht="12.75">
      <c r="A100" s="1700"/>
      <c r="B100" s="1700"/>
      <c r="C100" s="1700"/>
      <c r="D100" s="1700"/>
      <c r="E100" s="1700"/>
      <c r="F100" s="1700"/>
      <c r="G100" s="1700"/>
      <c r="H100" s="1700"/>
      <c r="I100" s="1700"/>
    </row>
    <row r="101" spans="1:9" ht="12.75">
      <c r="A101" s="1700"/>
      <c r="B101" s="1700"/>
      <c r="C101" s="1700"/>
      <c r="D101" s="1700"/>
      <c r="E101" s="1700"/>
      <c r="F101" s="1700"/>
      <c r="G101" s="1700"/>
      <c r="H101" s="1700"/>
      <c r="I101" s="1700"/>
    </row>
    <row r="102" spans="1:9" ht="12.75">
      <c r="A102" s="1700"/>
      <c r="B102" s="1700"/>
      <c r="C102" s="1700"/>
      <c r="D102" s="1700"/>
      <c r="E102" s="1700"/>
      <c r="F102" s="1700"/>
      <c r="G102" s="1700"/>
      <c r="H102" s="1700"/>
      <c r="I102" s="1700"/>
    </row>
    <row r="103" spans="1:9" ht="12.75">
      <c r="A103" s="1700"/>
      <c r="B103" s="1700"/>
      <c r="C103" s="1700"/>
      <c r="D103" s="1700"/>
      <c r="E103" s="1700"/>
      <c r="F103" s="1700"/>
      <c r="G103" s="1700"/>
      <c r="H103" s="1700"/>
      <c r="I103" s="1700"/>
    </row>
    <row r="104" spans="1:9" ht="12.75">
      <c r="A104" s="1700"/>
      <c r="B104" s="1700"/>
      <c r="C104" s="1700"/>
      <c r="D104" s="1700"/>
      <c r="E104" s="1700"/>
      <c r="F104" s="1700"/>
      <c r="G104" s="1700"/>
      <c r="H104" s="1700"/>
      <c r="I104" s="1700"/>
    </row>
    <row r="105" spans="1:9" ht="12.75">
      <c r="A105" s="1700"/>
      <c r="B105" s="1700"/>
      <c r="C105" s="1700"/>
      <c r="D105" s="1700"/>
      <c r="E105" s="1700"/>
      <c r="F105" s="1700"/>
      <c r="G105" s="1700"/>
      <c r="H105" s="1700"/>
      <c r="I105" s="1700"/>
    </row>
    <row r="106" spans="1:9" ht="12.75">
      <c r="A106" s="1700"/>
      <c r="B106" s="1700"/>
      <c r="C106" s="1700"/>
      <c r="D106" s="1700"/>
      <c r="E106" s="1700"/>
      <c r="F106" s="1700"/>
      <c r="G106" s="1700"/>
      <c r="H106" s="1700"/>
      <c r="I106" s="1700"/>
    </row>
    <row r="107" spans="1:9" ht="12.75">
      <c r="A107" s="1700"/>
      <c r="B107" s="1700"/>
      <c r="C107" s="1700"/>
      <c r="D107" s="1700"/>
      <c r="E107" s="1700"/>
      <c r="F107" s="1700"/>
      <c r="G107" s="1700"/>
      <c r="H107" s="1700"/>
      <c r="I107" s="1700"/>
    </row>
    <row r="108" spans="1:9" ht="12.75">
      <c r="A108" s="1700"/>
      <c r="B108" s="1700"/>
      <c r="C108" s="1700"/>
      <c r="D108" s="1700"/>
      <c r="E108" s="1700"/>
      <c r="F108" s="1700"/>
      <c r="G108" s="1700"/>
      <c r="H108" s="1700"/>
      <c r="I108" s="1700"/>
    </row>
    <row r="109" spans="1:9" ht="12.75">
      <c r="A109" s="1700"/>
      <c r="B109" s="1700"/>
      <c r="C109" s="1700"/>
      <c r="D109" s="1700"/>
      <c r="E109" s="1700"/>
      <c r="F109" s="1700"/>
      <c r="G109" s="1700"/>
      <c r="H109" s="1700"/>
      <c r="I109" s="1700"/>
    </row>
    <row r="110" spans="1:9" ht="12.75">
      <c r="A110" s="1700"/>
      <c r="B110" s="1700"/>
      <c r="C110" s="1700"/>
      <c r="D110" s="1700"/>
      <c r="E110" s="1700"/>
      <c r="F110" s="1700"/>
      <c r="G110" s="1700"/>
      <c r="H110" s="1700"/>
      <c r="I110" s="1700"/>
    </row>
    <row r="111" spans="1:9" ht="12.75">
      <c r="A111" s="1700"/>
      <c r="B111" s="1700"/>
      <c r="C111" s="1700"/>
      <c r="D111" s="1700"/>
      <c r="E111" s="1700"/>
      <c r="F111" s="1700"/>
      <c r="G111" s="1700"/>
      <c r="H111" s="1700"/>
      <c r="I111" s="1700"/>
    </row>
    <row r="112" spans="1:9" ht="12.75">
      <c r="A112" s="1700"/>
      <c r="B112" s="1700"/>
      <c r="C112" s="1700"/>
      <c r="D112" s="1700"/>
      <c r="E112" s="1700"/>
      <c r="F112" s="1700"/>
      <c r="G112" s="1700"/>
      <c r="H112" s="1700"/>
      <c r="I112" s="1700"/>
    </row>
    <row r="113" spans="1:9" ht="12.75">
      <c r="A113" s="1700"/>
      <c r="B113" s="1700"/>
      <c r="C113" s="1700"/>
      <c r="D113" s="1700"/>
      <c r="E113" s="1700"/>
      <c r="F113" s="1700"/>
      <c r="G113" s="1700"/>
      <c r="H113" s="1700"/>
      <c r="I113" s="1700"/>
    </row>
    <row r="114" spans="1:9" ht="12.75">
      <c r="A114" s="1700"/>
      <c r="B114" s="1700"/>
      <c r="C114" s="1700"/>
      <c r="D114" s="1700"/>
      <c r="E114" s="1700"/>
      <c r="F114" s="1700"/>
      <c r="G114" s="1700"/>
      <c r="H114" s="1700"/>
      <c r="I114" s="1700"/>
    </row>
    <row r="115" spans="1:9" ht="12.75">
      <c r="A115" s="1700"/>
      <c r="B115" s="1700"/>
      <c r="C115" s="1700"/>
      <c r="D115" s="1700"/>
      <c r="E115" s="1700"/>
      <c r="F115" s="1700"/>
      <c r="G115" s="1700"/>
      <c r="H115" s="1700"/>
      <c r="I115" s="1700"/>
    </row>
    <row r="116" spans="1:9" ht="12.75">
      <c r="A116" s="1700"/>
      <c r="B116" s="1700"/>
      <c r="C116" s="1700"/>
      <c r="D116" s="1700"/>
      <c r="E116" s="1700"/>
      <c r="F116" s="1700"/>
      <c r="G116" s="1700"/>
      <c r="H116" s="1700"/>
      <c r="I116" s="1700"/>
    </row>
    <row r="117" spans="1:9" ht="12.75">
      <c r="A117" s="1700"/>
      <c r="B117" s="1700"/>
      <c r="C117" s="1700"/>
      <c r="D117" s="1700"/>
      <c r="E117" s="1700"/>
      <c r="F117" s="1700"/>
      <c r="G117" s="1700"/>
      <c r="H117" s="1700"/>
      <c r="I117" s="1700"/>
    </row>
    <row r="118" spans="1:9" ht="12.75">
      <c r="A118" s="1700"/>
      <c r="B118" s="1700"/>
      <c r="C118" s="1700"/>
      <c r="D118" s="1700"/>
      <c r="E118" s="1700"/>
      <c r="F118" s="1700"/>
      <c r="G118" s="1700"/>
      <c r="H118" s="1700"/>
      <c r="I118" s="1700"/>
    </row>
    <row r="119" spans="1:9" ht="12.75">
      <c r="A119" s="1700"/>
      <c r="B119" s="1700"/>
      <c r="C119" s="1700"/>
      <c r="D119" s="1700"/>
      <c r="E119" s="1700"/>
      <c r="F119" s="1700"/>
      <c r="G119" s="1700"/>
      <c r="H119" s="1700"/>
      <c r="I119" s="1700"/>
    </row>
    <row r="120" spans="1:9" ht="12.75">
      <c r="A120" s="1700"/>
      <c r="B120" s="1700"/>
      <c r="C120" s="1700"/>
      <c r="D120" s="1700"/>
      <c r="E120" s="1700"/>
      <c r="F120" s="1700"/>
      <c r="G120" s="1700"/>
      <c r="H120" s="1700"/>
      <c r="I120" s="1700"/>
    </row>
    <row r="121" spans="1:9" ht="12.75">
      <c r="A121" s="1700"/>
      <c r="B121" s="1700"/>
      <c r="C121" s="1700"/>
      <c r="D121" s="1700"/>
      <c r="E121" s="1700"/>
      <c r="F121" s="1700"/>
      <c r="G121" s="1700"/>
      <c r="H121" s="1700"/>
      <c r="I121" s="1700"/>
    </row>
    <row r="122" spans="1:9" ht="12.75">
      <c r="A122" s="1700"/>
      <c r="B122" s="1700"/>
      <c r="C122" s="1700"/>
      <c r="D122" s="1700"/>
      <c r="E122" s="1700"/>
      <c r="F122" s="1700"/>
      <c r="G122" s="1700"/>
      <c r="H122" s="1700"/>
      <c r="I122" s="1700"/>
    </row>
    <row r="123" spans="1:9" ht="12.75">
      <c r="A123" s="1700"/>
      <c r="B123" s="1700"/>
      <c r="C123" s="1700"/>
      <c r="D123" s="1700"/>
      <c r="E123" s="1700"/>
      <c r="F123" s="1700"/>
      <c r="G123" s="1700"/>
      <c r="H123" s="1700"/>
      <c r="I123" s="1700"/>
    </row>
    <row r="124" spans="1:9" ht="12.75">
      <c r="A124" s="1700"/>
      <c r="B124" s="1700"/>
      <c r="C124" s="1700"/>
      <c r="D124" s="1700"/>
      <c r="E124" s="1700"/>
      <c r="F124" s="1700"/>
      <c r="G124" s="1700"/>
      <c r="H124" s="1700"/>
      <c r="I124" s="1700"/>
    </row>
    <row r="125" spans="1:9" ht="12.75">
      <c r="A125" s="1700"/>
      <c r="B125" s="1700"/>
      <c r="C125" s="1700"/>
      <c r="D125" s="1700"/>
      <c r="E125" s="1700"/>
      <c r="F125" s="1700"/>
      <c r="G125" s="1700"/>
      <c r="H125" s="1700"/>
      <c r="I125" s="1700"/>
    </row>
    <row r="126" spans="1:9" ht="12.75">
      <c r="A126" s="1700"/>
      <c r="B126" s="1700"/>
      <c r="C126" s="1700"/>
      <c r="D126" s="1700"/>
      <c r="E126" s="1700"/>
      <c r="F126" s="1700"/>
      <c r="G126" s="1700"/>
      <c r="H126" s="1700"/>
      <c r="I126" s="1700"/>
    </row>
    <row r="127" spans="1:9" ht="12.75">
      <c r="A127" s="1700"/>
      <c r="B127" s="1700"/>
      <c r="C127" s="1700"/>
      <c r="D127" s="1700"/>
      <c r="E127" s="1700"/>
      <c r="F127" s="1700"/>
      <c r="G127" s="1700"/>
      <c r="H127" s="1700"/>
      <c r="I127" s="1700"/>
    </row>
    <row r="128" spans="1:9" ht="12.75">
      <c r="A128" s="1700"/>
      <c r="B128" s="1700"/>
      <c r="C128" s="1700"/>
      <c r="D128" s="1700"/>
      <c r="E128" s="1700"/>
      <c r="F128" s="1700"/>
      <c r="G128" s="1700"/>
      <c r="H128" s="1700"/>
      <c r="I128" s="1700"/>
    </row>
    <row r="129" spans="1:9" ht="12.75">
      <c r="A129" s="1700"/>
      <c r="B129" s="1700"/>
      <c r="C129" s="1700"/>
      <c r="D129" s="1700"/>
      <c r="E129" s="1700"/>
      <c r="F129" s="1700"/>
      <c r="G129" s="1700"/>
      <c r="H129" s="1700"/>
      <c r="I129" s="1700"/>
    </row>
    <row r="130" spans="1:9" ht="12.75">
      <c r="A130" s="1700"/>
      <c r="B130" s="1700"/>
      <c r="C130" s="1735" t="s">
        <v>1775</v>
      </c>
      <c r="D130" s="1700"/>
      <c r="E130" s="1700"/>
      <c r="F130" s="1700"/>
      <c r="G130" s="1700"/>
      <c r="H130" s="1700"/>
      <c r="I130" s="1700"/>
    </row>
    <row r="131" spans="1:9" ht="12.75">
      <c r="A131" s="1700"/>
      <c r="B131" s="1700"/>
      <c r="C131" s="1700"/>
      <c r="D131" s="1700"/>
      <c r="E131" s="1700"/>
      <c r="F131" s="1700"/>
      <c r="G131" s="1700"/>
      <c r="H131" s="1700"/>
      <c r="I131" s="1700"/>
    </row>
    <row r="132" spans="1:9" ht="13.5" thickBot="1">
      <c r="A132" s="1700"/>
      <c r="B132" s="1700"/>
      <c r="C132" s="1700"/>
      <c r="D132" s="1700"/>
      <c r="E132" s="1736" t="s">
        <v>19</v>
      </c>
      <c r="F132" s="1700"/>
      <c r="G132" s="1699"/>
      <c r="H132" s="1700"/>
      <c r="I132" s="1700"/>
    </row>
    <row r="133" spans="1:9" ht="39" thickBot="1">
      <c r="A133" s="1790" t="s">
        <v>1581</v>
      </c>
      <c r="B133" s="1791" t="s">
        <v>1720</v>
      </c>
      <c r="C133" s="1792" t="s">
        <v>1583</v>
      </c>
      <c r="D133" s="1793" t="s">
        <v>1721</v>
      </c>
      <c r="E133" s="1794" t="s">
        <v>1722</v>
      </c>
      <c r="F133" s="1700"/>
      <c r="G133" s="1700"/>
      <c r="H133" s="1700"/>
      <c r="I133" s="1700"/>
    </row>
    <row r="134" spans="1:9" ht="12.75">
      <c r="A134" s="605" t="s">
        <v>1587</v>
      </c>
      <c r="B134" s="1789" t="s">
        <v>1588</v>
      </c>
      <c r="C134" s="1789" t="s">
        <v>1589</v>
      </c>
      <c r="D134" s="1295">
        <v>1</v>
      </c>
      <c r="E134" s="1298">
        <v>2</v>
      </c>
      <c r="F134" s="1700"/>
      <c r="G134" s="1700"/>
      <c r="H134" s="1700"/>
      <c r="I134" s="1700"/>
    </row>
    <row r="135" spans="1:9" ht="12.75">
      <c r="A135" s="1714"/>
      <c r="B135" s="1737" t="s">
        <v>1723</v>
      </c>
      <c r="C135" s="1716">
        <v>67</v>
      </c>
      <c r="D135" s="1717">
        <f>D136+D154+D187</f>
        <v>113152</v>
      </c>
      <c r="E135" s="1718">
        <f>E136+E154+E187</f>
        <v>116402</v>
      </c>
      <c r="F135" s="1700"/>
      <c r="G135" s="1700"/>
      <c r="H135" s="1700"/>
      <c r="I135" s="1700"/>
    </row>
    <row r="136" spans="1:9" ht="12.75">
      <c r="A136" s="1719" t="s">
        <v>1591</v>
      </c>
      <c r="B136" s="1724" t="s">
        <v>1724</v>
      </c>
      <c r="C136" s="1721">
        <v>68</v>
      </c>
      <c r="D136" s="1722">
        <f>D137+D141+D147+D150+D153</f>
        <v>112551</v>
      </c>
      <c r="E136" s="1723">
        <f>E137+E141+E147+E150+E153</f>
        <v>115645</v>
      </c>
      <c r="F136" s="1700"/>
      <c r="G136" s="1700"/>
      <c r="H136" s="1700"/>
      <c r="I136" s="1700"/>
    </row>
    <row r="137" spans="1:9" ht="12.75">
      <c r="A137" s="1719" t="s">
        <v>1725</v>
      </c>
      <c r="B137" s="1724" t="s">
        <v>1726</v>
      </c>
      <c r="C137" s="1721">
        <v>69</v>
      </c>
      <c r="D137" s="1722">
        <f>SUM(D138:D140)</f>
        <v>130000</v>
      </c>
      <c r="E137" s="1723">
        <f>SUM(E138:F140)</f>
        <v>130000</v>
      </c>
      <c r="F137" s="1700"/>
      <c r="G137" s="1700"/>
      <c r="H137" s="1700"/>
      <c r="I137" s="1700"/>
    </row>
    <row r="138" spans="1:9" ht="12.75">
      <c r="A138" s="1719" t="s">
        <v>1727</v>
      </c>
      <c r="B138" s="1724" t="s">
        <v>1728</v>
      </c>
      <c r="C138" s="1721">
        <v>70</v>
      </c>
      <c r="D138" s="1722">
        <v>130000</v>
      </c>
      <c r="E138" s="1723">
        <v>130000</v>
      </c>
      <c r="F138" s="1700"/>
      <c r="G138" s="1700"/>
      <c r="H138" s="1700"/>
      <c r="I138" s="1700"/>
    </row>
    <row r="139" spans="1:9" ht="12.75">
      <c r="A139" s="1725" t="s">
        <v>1952</v>
      </c>
      <c r="B139" s="1724" t="s">
        <v>1729</v>
      </c>
      <c r="C139" s="1721">
        <v>71</v>
      </c>
      <c r="D139" s="1722"/>
      <c r="E139" s="1723"/>
      <c r="F139" s="1700"/>
      <c r="G139" s="1700"/>
      <c r="H139" s="1700"/>
      <c r="I139" s="1700"/>
    </row>
    <row r="140" spans="1:9" ht="12.75">
      <c r="A140" s="1725" t="s">
        <v>816</v>
      </c>
      <c r="B140" s="1724" t="s">
        <v>1730</v>
      </c>
      <c r="C140" s="1721">
        <v>72</v>
      </c>
      <c r="D140" s="1722"/>
      <c r="E140" s="1723"/>
      <c r="F140" s="1700"/>
      <c r="G140" s="1700"/>
      <c r="H140" s="1700"/>
      <c r="I140" s="1700"/>
    </row>
    <row r="141" spans="1:9" ht="12.75">
      <c r="A141" s="1719" t="s">
        <v>1731</v>
      </c>
      <c r="B141" s="1724" t="s">
        <v>1732</v>
      </c>
      <c r="C141" s="1721">
        <v>73</v>
      </c>
      <c r="D141" s="1722">
        <f>SUM(D142:D146)</f>
        <v>-4670</v>
      </c>
      <c r="E141" s="1723">
        <f>SUM(E142:E146)</f>
        <v>-4700</v>
      </c>
      <c r="F141" s="1700"/>
      <c r="G141" s="1700"/>
      <c r="H141" s="1700"/>
      <c r="I141" s="1700"/>
    </row>
    <row r="142" spans="1:9" ht="12.75">
      <c r="A142" s="1719" t="s">
        <v>1733</v>
      </c>
      <c r="B142" s="1724" t="s">
        <v>1734</v>
      </c>
      <c r="C142" s="1721">
        <v>74</v>
      </c>
      <c r="D142" s="1722"/>
      <c r="E142" s="1723"/>
      <c r="F142" s="1700"/>
      <c r="G142" s="1700"/>
      <c r="H142" s="1700"/>
      <c r="I142" s="1700"/>
    </row>
    <row r="143" spans="1:9" ht="12.75">
      <c r="A143" s="1725" t="s">
        <v>1952</v>
      </c>
      <c r="B143" s="1724" t="s">
        <v>1735</v>
      </c>
      <c r="C143" s="1721">
        <v>75</v>
      </c>
      <c r="D143" s="1722">
        <v>30</v>
      </c>
      <c r="E143" s="1723"/>
      <c r="F143" s="1700"/>
      <c r="G143" s="1700"/>
      <c r="H143" s="1700"/>
      <c r="I143" s="1700"/>
    </row>
    <row r="144" spans="1:9" ht="12.75">
      <c r="A144" s="1725" t="s">
        <v>816</v>
      </c>
      <c r="B144" s="1724" t="s">
        <v>667</v>
      </c>
      <c r="C144" s="1721">
        <v>76</v>
      </c>
      <c r="D144" s="1722">
        <v>-4700</v>
      </c>
      <c r="E144" s="1723">
        <v>-4700</v>
      </c>
      <c r="F144" s="1700"/>
      <c r="G144" s="1700"/>
      <c r="H144" s="1700"/>
      <c r="I144" s="1700"/>
    </row>
    <row r="145" spans="1:9" ht="12.75">
      <c r="A145" s="1725" t="s">
        <v>825</v>
      </c>
      <c r="B145" s="1724" t="s">
        <v>668</v>
      </c>
      <c r="C145" s="1721">
        <v>77</v>
      </c>
      <c r="D145" s="1722"/>
      <c r="E145" s="1723"/>
      <c r="F145" s="1700"/>
      <c r="G145" s="1700"/>
      <c r="H145" s="1700"/>
      <c r="I145" s="1700"/>
    </row>
    <row r="146" spans="1:9" ht="12.75">
      <c r="A146" s="1725" t="s">
        <v>832</v>
      </c>
      <c r="B146" s="1724" t="s">
        <v>669</v>
      </c>
      <c r="C146" s="1721">
        <v>78</v>
      </c>
      <c r="D146" s="1722"/>
      <c r="E146" s="1723"/>
      <c r="F146" s="1700"/>
      <c r="G146" s="1700"/>
      <c r="H146" s="1700"/>
      <c r="I146" s="1700"/>
    </row>
    <row r="147" spans="1:9" ht="12.75">
      <c r="A147" s="1719" t="s">
        <v>670</v>
      </c>
      <c r="B147" s="1720" t="s">
        <v>671</v>
      </c>
      <c r="C147" s="1721">
        <v>79</v>
      </c>
      <c r="D147" s="1722">
        <f>D148+D149</f>
        <v>17</v>
      </c>
      <c r="E147" s="1723">
        <f>E148+E149</f>
        <v>17</v>
      </c>
      <c r="F147" s="1700"/>
      <c r="G147" s="1700"/>
      <c r="H147" s="1700"/>
      <c r="I147" s="1700"/>
    </row>
    <row r="148" spans="1:9" ht="12.75">
      <c r="A148" s="1719" t="s">
        <v>672</v>
      </c>
      <c r="B148" s="1720" t="s">
        <v>673</v>
      </c>
      <c r="C148" s="1721">
        <v>80</v>
      </c>
      <c r="D148" s="1722">
        <v>17</v>
      </c>
      <c r="E148" s="1723">
        <v>17</v>
      </c>
      <c r="F148" s="1700"/>
      <c r="G148" s="1700"/>
      <c r="H148" s="1700"/>
      <c r="I148" s="1700"/>
    </row>
    <row r="149" spans="1:9" ht="12.75">
      <c r="A149" s="1725" t="s">
        <v>1952</v>
      </c>
      <c r="B149" s="1720" t="s">
        <v>674</v>
      </c>
      <c r="C149" s="1721">
        <v>81</v>
      </c>
      <c r="D149" s="1722"/>
      <c r="E149" s="1723"/>
      <c r="F149" s="1700"/>
      <c r="G149" s="1700"/>
      <c r="H149" s="1700"/>
      <c r="I149" s="1700"/>
    </row>
    <row r="150" spans="1:9" ht="12.75">
      <c r="A150" s="1719" t="s">
        <v>675</v>
      </c>
      <c r="B150" s="1720" t="s">
        <v>676</v>
      </c>
      <c r="C150" s="1721">
        <v>82</v>
      </c>
      <c r="D150" s="1722">
        <f>D151+D152</f>
        <v>-9691</v>
      </c>
      <c r="E150" s="1723">
        <f>E151+E152</f>
        <v>-5648</v>
      </c>
      <c r="F150" s="1700"/>
      <c r="G150" s="1700"/>
      <c r="H150" s="1700"/>
      <c r="I150" s="1700"/>
    </row>
    <row r="151" spans="1:9" ht="12.75">
      <c r="A151" s="1719" t="s">
        <v>677</v>
      </c>
      <c r="B151" s="1720" t="s">
        <v>678</v>
      </c>
      <c r="C151" s="1721">
        <f aca="true" t="shared" si="4" ref="C151:C159">C150+1</f>
        <v>83</v>
      </c>
      <c r="D151" s="1722"/>
      <c r="E151" s="1723"/>
      <c r="F151" s="1700"/>
      <c r="G151" s="1700"/>
      <c r="H151" s="1700"/>
      <c r="I151" s="1700"/>
    </row>
    <row r="152" spans="1:9" ht="12.75">
      <c r="A152" s="1725" t="s">
        <v>1952</v>
      </c>
      <c r="B152" s="1720" t="s">
        <v>679</v>
      </c>
      <c r="C152" s="1721">
        <f t="shared" si="4"/>
        <v>84</v>
      </c>
      <c r="D152" s="1722">
        <v>-9691</v>
      </c>
      <c r="E152" s="1723">
        <v>-5648</v>
      </c>
      <c r="F152" s="1700"/>
      <c r="G152" s="1700"/>
      <c r="H152" s="1700"/>
      <c r="I152" s="1700"/>
    </row>
    <row r="153" spans="1:9" ht="12.75">
      <c r="A153" s="1719" t="s">
        <v>680</v>
      </c>
      <c r="B153" s="1720" t="s">
        <v>681</v>
      </c>
      <c r="C153" s="1721">
        <f t="shared" si="4"/>
        <v>85</v>
      </c>
      <c r="D153" s="1722">
        <v>-3105</v>
      </c>
      <c r="E153" s="1723">
        <v>-4024</v>
      </c>
      <c r="F153" s="1700"/>
      <c r="G153" s="1700"/>
      <c r="H153" s="1700"/>
      <c r="I153" s="1700"/>
    </row>
    <row r="154" spans="1:9" ht="12.75">
      <c r="A154" s="1719" t="s">
        <v>1593</v>
      </c>
      <c r="B154" s="1720" t="s">
        <v>682</v>
      </c>
      <c r="C154" s="1721">
        <f t="shared" si="4"/>
        <v>86</v>
      </c>
      <c r="D154" s="1722">
        <v>556</v>
      </c>
      <c r="E154" s="1723">
        <v>737</v>
      </c>
      <c r="F154" s="1700"/>
      <c r="G154" s="1700"/>
      <c r="H154" s="1700"/>
      <c r="I154" s="1700"/>
    </row>
    <row r="155" spans="1:9" ht="12.75">
      <c r="A155" s="1719" t="s">
        <v>683</v>
      </c>
      <c r="B155" s="1720" t="s">
        <v>684</v>
      </c>
      <c r="C155" s="1721">
        <f t="shared" si="4"/>
        <v>87</v>
      </c>
      <c r="D155" s="1722"/>
      <c r="E155" s="1723"/>
      <c r="F155" s="1700"/>
      <c r="G155" s="1700"/>
      <c r="H155" s="1700"/>
      <c r="I155" s="1700"/>
    </row>
    <row r="156" spans="1:9" ht="12.75">
      <c r="A156" s="1719" t="s">
        <v>1597</v>
      </c>
      <c r="B156" s="1720" t="s">
        <v>685</v>
      </c>
      <c r="C156" s="1721">
        <f t="shared" si="4"/>
        <v>88</v>
      </c>
      <c r="D156" s="1722"/>
      <c r="E156" s="1723"/>
      <c r="F156" s="1700"/>
      <c r="G156" s="1700"/>
      <c r="H156" s="1700"/>
      <c r="I156" s="1700"/>
    </row>
    <row r="157" spans="1:9" ht="12.75">
      <c r="A157" s="1725" t="s">
        <v>1952</v>
      </c>
      <c r="B157" s="1720" t="s">
        <v>686</v>
      </c>
      <c r="C157" s="1721">
        <f t="shared" si="4"/>
        <v>89</v>
      </c>
      <c r="D157" s="1722"/>
      <c r="E157" s="1723"/>
      <c r="F157" s="1700"/>
      <c r="G157" s="1700"/>
      <c r="H157" s="1700"/>
      <c r="I157" s="1700"/>
    </row>
    <row r="158" spans="1:9" ht="12.75">
      <c r="A158" s="1725" t="s">
        <v>816</v>
      </c>
      <c r="B158" s="1720" t="s">
        <v>687</v>
      </c>
      <c r="C158" s="1721">
        <f t="shared" si="4"/>
        <v>90</v>
      </c>
      <c r="D158" s="1722"/>
      <c r="E158" s="1723"/>
      <c r="F158" s="1700"/>
      <c r="G158" s="1700"/>
      <c r="H158" s="1700"/>
      <c r="I158" s="1700"/>
    </row>
    <row r="159" spans="1:9" ht="12.75">
      <c r="A159" s="1725" t="s">
        <v>825</v>
      </c>
      <c r="B159" s="1720" t="s">
        <v>688</v>
      </c>
      <c r="C159" s="1721">
        <f t="shared" si="4"/>
        <v>91</v>
      </c>
      <c r="D159" s="1722"/>
      <c r="E159" s="1723"/>
      <c r="F159" s="1700"/>
      <c r="G159" s="1700"/>
      <c r="H159" s="1700"/>
      <c r="I159" s="1700"/>
    </row>
    <row r="160" spans="1:9" ht="12.75">
      <c r="A160" s="1714" t="s">
        <v>343</v>
      </c>
      <c r="B160" s="1715" t="s">
        <v>689</v>
      </c>
      <c r="C160" s="1716">
        <f>C159+1</f>
        <v>92</v>
      </c>
      <c r="D160" s="1717"/>
      <c r="E160" s="1718"/>
      <c r="F160" s="1700"/>
      <c r="G160" s="1700"/>
      <c r="H160" s="1700"/>
      <c r="I160" s="1700"/>
    </row>
    <row r="161" spans="1:9" ht="12.75">
      <c r="A161" s="1719" t="s">
        <v>345</v>
      </c>
      <c r="B161" s="1720" t="s">
        <v>690</v>
      </c>
      <c r="C161" s="1721">
        <f aca="true" t="shared" si="5" ref="C161:C170">C160+1</f>
        <v>93</v>
      </c>
      <c r="D161" s="1722"/>
      <c r="E161" s="1723"/>
      <c r="F161" s="1700"/>
      <c r="G161" s="1700"/>
      <c r="H161" s="1700"/>
      <c r="I161" s="1700"/>
    </row>
    <row r="162" spans="1:9" ht="12.75">
      <c r="A162" s="1725" t="s">
        <v>1952</v>
      </c>
      <c r="B162" s="1720" t="s">
        <v>691</v>
      </c>
      <c r="C162" s="1721">
        <f t="shared" si="5"/>
        <v>94</v>
      </c>
      <c r="D162" s="1722"/>
      <c r="E162" s="1723"/>
      <c r="F162" s="1700"/>
      <c r="G162" s="1700"/>
      <c r="H162" s="1700"/>
      <c r="I162" s="1700"/>
    </row>
    <row r="163" spans="1:9" ht="12.75">
      <c r="A163" s="1725" t="s">
        <v>816</v>
      </c>
      <c r="B163" s="1720" t="s">
        <v>692</v>
      </c>
      <c r="C163" s="1721">
        <f t="shared" si="5"/>
        <v>95</v>
      </c>
      <c r="D163" s="1722"/>
      <c r="E163" s="1723"/>
      <c r="F163" s="1700"/>
      <c r="G163" s="1700"/>
      <c r="H163" s="1700"/>
      <c r="I163" s="1700"/>
    </row>
    <row r="164" spans="1:9" ht="12.75">
      <c r="A164" s="1725" t="s">
        <v>825</v>
      </c>
      <c r="B164" s="1720" t="s">
        <v>693</v>
      </c>
      <c r="C164" s="1721">
        <f t="shared" si="5"/>
        <v>96</v>
      </c>
      <c r="D164" s="1722"/>
      <c r="E164" s="1723"/>
      <c r="F164" s="1700"/>
      <c r="G164" s="1700"/>
      <c r="H164" s="1700"/>
      <c r="I164" s="1700"/>
    </row>
    <row r="165" spans="1:9" ht="12.75">
      <c r="A165" s="1725" t="s">
        <v>832</v>
      </c>
      <c r="B165" s="1720" t="s">
        <v>694</v>
      </c>
      <c r="C165" s="1721">
        <f t="shared" si="5"/>
        <v>97</v>
      </c>
      <c r="D165" s="1722"/>
      <c r="E165" s="1723"/>
      <c r="F165" s="1700"/>
      <c r="G165" s="1700"/>
      <c r="H165" s="1700"/>
      <c r="I165" s="1700"/>
    </row>
    <row r="166" spans="1:9" ht="12.75">
      <c r="A166" s="1725" t="s">
        <v>857</v>
      </c>
      <c r="B166" s="1720" t="s">
        <v>695</v>
      </c>
      <c r="C166" s="1721">
        <f t="shared" si="5"/>
        <v>98</v>
      </c>
      <c r="D166" s="1722"/>
      <c r="E166" s="1723"/>
      <c r="F166" s="1700"/>
      <c r="G166" s="1700"/>
      <c r="H166" s="1700"/>
      <c r="I166" s="1700"/>
    </row>
    <row r="167" spans="1:9" ht="12.75">
      <c r="A167" s="1725" t="s">
        <v>2047</v>
      </c>
      <c r="B167" s="1720" t="s">
        <v>696</v>
      </c>
      <c r="C167" s="1721">
        <f t="shared" si="5"/>
        <v>99</v>
      </c>
      <c r="D167" s="1722"/>
      <c r="E167" s="1723"/>
      <c r="F167" s="1700"/>
      <c r="G167" s="1700"/>
      <c r="H167" s="1700"/>
      <c r="I167" s="1700"/>
    </row>
    <row r="168" spans="1:9" ht="12.75">
      <c r="A168" s="1725" t="s">
        <v>2055</v>
      </c>
      <c r="B168" s="1720" t="s">
        <v>697</v>
      </c>
      <c r="C168" s="1721">
        <f t="shared" si="5"/>
        <v>100</v>
      </c>
      <c r="D168" s="1722"/>
      <c r="E168" s="1723"/>
      <c r="F168" s="1700"/>
      <c r="G168" s="1700"/>
      <c r="H168" s="1700"/>
      <c r="I168" s="1700"/>
    </row>
    <row r="169" spans="1:9" ht="12.75">
      <c r="A169" s="1725" t="s">
        <v>2061</v>
      </c>
      <c r="B169" s="1720" t="s">
        <v>698</v>
      </c>
      <c r="C169" s="1721">
        <f t="shared" si="5"/>
        <v>101</v>
      </c>
      <c r="D169" s="1722"/>
      <c r="E169" s="1723"/>
      <c r="F169" s="1700"/>
      <c r="G169" s="1700"/>
      <c r="H169" s="1700"/>
      <c r="I169" s="1700"/>
    </row>
    <row r="170" spans="1:9" ht="12.75">
      <c r="A170" s="1725" t="s">
        <v>2072</v>
      </c>
      <c r="B170" s="1720" t="s">
        <v>699</v>
      </c>
      <c r="C170" s="1721">
        <f t="shared" si="5"/>
        <v>102</v>
      </c>
      <c r="D170" s="1722"/>
      <c r="E170" s="1723"/>
      <c r="F170" s="1700"/>
      <c r="G170" s="1700"/>
      <c r="H170" s="1700"/>
      <c r="I170" s="1700"/>
    </row>
    <row r="171" spans="1:9" ht="12.75">
      <c r="A171" s="1719" t="s">
        <v>355</v>
      </c>
      <c r="B171" s="1724" t="s">
        <v>700</v>
      </c>
      <c r="C171" s="1721">
        <v>103</v>
      </c>
      <c r="D171" s="1722">
        <f>SUM(D172:D182)</f>
        <v>556</v>
      </c>
      <c r="E171" s="1723">
        <f>SUM(E172:E182)</f>
        <v>737</v>
      </c>
      <c r="F171" s="1700"/>
      <c r="G171" s="1700"/>
      <c r="H171" s="1700"/>
      <c r="I171" s="1700"/>
    </row>
    <row r="172" spans="1:9" ht="12.75">
      <c r="A172" s="1719" t="s">
        <v>357</v>
      </c>
      <c r="B172" s="1724" t="s">
        <v>690</v>
      </c>
      <c r="C172" s="1721">
        <v>104</v>
      </c>
      <c r="D172" s="1722">
        <v>57</v>
      </c>
      <c r="E172" s="1723">
        <v>23</v>
      </c>
      <c r="F172" s="1700"/>
      <c r="G172" s="1700"/>
      <c r="H172" s="1700"/>
      <c r="I172" s="1700"/>
    </row>
    <row r="173" spans="1:9" ht="12.75">
      <c r="A173" s="1725" t="s">
        <v>1952</v>
      </c>
      <c r="B173" s="1724" t="s">
        <v>691</v>
      </c>
      <c r="C173" s="1721">
        <v>105</v>
      </c>
      <c r="D173" s="1722"/>
      <c r="E173" s="1723"/>
      <c r="F173" s="1700"/>
      <c r="G173" s="1700"/>
      <c r="H173" s="1700"/>
      <c r="I173" s="1700"/>
    </row>
    <row r="174" spans="1:9" ht="12.75">
      <c r="A174" s="1719" t="s">
        <v>816</v>
      </c>
      <c r="B174" s="1724" t="s">
        <v>692</v>
      </c>
      <c r="C174" s="1721">
        <v>106</v>
      </c>
      <c r="D174" s="1722"/>
      <c r="E174" s="1723"/>
      <c r="F174" s="1700"/>
      <c r="G174" s="1700"/>
      <c r="H174" s="1700"/>
      <c r="I174" s="1700"/>
    </row>
    <row r="175" spans="1:9" ht="12.75">
      <c r="A175" s="1725" t="s">
        <v>825</v>
      </c>
      <c r="B175" s="1724" t="s">
        <v>693</v>
      </c>
      <c r="C175" s="1721">
        <v>107</v>
      </c>
      <c r="D175" s="1722"/>
      <c r="E175" s="1723"/>
      <c r="F175" s="1700"/>
      <c r="G175" s="1700"/>
      <c r="H175" s="1700"/>
      <c r="I175" s="1700"/>
    </row>
    <row r="176" spans="1:9" ht="12.75">
      <c r="A176" s="1725" t="s">
        <v>832</v>
      </c>
      <c r="B176" s="1724" t="s">
        <v>701</v>
      </c>
      <c r="C176" s="1721">
        <v>108</v>
      </c>
      <c r="D176" s="1722">
        <v>177</v>
      </c>
      <c r="E176" s="1723">
        <v>97</v>
      </c>
      <c r="F176" s="1700"/>
      <c r="G176" s="1700"/>
      <c r="H176" s="1700"/>
      <c r="I176" s="1700"/>
    </row>
    <row r="177" spans="1:9" ht="12.75">
      <c r="A177" s="1719" t="s">
        <v>857</v>
      </c>
      <c r="B177" s="1724" t="s">
        <v>702</v>
      </c>
      <c r="C177" s="1721">
        <v>109</v>
      </c>
      <c r="D177" s="1722">
        <v>109</v>
      </c>
      <c r="E177" s="1723">
        <v>60</v>
      </c>
      <c r="F177" s="1700"/>
      <c r="G177" s="1700"/>
      <c r="H177" s="1700"/>
      <c r="I177" s="1700"/>
    </row>
    <row r="178" spans="1:9" ht="12.75">
      <c r="A178" s="1719" t="s">
        <v>2047</v>
      </c>
      <c r="B178" s="1724" t="s">
        <v>703</v>
      </c>
      <c r="C178" s="1721">
        <v>110</v>
      </c>
      <c r="D178" s="1722">
        <v>117</v>
      </c>
      <c r="E178" s="1723">
        <v>458</v>
      </c>
      <c r="F178" s="1700"/>
      <c r="G178" s="1700"/>
      <c r="H178" s="1700"/>
      <c r="I178" s="1700"/>
    </row>
    <row r="179" spans="1:9" ht="12.75">
      <c r="A179" s="1725" t="s">
        <v>2055</v>
      </c>
      <c r="B179" s="1724" t="s">
        <v>704</v>
      </c>
      <c r="C179" s="1721">
        <v>111</v>
      </c>
      <c r="D179" s="1722"/>
      <c r="E179" s="1723">
        <v>12</v>
      </c>
      <c r="F179" s="1700"/>
      <c r="G179" s="1700"/>
      <c r="H179" s="1700"/>
      <c r="I179" s="1700"/>
    </row>
    <row r="180" spans="1:9" ht="12.75">
      <c r="A180" s="1725" t="s">
        <v>2061</v>
      </c>
      <c r="B180" s="1724" t="s">
        <v>695</v>
      </c>
      <c r="C180" s="1721">
        <v>112</v>
      </c>
      <c r="D180" s="1722"/>
      <c r="E180" s="1723"/>
      <c r="F180" s="1700"/>
      <c r="G180" s="1700"/>
      <c r="H180" s="1700"/>
      <c r="I180" s="1700"/>
    </row>
    <row r="181" spans="1:9" ht="12.75">
      <c r="A181" s="1725" t="s">
        <v>2072</v>
      </c>
      <c r="B181" s="1724" t="s">
        <v>697</v>
      </c>
      <c r="C181" s="1721">
        <v>113</v>
      </c>
      <c r="D181" s="1722">
        <v>82</v>
      </c>
      <c r="E181" s="1723">
        <v>66</v>
      </c>
      <c r="F181" s="1700"/>
      <c r="G181" s="1700"/>
      <c r="H181" s="1700"/>
      <c r="I181" s="1700"/>
    </row>
    <row r="182" spans="1:9" ht="12.75">
      <c r="A182" s="1719" t="s">
        <v>2078</v>
      </c>
      <c r="B182" s="1720" t="s">
        <v>698</v>
      </c>
      <c r="C182" s="1721">
        <v>114</v>
      </c>
      <c r="D182" s="1722">
        <v>14</v>
      </c>
      <c r="E182" s="1723">
        <v>21</v>
      </c>
      <c r="F182" s="1700"/>
      <c r="G182" s="1700"/>
      <c r="H182" s="1700"/>
      <c r="I182" s="1700"/>
    </row>
    <row r="183" spans="1:9" ht="12.75">
      <c r="A183" s="1719" t="s">
        <v>705</v>
      </c>
      <c r="B183" s="1720" t="s">
        <v>706</v>
      </c>
      <c r="C183" s="1721">
        <f aca="true" t="shared" si="6" ref="C183:C189">C182+1</f>
        <v>115</v>
      </c>
      <c r="D183" s="1722"/>
      <c r="E183" s="1723"/>
      <c r="F183" s="1700"/>
      <c r="G183" s="1700"/>
      <c r="H183" s="1700"/>
      <c r="I183" s="1700"/>
    </row>
    <row r="184" spans="1:9" ht="12.75">
      <c r="A184" s="1719" t="s">
        <v>707</v>
      </c>
      <c r="B184" s="1720" t="s">
        <v>708</v>
      </c>
      <c r="C184" s="1721">
        <f t="shared" si="6"/>
        <v>116</v>
      </c>
      <c r="D184" s="1722"/>
      <c r="E184" s="1723"/>
      <c r="F184" s="1700"/>
      <c r="G184" s="1700"/>
      <c r="H184" s="1700"/>
      <c r="I184" s="1700"/>
    </row>
    <row r="185" spans="1:9" ht="12.75">
      <c r="A185" s="1725" t="s">
        <v>1952</v>
      </c>
      <c r="B185" s="1720" t="s">
        <v>709</v>
      </c>
      <c r="C185" s="1721">
        <f t="shared" si="6"/>
        <v>117</v>
      </c>
      <c r="D185" s="1722"/>
      <c r="E185" s="1723"/>
      <c r="F185" s="1700"/>
      <c r="G185" s="1700"/>
      <c r="H185" s="1700"/>
      <c r="I185" s="1700"/>
    </row>
    <row r="186" spans="1:9" ht="12.75">
      <c r="A186" s="1719" t="s">
        <v>816</v>
      </c>
      <c r="B186" s="1720" t="s">
        <v>710</v>
      </c>
      <c r="C186" s="1721">
        <f t="shared" si="6"/>
        <v>118</v>
      </c>
      <c r="D186" s="1722"/>
      <c r="E186" s="1723"/>
      <c r="F186" s="1700"/>
      <c r="G186" s="1700"/>
      <c r="H186" s="1700"/>
      <c r="I186" s="1700"/>
    </row>
    <row r="187" spans="1:9" ht="12.75">
      <c r="A187" s="1719" t="s">
        <v>367</v>
      </c>
      <c r="B187" s="1720" t="s">
        <v>711</v>
      </c>
      <c r="C187" s="1721">
        <f t="shared" si="6"/>
        <v>119</v>
      </c>
      <c r="D187" s="1722">
        <f>D188+D189</f>
        <v>45</v>
      </c>
      <c r="E187" s="1723">
        <f>E188+E189</f>
        <v>20</v>
      </c>
      <c r="F187" s="1700"/>
      <c r="G187" s="1700"/>
      <c r="H187" s="1700"/>
      <c r="I187" s="1700"/>
    </row>
    <row r="188" spans="1:9" ht="12.75">
      <c r="A188" s="1719" t="s">
        <v>369</v>
      </c>
      <c r="B188" s="1720" t="s">
        <v>712</v>
      </c>
      <c r="C188" s="1721">
        <f t="shared" si="6"/>
        <v>120</v>
      </c>
      <c r="D188" s="1722">
        <v>38</v>
      </c>
      <c r="E188" s="1723">
        <v>10</v>
      </c>
      <c r="F188" s="1700"/>
      <c r="G188" s="1700"/>
      <c r="H188" s="1700"/>
      <c r="I188" s="1700"/>
    </row>
    <row r="189" spans="1:9" ht="13.5" thickBot="1">
      <c r="A189" s="1738" t="s">
        <v>1952</v>
      </c>
      <c r="B189" s="1727" t="s">
        <v>713</v>
      </c>
      <c r="C189" s="1728">
        <f t="shared" si="6"/>
        <v>121</v>
      </c>
      <c r="D189" s="1729">
        <v>7</v>
      </c>
      <c r="E189" s="1730">
        <v>10</v>
      </c>
      <c r="F189" s="1700"/>
      <c r="G189" s="1700"/>
      <c r="H189" s="1700"/>
      <c r="I189" s="1700"/>
    </row>
    <row r="190" spans="1:9" ht="12.75">
      <c r="A190" s="552"/>
      <c r="B190" s="1698"/>
      <c r="D190" s="1699"/>
      <c r="E190" s="1699"/>
      <c r="F190" s="1699"/>
      <c r="G190" s="1699"/>
      <c r="H190" s="1700"/>
      <c r="I190" s="1700"/>
    </row>
    <row r="191" spans="1:9" ht="12.75">
      <c r="A191" s="552"/>
      <c r="B191" s="1698"/>
      <c r="C191" s="1698"/>
      <c r="D191" s="1699"/>
      <c r="E191" s="1699"/>
      <c r="F191" s="1699"/>
      <c r="G191" s="1699"/>
      <c r="H191" s="1700"/>
      <c r="I191" s="1700"/>
    </row>
    <row r="192" spans="1:9" ht="12.75">
      <c r="A192" s="552"/>
      <c r="B192" s="1698"/>
      <c r="C192" s="1698"/>
      <c r="D192" s="1699"/>
      <c r="E192" s="1699"/>
      <c r="F192" s="1699"/>
      <c r="G192" s="1699"/>
      <c r="H192" s="1700"/>
      <c r="I192" s="1700"/>
    </row>
    <row r="193" spans="1:9" ht="12.75">
      <c r="A193" s="552"/>
      <c r="B193" s="1698"/>
      <c r="C193" s="1698"/>
      <c r="D193" s="1699"/>
      <c r="E193" s="1699"/>
      <c r="F193" s="1699"/>
      <c r="G193" s="1699"/>
      <c r="H193" s="1700"/>
      <c r="I193" s="1700"/>
    </row>
    <row r="194" spans="1:9" ht="12.75">
      <c r="A194" s="552"/>
      <c r="B194" s="1698"/>
      <c r="C194" s="1735" t="s">
        <v>1776</v>
      </c>
      <c r="D194" s="1699"/>
      <c r="E194" s="1699"/>
      <c r="F194" s="1699"/>
      <c r="G194" s="1699"/>
      <c r="H194" s="1700"/>
      <c r="I194" s="1700"/>
    </row>
    <row r="195" spans="1:9" ht="12.75">
      <c r="A195" s="552"/>
      <c r="B195" s="1698"/>
      <c r="C195" s="1698"/>
      <c r="D195" s="1699"/>
      <c r="E195" s="1699"/>
      <c r="F195" s="1699"/>
      <c r="G195" s="1699"/>
      <c r="H195" s="1700"/>
      <c r="I195" s="1700"/>
    </row>
    <row r="196" spans="1:9" ht="12.75">
      <c r="A196" s="552"/>
      <c r="B196" s="1698"/>
      <c r="C196" s="1698"/>
      <c r="D196" s="1699"/>
      <c r="E196" s="1699"/>
      <c r="F196" s="1699"/>
      <c r="G196" s="1699"/>
      <c r="H196" s="1700"/>
      <c r="I196" s="1700"/>
    </row>
    <row r="197" spans="1:9" ht="12.75">
      <c r="A197" s="552"/>
      <c r="B197" s="1698"/>
      <c r="C197" s="1698"/>
      <c r="D197" s="1699"/>
      <c r="E197" s="1699"/>
      <c r="F197" s="1699"/>
      <c r="G197" s="1699"/>
      <c r="H197" s="1700"/>
      <c r="I197" s="1700"/>
    </row>
    <row r="198" spans="1:9" ht="12.75">
      <c r="A198" s="552"/>
      <c r="B198" s="1698"/>
      <c r="C198" s="1698"/>
      <c r="D198" s="1699"/>
      <c r="E198" s="1699"/>
      <c r="F198" s="1699"/>
      <c r="G198" s="1699"/>
      <c r="H198" s="1700"/>
      <c r="I198" s="1700"/>
    </row>
    <row r="199" spans="1:9" ht="12.75">
      <c r="A199" s="552"/>
      <c r="B199" s="1698"/>
      <c r="C199" s="1698"/>
      <c r="D199" s="1699"/>
      <c r="E199" s="1699"/>
      <c r="F199" s="1699"/>
      <c r="G199" s="1699"/>
      <c r="H199" s="1700"/>
      <c r="I199" s="1700"/>
    </row>
    <row r="200" spans="1:9" ht="12.75">
      <c r="A200" s="552"/>
      <c r="B200" s="1698"/>
      <c r="C200" s="1698"/>
      <c r="D200" s="1699"/>
      <c r="E200" s="1699"/>
      <c r="F200" s="1699"/>
      <c r="G200" s="1699"/>
      <c r="H200" s="1700"/>
      <c r="I200" s="1700"/>
    </row>
    <row r="201" spans="1:9" ht="12.75">
      <c r="A201" s="552"/>
      <c r="B201" s="1698"/>
      <c r="C201" s="1698"/>
      <c r="D201" s="1699"/>
      <c r="E201" s="1699"/>
      <c r="F201" s="1699"/>
      <c r="G201" s="1699"/>
      <c r="H201" s="1700"/>
      <c r="I201" s="1700"/>
    </row>
    <row r="202" spans="1:9" ht="12.75">
      <c r="A202" s="552"/>
      <c r="B202" s="1698"/>
      <c r="C202" s="1698"/>
      <c r="D202" s="1699"/>
      <c r="E202" s="1699"/>
      <c r="F202" s="1699"/>
      <c r="G202" s="1699"/>
      <c r="H202" s="1700"/>
      <c r="I202" s="1700"/>
    </row>
    <row r="203" spans="1:9" ht="12.75">
      <c r="A203" s="552"/>
      <c r="B203" s="1698"/>
      <c r="C203" s="1698"/>
      <c r="D203" s="1699"/>
      <c r="E203" s="1699"/>
      <c r="F203" s="1699"/>
      <c r="G203" s="1699"/>
      <c r="H203" s="1700"/>
      <c r="I203" s="1700"/>
    </row>
    <row r="204" spans="1:9" ht="12.75">
      <c r="A204" s="552"/>
      <c r="B204" s="1698"/>
      <c r="C204" s="1698"/>
      <c r="D204" s="1699"/>
      <c r="E204" s="1699"/>
      <c r="F204" s="1699"/>
      <c r="G204" s="1699"/>
      <c r="H204" s="1700"/>
      <c r="I204" s="1700"/>
    </row>
    <row r="205" spans="1:9" ht="12.75">
      <c r="A205" s="552"/>
      <c r="B205" s="1698"/>
      <c r="C205" s="1698"/>
      <c r="D205" s="1699"/>
      <c r="E205" s="1699"/>
      <c r="F205" s="1699"/>
      <c r="G205" s="1699"/>
      <c r="H205" s="1698"/>
      <c r="I205" s="1698"/>
    </row>
    <row r="206" spans="1:9" ht="12.75">
      <c r="A206" s="552"/>
      <c r="B206" s="1698"/>
      <c r="C206" s="1698"/>
      <c r="D206" s="1699"/>
      <c r="E206" s="1699"/>
      <c r="F206" s="1699"/>
      <c r="G206" s="1699"/>
      <c r="H206" s="1698"/>
      <c r="I206" s="1698"/>
    </row>
    <row r="207" spans="1:9" ht="12.75">
      <c r="A207" s="552"/>
      <c r="B207" s="1698"/>
      <c r="C207" s="1698"/>
      <c r="D207" s="1699"/>
      <c r="E207" s="1699"/>
      <c r="F207" s="1699"/>
      <c r="G207" s="1699"/>
      <c r="H207" s="1698"/>
      <c r="I207" s="1698"/>
    </row>
    <row r="208" spans="1:9" ht="12.75">
      <c r="A208" s="552"/>
      <c r="B208" s="1698"/>
      <c r="C208" s="1698"/>
      <c r="D208" s="1699"/>
      <c r="E208" s="1699"/>
      <c r="F208" s="1699"/>
      <c r="G208" s="1699"/>
      <c r="H208" s="1698"/>
      <c r="I208" s="1698"/>
    </row>
    <row r="209" spans="1:9" ht="12.75">
      <c r="A209" s="552"/>
      <c r="B209" s="1698"/>
      <c r="C209" s="1698"/>
      <c r="D209" s="1699"/>
      <c r="E209" s="1699"/>
      <c r="F209" s="1699"/>
      <c r="G209" s="1699"/>
      <c r="H209" s="1698"/>
      <c r="I209" s="1698"/>
    </row>
    <row r="210" spans="1:9" ht="12.75">
      <c r="A210" s="552"/>
      <c r="B210" s="1698"/>
      <c r="C210" s="1698"/>
      <c r="D210" s="1699"/>
      <c r="E210" s="1699"/>
      <c r="F210" s="1699"/>
      <c r="G210" s="1699"/>
      <c r="H210" s="1698"/>
      <c r="I210" s="1698"/>
    </row>
    <row r="211" spans="1:9" ht="12.75">
      <c r="A211" s="552"/>
      <c r="B211" s="1698"/>
      <c r="C211" s="1698"/>
      <c r="D211" s="1699"/>
      <c r="E211" s="1699"/>
      <c r="F211" s="1699"/>
      <c r="G211" s="1699"/>
      <c r="H211" s="1698"/>
      <c r="I211" s="1698"/>
    </row>
    <row r="212" spans="1:9" ht="12.75">
      <c r="A212" s="552"/>
      <c r="B212" s="1698"/>
      <c r="C212" s="1698"/>
      <c r="D212" s="1699"/>
      <c r="E212" s="1699"/>
      <c r="F212" s="1699"/>
      <c r="G212" s="1699"/>
      <c r="H212" s="1698"/>
      <c r="I212" s="1698"/>
    </row>
    <row r="213" spans="1:9" ht="12.75">
      <c r="A213" s="552"/>
      <c r="B213" s="1698"/>
      <c r="C213" s="1698"/>
      <c r="D213" s="1699"/>
      <c r="E213" s="1699"/>
      <c r="F213" s="1699"/>
      <c r="G213" s="1699"/>
      <c r="H213" s="1698"/>
      <c r="I213" s="1698"/>
    </row>
    <row r="214" spans="1:9" ht="12.75">
      <c r="A214" s="552"/>
      <c r="B214" s="1698"/>
      <c r="C214" s="1700"/>
      <c r="D214" s="1699"/>
      <c r="E214" s="1699"/>
      <c r="F214" s="1699"/>
      <c r="G214" s="1699"/>
      <c r="H214" s="1698"/>
      <c r="I214" s="1698"/>
    </row>
    <row r="215" spans="1:9" ht="12.75">
      <c r="A215" s="552"/>
      <c r="B215" s="1698"/>
      <c r="C215" s="1700"/>
      <c r="D215" s="1699"/>
      <c r="E215" s="1699"/>
      <c r="F215" s="1699"/>
      <c r="G215" s="1699"/>
      <c r="H215" s="1698"/>
      <c r="I215" s="1698"/>
    </row>
    <row r="216" spans="1:9" ht="12.75">
      <c r="A216" s="552"/>
      <c r="B216" s="1698"/>
      <c r="C216" s="1735"/>
      <c r="D216" s="1699"/>
      <c r="E216" s="1699"/>
      <c r="F216" s="1699"/>
      <c r="G216" s="1699"/>
      <c r="H216" s="1698"/>
      <c r="I216" s="1698"/>
    </row>
    <row r="217" spans="1:9" ht="12.75">
      <c r="A217" s="552"/>
      <c r="B217" s="1698"/>
      <c r="C217" s="1698"/>
      <c r="D217" s="1699"/>
      <c r="E217" s="1699"/>
      <c r="F217" s="1699"/>
      <c r="G217" s="1699"/>
      <c r="H217" s="1698"/>
      <c r="I217" s="1698"/>
    </row>
    <row r="218" spans="1:9" ht="12.75">
      <c r="A218" s="552"/>
      <c r="B218" s="1698"/>
      <c r="C218" s="1698"/>
      <c r="D218" s="1699"/>
      <c r="E218" s="1699"/>
      <c r="F218" s="1699"/>
      <c r="G218" s="1699"/>
      <c r="H218" s="1698"/>
      <c r="I218" s="1698"/>
    </row>
    <row r="219" spans="1:9" ht="12.75">
      <c r="A219" s="552"/>
      <c r="B219" s="1698"/>
      <c r="C219" s="1698"/>
      <c r="D219" s="1699"/>
      <c r="E219" s="1699"/>
      <c r="F219" s="1699"/>
      <c r="G219" s="1699"/>
      <c r="H219" s="1700"/>
      <c r="I219" s="1700"/>
    </row>
    <row r="220" spans="1:9" ht="12.75">
      <c r="A220" s="552"/>
      <c r="B220" s="1698"/>
      <c r="C220" s="1698"/>
      <c r="D220" s="1699"/>
      <c r="E220" s="1699"/>
      <c r="F220" s="1699"/>
      <c r="G220" s="1699"/>
      <c r="H220" s="1700"/>
      <c r="I220" s="1700"/>
    </row>
    <row r="221" spans="1:9" ht="12.75">
      <c r="A221" s="552"/>
      <c r="B221" s="1698"/>
      <c r="C221" s="1698"/>
      <c r="D221" s="1699"/>
      <c r="E221" s="1699"/>
      <c r="F221" s="1699"/>
      <c r="G221" s="1699"/>
      <c r="H221" s="1700"/>
      <c r="I221" s="1700"/>
    </row>
    <row r="222" spans="1:9" ht="12.75">
      <c r="A222" s="552"/>
      <c r="B222" s="1698"/>
      <c r="C222" s="1698"/>
      <c r="D222" s="1699"/>
      <c r="E222" s="1699"/>
      <c r="F222" s="1699"/>
      <c r="G222" s="1699"/>
      <c r="H222" s="1700"/>
      <c r="I222" s="1700"/>
    </row>
    <row r="223" spans="1:9" ht="12.75">
      <c r="A223" s="552"/>
      <c r="B223" s="1698"/>
      <c r="C223" s="1698"/>
      <c r="D223" s="1699"/>
      <c r="E223" s="1699"/>
      <c r="F223" s="1699"/>
      <c r="G223" s="1699"/>
      <c r="H223" s="1700"/>
      <c r="I223" s="1700"/>
    </row>
    <row r="224" spans="1:9" ht="12.75">
      <c r="A224" s="552"/>
      <c r="B224" s="1698"/>
      <c r="C224" s="1698"/>
      <c r="D224" s="1699"/>
      <c r="E224" s="1699"/>
      <c r="F224" s="1699"/>
      <c r="G224" s="1699"/>
      <c r="H224" s="1700"/>
      <c r="I224" s="1700"/>
    </row>
    <row r="225" spans="1:9" ht="12.75">
      <c r="A225" s="552"/>
      <c r="B225" s="1698"/>
      <c r="C225" s="1698"/>
      <c r="D225" s="1699"/>
      <c r="E225" s="1699"/>
      <c r="F225" s="1699"/>
      <c r="G225" s="1699"/>
      <c r="H225" s="1700"/>
      <c r="I225" s="1700"/>
    </row>
    <row r="226" spans="1:9" ht="12.75">
      <c r="A226" s="552"/>
      <c r="B226" s="1698"/>
      <c r="C226" s="1698"/>
      <c r="D226" s="1699"/>
      <c r="E226" s="1699"/>
      <c r="F226" s="1699"/>
      <c r="G226" s="1699"/>
      <c r="H226" s="1700"/>
      <c r="I226" s="1700"/>
    </row>
    <row r="227" spans="1:9" ht="12.75">
      <c r="A227" s="552"/>
      <c r="B227" s="1698"/>
      <c r="C227" s="1698"/>
      <c r="D227" s="1699"/>
      <c r="E227" s="1699"/>
      <c r="F227" s="1699"/>
      <c r="G227" s="1699"/>
      <c r="H227" s="1700"/>
      <c r="I227" s="1700"/>
    </row>
    <row r="228" spans="1:9" ht="12.75">
      <c r="A228" s="552"/>
      <c r="B228" s="1698"/>
      <c r="C228" s="1698"/>
      <c r="D228" s="1699"/>
      <c r="E228" s="1699"/>
      <c r="F228" s="1699"/>
      <c r="G228" s="1699"/>
      <c r="H228" s="1700"/>
      <c r="I228" s="1700"/>
    </row>
    <row r="229" spans="1:9" ht="12.75">
      <c r="A229" s="552"/>
      <c r="B229" s="1698"/>
      <c r="C229" s="1698"/>
      <c r="D229" s="1699"/>
      <c r="E229" s="1699"/>
      <c r="F229" s="1699"/>
      <c r="G229" s="1699"/>
      <c r="H229" s="1700"/>
      <c r="I229" s="1700"/>
    </row>
    <row r="230" spans="1:9" ht="12.75">
      <c r="A230" s="552"/>
      <c r="B230" s="1698"/>
      <c r="C230" s="1698"/>
      <c r="D230" s="1699"/>
      <c r="E230" s="1699"/>
      <c r="F230" s="1699"/>
      <c r="G230" s="1699"/>
      <c r="H230" s="1700"/>
      <c r="I230" s="1700"/>
    </row>
    <row r="231" spans="1:9" ht="12.75">
      <c r="A231" s="552"/>
      <c r="B231" s="1698"/>
      <c r="C231" s="1698"/>
      <c r="D231" s="1699"/>
      <c r="E231" s="1699"/>
      <c r="F231" s="1699"/>
      <c r="G231" s="1699"/>
      <c r="H231" s="1700"/>
      <c r="I231" s="1700"/>
    </row>
    <row r="232" spans="1:9" ht="12.75">
      <c r="A232" s="552"/>
      <c r="B232" s="1698"/>
      <c r="C232" s="1698"/>
      <c r="D232" s="1699"/>
      <c r="E232" s="1699"/>
      <c r="F232" s="1699"/>
      <c r="G232" s="1699"/>
      <c r="H232" s="1700"/>
      <c r="I232" s="1700"/>
    </row>
    <row r="233" spans="1:9" ht="12.75">
      <c r="A233" s="552"/>
      <c r="B233" s="1698"/>
      <c r="C233" s="1698"/>
      <c r="D233" s="1699"/>
      <c r="E233" s="1699"/>
      <c r="F233" s="1699"/>
      <c r="G233" s="1699"/>
      <c r="H233" s="1700"/>
      <c r="I233" s="1700"/>
    </row>
  </sheetData>
  <sheetProtection/>
  <mergeCells count="2">
    <mergeCell ref="D4:F4"/>
    <mergeCell ref="D67:F67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selection activeCell="N130" sqref="N130"/>
    </sheetView>
  </sheetViews>
  <sheetFormatPr defaultColWidth="9.00390625" defaultRowHeight="12.75"/>
  <cols>
    <col min="1" max="1" width="2.375" style="27" customWidth="1"/>
    <col min="2" max="2" width="2.375" style="128" customWidth="1"/>
    <col min="3" max="3" width="1.75390625" style="27" customWidth="1"/>
    <col min="4" max="4" width="2.25390625" style="27" customWidth="1"/>
    <col min="5" max="5" width="2.375" style="27" customWidth="1"/>
    <col min="6" max="6" width="60.75390625" style="27" bestFit="1" customWidth="1"/>
    <col min="7" max="7" width="5.25390625" style="27" bestFit="1" customWidth="1"/>
    <col min="8" max="8" width="9.875" style="27" bestFit="1" customWidth="1"/>
    <col min="9" max="9" width="14.125" style="27" customWidth="1"/>
    <col min="10" max="16384" width="9.125" style="27" customWidth="1"/>
  </cols>
  <sheetData>
    <row r="1" spans="1:12" ht="12.75">
      <c r="A1" s="277"/>
      <c r="B1" s="277"/>
      <c r="C1" s="277"/>
      <c r="D1" s="277"/>
      <c r="E1" s="277"/>
      <c r="F1" s="277"/>
      <c r="G1" s="277"/>
      <c r="H1" s="277"/>
      <c r="I1" s="1394" t="s">
        <v>1777</v>
      </c>
      <c r="K1" s="277"/>
      <c r="L1" s="277"/>
    </row>
    <row r="2" spans="2:12" ht="18.75">
      <c r="B2" s="277"/>
      <c r="C2" s="277"/>
      <c r="D2" s="277"/>
      <c r="E2" s="277"/>
      <c r="F2" s="1068" t="s">
        <v>714</v>
      </c>
      <c r="G2" s="277"/>
      <c r="H2" s="277"/>
      <c r="I2" s="277"/>
      <c r="J2" s="277"/>
      <c r="K2" s="277"/>
      <c r="L2" s="277"/>
    </row>
    <row r="3" spans="1:12" ht="13.5" thickBot="1">
      <c r="A3" s="277"/>
      <c r="B3" s="277"/>
      <c r="C3" s="277"/>
      <c r="D3" s="277"/>
      <c r="E3" s="277"/>
      <c r="F3" s="277"/>
      <c r="G3" s="277"/>
      <c r="H3" s="277"/>
      <c r="I3" s="1739" t="s">
        <v>19</v>
      </c>
      <c r="J3" s="277"/>
      <c r="K3" s="277"/>
      <c r="L3" s="277"/>
    </row>
    <row r="4" spans="1:12" s="31" customFormat="1" ht="12.75">
      <c r="A4" s="2697" t="s">
        <v>1581</v>
      </c>
      <c r="B4" s="2698"/>
      <c r="C4" s="2698"/>
      <c r="D4" s="2698"/>
      <c r="E4" s="2698"/>
      <c r="F4" s="1346" t="s">
        <v>715</v>
      </c>
      <c r="G4" s="1346" t="s">
        <v>716</v>
      </c>
      <c r="H4" s="2699" t="s">
        <v>717</v>
      </c>
      <c r="I4" s="2700"/>
      <c r="J4" s="1339"/>
      <c r="K4" s="1339"/>
      <c r="L4" s="1339"/>
    </row>
    <row r="5" spans="1:12" s="31" customFormat="1" ht="12.75">
      <c r="A5" s="2701" t="s">
        <v>1587</v>
      </c>
      <c r="B5" s="2702"/>
      <c r="C5" s="2702"/>
      <c r="D5" s="2702"/>
      <c r="E5" s="2702"/>
      <c r="F5" s="2702" t="s">
        <v>718</v>
      </c>
      <c r="G5" s="1340" t="s">
        <v>1803</v>
      </c>
      <c r="H5" s="1340" t="s">
        <v>1804</v>
      </c>
      <c r="I5" s="1797" t="s">
        <v>1805</v>
      </c>
      <c r="J5" s="1339"/>
      <c r="K5" s="1339"/>
      <c r="L5" s="1339"/>
    </row>
    <row r="6" spans="1:12" s="31" customFormat="1" ht="13.5" thickBot="1">
      <c r="A6" s="2703"/>
      <c r="B6" s="2704"/>
      <c r="C6" s="2704"/>
      <c r="D6" s="2704"/>
      <c r="E6" s="2704"/>
      <c r="F6" s="2704"/>
      <c r="G6" s="1341" t="s">
        <v>1589</v>
      </c>
      <c r="H6" s="1341">
        <v>1</v>
      </c>
      <c r="I6" s="1347">
        <v>2</v>
      </c>
      <c r="J6" s="1339"/>
      <c r="K6" s="1339"/>
      <c r="L6" s="1339"/>
    </row>
    <row r="7" spans="1:12" ht="12.75">
      <c r="A7" s="2693" t="s">
        <v>1806</v>
      </c>
      <c r="B7" s="2694"/>
      <c r="C7" s="2694"/>
      <c r="D7" s="2694"/>
      <c r="E7" s="2694"/>
      <c r="F7" s="1080" t="s">
        <v>1807</v>
      </c>
      <c r="G7" s="1741">
        <v>1</v>
      </c>
      <c r="H7" s="1742">
        <v>0</v>
      </c>
      <c r="I7" s="947">
        <v>0</v>
      </c>
      <c r="J7" s="277"/>
      <c r="K7" s="277"/>
      <c r="L7" s="277"/>
    </row>
    <row r="8" spans="1:12" ht="12.75">
      <c r="A8" s="2695" t="s">
        <v>1591</v>
      </c>
      <c r="B8" s="2696"/>
      <c r="C8" s="2696"/>
      <c r="D8" s="2696"/>
      <c r="E8" s="2696"/>
      <c r="F8" s="1050" t="s">
        <v>1808</v>
      </c>
      <c r="G8" s="1224">
        <v>2</v>
      </c>
      <c r="H8" s="1743">
        <v>0</v>
      </c>
      <c r="I8" s="1744">
        <v>0</v>
      </c>
      <c r="J8" s="277"/>
      <c r="K8" s="277"/>
      <c r="L8" s="277"/>
    </row>
    <row r="9" spans="1:12" ht="12.75">
      <c r="A9" s="2693" t="s">
        <v>1809</v>
      </c>
      <c r="B9" s="2694"/>
      <c r="C9" s="2694"/>
      <c r="D9" s="2694"/>
      <c r="E9" s="2694"/>
      <c r="F9" s="1745" t="s">
        <v>1810</v>
      </c>
      <c r="G9" s="1224">
        <v>3</v>
      </c>
      <c r="H9" s="1743">
        <f>K7-K8</f>
        <v>0</v>
      </c>
      <c r="I9" s="1744">
        <f>L7-L8</f>
        <v>0</v>
      </c>
      <c r="J9" s="277"/>
      <c r="K9" s="277"/>
      <c r="L9" s="277"/>
    </row>
    <row r="10" spans="1:12" ht="12.75">
      <c r="A10" s="2705" t="s">
        <v>1811</v>
      </c>
      <c r="B10" s="2706"/>
      <c r="C10" s="2706"/>
      <c r="D10" s="2706"/>
      <c r="E10" s="2707"/>
      <c r="F10" s="1745" t="s">
        <v>1812</v>
      </c>
      <c r="G10" s="1224">
        <v>4</v>
      </c>
      <c r="H10" s="1743">
        <f>H11+H12+H13</f>
        <v>1241</v>
      </c>
      <c r="I10" s="1744">
        <f>I11+I12+I13</f>
        <v>2160</v>
      </c>
      <c r="J10" s="277"/>
      <c r="K10" s="277"/>
      <c r="L10" s="277"/>
    </row>
    <row r="11" spans="1:12" ht="12.75">
      <c r="A11" s="2693"/>
      <c r="B11" s="2694"/>
      <c r="C11" s="1345" t="s">
        <v>1811</v>
      </c>
      <c r="D11" s="2694">
        <v>1</v>
      </c>
      <c r="E11" s="2708"/>
      <c r="F11" s="1050" t="s">
        <v>1813</v>
      </c>
      <c r="G11" s="1224">
        <v>5</v>
      </c>
      <c r="H11" s="1743">
        <v>1241</v>
      </c>
      <c r="I11" s="1744">
        <v>2160</v>
      </c>
      <c r="J11" s="277"/>
      <c r="K11" s="277"/>
      <c r="L11" s="277"/>
    </row>
    <row r="12" spans="1:12" ht="12.75">
      <c r="A12" s="2693"/>
      <c r="B12" s="2694"/>
      <c r="C12" s="2694"/>
      <c r="D12" s="2694">
        <v>2</v>
      </c>
      <c r="E12" s="2708"/>
      <c r="F12" s="1050" t="s">
        <v>1814</v>
      </c>
      <c r="G12" s="1224">
        <v>6</v>
      </c>
      <c r="H12" s="1743">
        <v>0</v>
      </c>
      <c r="I12" s="1744">
        <v>0</v>
      </c>
      <c r="J12" s="277"/>
      <c r="K12" s="277"/>
      <c r="L12" s="277"/>
    </row>
    <row r="13" spans="1:12" ht="12.75">
      <c r="A13" s="2709"/>
      <c r="B13" s="2710"/>
      <c r="C13" s="2710"/>
      <c r="D13" s="2710">
        <v>3</v>
      </c>
      <c r="E13" s="2711"/>
      <c r="F13" s="1050" t="s">
        <v>1815</v>
      </c>
      <c r="G13" s="1224">
        <v>7</v>
      </c>
      <c r="H13" s="1743">
        <v>0</v>
      </c>
      <c r="I13" s="1744">
        <v>0</v>
      </c>
      <c r="J13" s="277"/>
      <c r="K13" s="277"/>
      <c r="L13" s="277"/>
    </row>
    <row r="14" spans="1:12" ht="12.75">
      <c r="A14" s="2693" t="s">
        <v>1593</v>
      </c>
      <c r="B14" s="2694"/>
      <c r="C14" s="2694"/>
      <c r="D14" s="2694"/>
      <c r="E14" s="2694"/>
      <c r="F14" s="1745" t="s">
        <v>1816</v>
      </c>
      <c r="G14" s="1224">
        <v>8</v>
      </c>
      <c r="H14" s="1743">
        <f>H15+H16</f>
        <v>1610</v>
      </c>
      <c r="I14" s="1744">
        <f>I15+I16</f>
        <v>4373</v>
      </c>
      <c r="J14" s="277"/>
      <c r="K14" s="277"/>
      <c r="L14" s="277"/>
    </row>
    <row r="15" spans="1:12" ht="12.75">
      <c r="A15" s="2693" t="s">
        <v>1593</v>
      </c>
      <c r="B15" s="2694"/>
      <c r="C15" s="2694"/>
      <c r="D15" s="2694">
        <v>1</v>
      </c>
      <c r="E15" s="2694"/>
      <c r="F15" s="1050" t="s">
        <v>1456</v>
      </c>
      <c r="G15" s="1224">
        <v>9</v>
      </c>
      <c r="H15" s="1743">
        <v>14</v>
      </c>
      <c r="I15" s="1744">
        <v>26</v>
      </c>
      <c r="J15" s="277"/>
      <c r="K15" s="277"/>
      <c r="L15" s="277"/>
    </row>
    <row r="16" spans="1:12" ht="12.75">
      <c r="A16" s="2693" t="s">
        <v>1593</v>
      </c>
      <c r="B16" s="2694"/>
      <c r="C16" s="2694"/>
      <c r="D16" s="2694">
        <v>2</v>
      </c>
      <c r="E16" s="2694"/>
      <c r="F16" s="1050" t="s">
        <v>1457</v>
      </c>
      <c r="G16" s="1224">
        <v>10</v>
      </c>
      <c r="H16" s="1743">
        <v>1596</v>
      </c>
      <c r="I16" s="1744">
        <v>4347</v>
      </c>
      <c r="J16" s="277"/>
      <c r="K16" s="277"/>
      <c r="L16" s="277"/>
    </row>
    <row r="17" spans="1:12" ht="12.75">
      <c r="A17" s="2712" t="s">
        <v>1809</v>
      </c>
      <c r="B17" s="2713"/>
      <c r="C17" s="2713"/>
      <c r="D17" s="2713"/>
      <c r="E17" s="2714"/>
      <c r="F17" s="1745" t="s">
        <v>1817</v>
      </c>
      <c r="G17" s="1224">
        <v>11</v>
      </c>
      <c r="H17" s="1743">
        <f>H9+H10-H14</f>
        <v>-369</v>
      </c>
      <c r="I17" s="1744">
        <f>I9+I10-I14</f>
        <v>-2213</v>
      </c>
      <c r="J17" s="277"/>
      <c r="K17" s="277"/>
      <c r="L17" s="277"/>
    </row>
    <row r="18" spans="1:12" ht="12.75">
      <c r="A18" s="2693" t="s">
        <v>365</v>
      </c>
      <c r="B18" s="2694"/>
      <c r="C18" s="2694"/>
      <c r="D18" s="2694"/>
      <c r="E18" s="2694"/>
      <c r="F18" s="1745" t="s">
        <v>1463</v>
      </c>
      <c r="G18" s="1224">
        <v>12</v>
      </c>
      <c r="H18" s="1743">
        <f>H19+H20+H21+H22</f>
        <v>2764</v>
      </c>
      <c r="I18" s="1744">
        <f>I19+I20+I21+I22</f>
        <v>2954</v>
      </c>
      <c r="J18" s="277"/>
      <c r="K18" s="277"/>
      <c r="L18" s="277"/>
    </row>
    <row r="19" spans="1:12" ht="12.75">
      <c r="A19" s="2693" t="s">
        <v>365</v>
      </c>
      <c r="B19" s="2694"/>
      <c r="C19" s="2694"/>
      <c r="D19" s="2694">
        <v>1</v>
      </c>
      <c r="E19" s="2694"/>
      <c r="F19" s="1050" t="s">
        <v>1818</v>
      </c>
      <c r="G19" s="1224">
        <v>13</v>
      </c>
      <c r="H19" s="1743">
        <v>1938</v>
      </c>
      <c r="I19" s="1744">
        <v>1875</v>
      </c>
      <c r="J19" s="277"/>
      <c r="K19" s="277"/>
      <c r="L19" s="277"/>
    </row>
    <row r="20" spans="1:12" ht="12.75">
      <c r="A20" s="2693" t="s">
        <v>365</v>
      </c>
      <c r="B20" s="2694"/>
      <c r="C20" s="2694"/>
      <c r="D20" s="2694">
        <v>2</v>
      </c>
      <c r="E20" s="2694"/>
      <c r="F20" s="1050" t="s">
        <v>1819</v>
      </c>
      <c r="G20" s="1224">
        <v>14</v>
      </c>
      <c r="H20" s="1743">
        <v>235</v>
      </c>
      <c r="I20" s="1744">
        <v>399</v>
      </c>
      <c r="J20" s="277"/>
      <c r="K20" s="277"/>
      <c r="L20" s="277"/>
    </row>
    <row r="21" spans="1:12" ht="12.75">
      <c r="A21" s="2693" t="s">
        <v>365</v>
      </c>
      <c r="B21" s="2694"/>
      <c r="C21" s="2694"/>
      <c r="D21" s="2694">
        <v>3</v>
      </c>
      <c r="E21" s="2694"/>
      <c r="F21" s="1050" t="s">
        <v>1820</v>
      </c>
      <c r="G21" s="1224">
        <v>15</v>
      </c>
      <c r="H21" s="1743">
        <v>587</v>
      </c>
      <c r="I21" s="1744">
        <v>674</v>
      </c>
      <c r="J21" s="277"/>
      <c r="K21" s="277"/>
      <c r="L21" s="277"/>
    </row>
    <row r="22" spans="1:12" ht="12.75">
      <c r="A22" s="2693" t="s">
        <v>365</v>
      </c>
      <c r="B22" s="2694"/>
      <c r="C22" s="2694"/>
      <c r="D22" s="2694">
        <v>4</v>
      </c>
      <c r="E22" s="2694"/>
      <c r="F22" s="1050" t="s">
        <v>1821</v>
      </c>
      <c r="G22" s="1224">
        <v>16</v>
      </c>
      <c r="H22" s="1743">
        <v>4</v>
      </c>
      <c r="I22" s="1744">
        <v>6</v>
      </c>
      <c r="J22" s="277"/>
      <c r="K22" s="277"/>
      <c r="L22" s="277"/>
    </row>
    <row r="23" spans="1:12" ht="12.75">
      <c r="A23" s="2712" t="s">
        <v>1822</v>
      </c>
      <c r="B23" s="2713"/>
      <c r="C23" s="2715"/>
      <c r="D23" s="2715"/>
      <c r="E23" s="2716"/>
      <c r="F23" s="1050" t="s">
        <v>1458</v>
      </c>
      <c r="G23" s="1224">
        <v>17</v>
      </c>
      <c r="H23" s="1743">
        <v>4</v>
      </c>
      <c r="I23" s="1744">
        <v>10</v>
      </c>
      <c r="J23" s="277"/>
      <c r="K23" s="277"/>
      <c r="L23" s="277"/>
    </row>
    <row r="24" spans="1:12" ht="12.75">
      <c r="A24" s="2712" t="s">
        <v>1823</v>
      </c>
      <c r="B24" s="2713"/>
      <c r="C24" s="2713"/>
      <c r="D24" s="2713"/>
      <c r="E24" s="2714"/>
      <c r="F24" s="1050" t="s">
        <v>1824</v>
      </c>
      <c r="G24" s="1224">
        <v>18</v>
      </c>
      <c r="H24" s="1743">
        <v>0</v>
      </c>
      <c r="I24" s="1744">
        <v>0</v>
      </c>
      <c r="J24" s="277"/>
      <c r="K24" s="277"/>
      <c r="L24" s="277"/>
    </row>
    <row r="25" spans="1:12" ht="12.75">
      <c r="A25" s="2693" t="s">
        <v>1825</v>
      </c>
      <c r="B25" s="2694"/>
      <c r="C25" s="2694"/>
      <c r="D25" s="2694"/>
      <c r="E25" s="2694"/>
      <c r="F25" s="1745" t="s">
        <v>1826</v>
      </c>
      <c r="G25" s="1224">
        <v>19</v>
      </c>
      <c r="H25" s="1743">
        <f>K26+K27</f>
        <v>0</v>
      </c>
      <c r="I25" s="1744">
        <f>L26+L27</f>
        <v>0</v>
      </c>
      <c r="J25" s="277"/>
      <c r="K25" s="277"/>
      <c r="L25" s="277"/>
    </row>
    <row r="26" spans="1:12" ht="12.75">
      <c r="A26" s="2693"/>
      <c r="B26" s="2694"/>
      <c r="C26" s="1345" t="s">
        <v>1825</v>
      </c>
      <c r="D26" s="2694">
        <v>1</v>
      </c>
      <c r="E26" s="2694"/>
      <c r="F26" s="1050" t="s">
        <v>1827</v>
      </c>
      <c r="G26" s="1224">
        <v>20</v>
      </c>
      <c r="H26" s="1743">
        <v>0</v>
      </c>
      <c r="I26" s="1744">
        <v>0</v>
      </c>
      <c r="J26" s="277"/>
      <c r="K26" s="277"/>
      <c r="L26" s="277"/>
    </row>
    <row r="27" spans="1:12" ht="12.75">
      <c r="A27" s="2693"/>
      <c r="B27" s="2694"/>
      <c r="C27" s="1345"/>
      <c r="D27" s="2694">
        <v>2</v>
      </c>
      <c r="E27" s="2694"/>
      <c r="F27" s="1050" t="s">
        <v>1828</v>
      </c>
      <c r="G27" s="1224">
        <v>21</v>
      </c>
      <c r="H27" s="1743">
        <v>0</v>
      </c>
      <c r="I27" s="1744">
        <v>0</v>
      </c>
      <c r="J27" s="277"/>
      <c r="K27" s="277"/>
      <c r="L27" s="277"/>
    </row>
    <row r="28" spans="1:12" ht="12.75">
      <c r="A28" s="2705" t="s">
        <v>1829</v>
      </c>
      <c r="B28" s="2706"/>
      <c r="C28" s="2706"/>
      <c r="D28" s="2706"/>
      <c r="E28" s="2707"/>
      <c r="F28" s="1745" t="s">
        <v>1830</v>
      </c>
      <c r="G28" s="1224">
        <v>22</v>
      </c>
      <c r="H28" s="1743">
        <f>K29+K30</f>
        <v>0</v>
      </c>
      <c r="I28" s="1744">
        <f>L29+L30</f>
        <v>0</v>
      </c>
      <c r="J28" s="277"/>
      <c r="K28" s="277"/>
      <c r="L28" s="277"/>
    </row>
    <row r="29" spans="1:12" ht="12.75">
      <c r="A29" s="2693" t="s">
        <v>1829</v>
      </c>
      <c r="B29" s="2694"/>
      <c r="C29" s="1345"/>
      <c r="D29" s="2694">
        <v>1</v>
      </c>
      <c r="E29" s="2708"/>
      <c r="F29" s="1050" t="s">
        <v>1831</v>
      </c>
      <c r="G29" s="1224">
        <v>23</v>
      </c>
      <c r="H29" s="1743">
        <v>0</v>
      </c>
      <c r="I29" s="1744">
        <v>0</v>
      </c>
      <c r="J29" s="277"/>
      <c r="K29" s="277"/>
      <c r="L29" s="277"/>
    </row>
    <row r="30" spans="1:12" ht="12.75">
      <c r="A30" s="2709" t="s">
        <v>1829</v>
      </c>
      <c r="B30" s="2710"/>
      <c r="C30" s="1749"/>
      <c r="D30" s="2710">
        <v>2</v>
      </c>
      <c r="E30" s="2711"/>
      <c r="F30" s="1050" t="s">
        <v>1832</v>
      </c>
      <c r="G30" s="1224">
        <v>24</v>
      </c>
      <c r="H30" s="1743">
        <v>0</v>
      </c>
      <c r="I30" s="1744">
        <v>0</v>
      </c>
      <c r="J30" s="277"/>
      <c r="K30" s="277"/>
      <c r="L30" s="277"/>
    </row>
    <row r="31" spans="1:12" ht="25.5">
      <c r="A31" s="2693" t="s">
        <v>1833</v>
      </c>
      <c r="B31" s="2694"/>
      <c r="C31" s="2694"/>
      <c r="D31" s="2694"/>
      <c r="E31" s="2694"/>
      <c r="F31" s="1752" t="s">
        <v>1834</v>
      </c>
      <c r="G31" s="1224">
        <v>25</v>
      </c>
      <c r="H31" s="1743">
        <v>0</v>
      </c>
      <c r="I31" s="1744">
        <v>0</v>
      </c>
      <c r="J31" s="277"/>
      <c r="K31" s="277"/>
      <c r="L31" s="277"/>
    </row>
    <row r="32" spans="1:12" ht="12.75">
      <c r="A32" s="2712" t="s">
        <v>1835</v>
      </c>
      <c r="B32" s="2713"/>
      <c r="C32" s="2713"/>
      <c r="D32" s="2713"/>
      <c r="E32" s="2714"/>
      <c r="F32" s="1050" t="s">
        <v>528</v>
      </c>
      <c r="G32" s="1224">
        <v>26</v>
      </c>
      <c r="H32" s="1743">
        <v>0</v>
      </c>
      <c r="I32" s="1744">
        <v>0</v>
      </c>
      <c r="J32" s="277"/>
      <c r="K32" s="277"/>
      <c r="L32" s="277"/>
    </row>
    <row r="33" spans="1:12" ht="12.75">
      <c r="A33" s="2693" t="s">
        <v>529</v>
      </c>
      <c r="B33" s="2694"/>
      <c r="C33" s="2694"/>
      <c r="D33" s="2694"/>
      <c r="E33" s="2694"/>
      <c r="F33" s="1050" t="s">
        <v>530</v>
      </c>
      <c r="G33" s="1224">
        <v>27</v>
      </c>
      <c r="H33" s="1743">
        <v>0</v>
      </c>
      <c r="I33" s="1744">
        <v>0</v>
      </c>
      <c r="J33" s="277"/>
      <c r="K33" s="277"/>
      <c r="L33" s="277"/>
    </row>
    <row r="34" spans="1:12" ht="12.75">
      <c r="A34" s="2712" t="s">
        <v>531</v>
      </c>
      <c r="B34" s="2713"/>
      <c r="C34" s="2713"/>
      <c r="D34" s="2713"/>
      <c r="E34" s="2714"/>
      <c r="F34" s="1050" t="s">
        <v>532</v>
      </c>
      <c r="G34" s="1224">
        <v>28</v>
      </c>
      <c r="H34" s="1743">
        <v>0</v>
      </c>
      <c r="I34" s="1744">
        <v>0</v>
      </c>
      <c r="J34" s="277"/>
      <c r="K34" s="277"/>
      <c r="L34" s="277"/>
    </row>
    <row r="35" spans="1:12" ht="12.75">
      <c r="A35" s="2693" t="s">
        <v>1806</v>
      </c>
      <c r="B35" s="2694"/>
      <c r="C35" s="2694"/>
      <c r="D35" s="2694"/>
      <c r="E35" s="2694"/>
      <c r="F35" s="1050" t="s">
        <v>533</v>
      </c>
      <c r="G35" s="1224">
        <v>29</v>
      </c>
      <c r="H35" s="1743">
        <v>0</v>
      </c>
      <c r="I35" s="1744">
        <v>0</v>
      </c>
      <c r="J35" s="277"/>
      <c r="K35" s="277"/>
      <c r="L35" s="277"/>
    </row>
    <row r="36" spans="1:12" ht="12.75">
      <c r="A36" s="2717" t="s">
        <v>534</v>
      </c>
      <c r="B36" s="2718"/>
      <c r="C36" s="2718"/>
      <c r="D36" s="2718"/>
      <c r="E36" s="2719"/>
      <c r="F36" s="1745" t="s">
        <v>535</v>
      </c>
      <c r="G36" s="1224">
        <v>30</v>
      </c>
      <c r="H36" s="1743">
        <v>0</v>
      </c>
      <c r="I36" s="1744">
        <v>0</v>
      </c>
      <c r="J36" s="277"/>
      <c r="K36" s="277"/>
      <c r="L36" s="277"/>
    </row>
    <row r="37" spans="1:12" ht="12.75">
      <c r="A37" s="2720"/>
      <c r="B37" s="2721"/>
      <c r="C37" s="2721"/>
      <c r="D37" s="2721"/>
      <c r="E37" s="2722"/>
      <c r="F37" s="1455" t="s">
        <v>536</v>
      </c>
      <c r="G37" s="1753"/>
      <c r="H37" s="1795">
        <f>H17-H18-H23-H24+H25-H28+H32-H33+(-H34)-(-H35)</f>
        <v>-3137</v>
      </c>
      <c r="I37" s="1796">
        <f>I17-I18-I23-I24+I25-I28+I32-I33+(-I34)-(-I35)</f>
        <v>-5177</v>
      </c>
      <c r="J37" s="277"/>
      <c r="K37" s="277"/>
      <c r="L37" s="277"/>
    </row>
    <row r="38" spans="1:12" ht="12.75">
      <c r="A38" s="2723" t="s">
        <v>537</v>
      </c>
      <c r="B38" s="2724"/>
      <c r="C38" s="2724"/>
      <c r="D38" s="2724"/>
      <c r="E38" s="2724"/>
      <c r="F38" s="1455" t="s">
        <v>538</v>
      </c>
      <c r="G38" s="1340">
        <v>31</v>
      </c>
      <c r="H38" s="1754">
        <v>0</v>
      </c>
      <c r="I38" s="1755">
        <v>0</v>
      </c>
      <c r="J38" s="277"/>
      <c r="K38" s="277"/>
      <c r="L38" s="277"/>
    </row>
    <row r="39" spans="1:12" ht="12.75">
      <c r="A39" s="1344" t="s">
        <v>539</v>
      </c>
      <c r="B39" s="2713"/>
      <c r="C39" s="2713"/>
      <c r="D39" s="2713"/>
      <c r="E39" s="2714"/>
      <c r="F39" s="1050" t="s">
        <v>1462</v>
      </c>
      <c r="G39" s="1224">
        <v>32</v>
      </c>
      <c r="H39" s="1743">
        <v>0</v>
      </c>
      <c r="I39" s="1744">
        <v>0</v>
      </c>
      <c r="J39" s="277"/>
      <c r="K39" s="277"/>
      <c r="L39" s="277"/>
    </row>
    <row r="40" spans="1:12" ht="12.75">
      <c r="A40" s="1740"/>
      <c r="B40" s="2694" t="s">
        <v>540</v>
      </c>
      <c r="C40" s="2694"/>
      <c r="D40" s="2694"/>
      <c r="E40" s="1345"/>
      <c r="F40" s="1745" t="s">
        <v>541</v>
      </c>
      <c r="G40" s="1224">
        <v>33</v>
      </c>
      <c r="H40" s="1743">
        <v>0</v>
      </c>
      <c r="I40" s="1744">
        <v>0</v>
      </c>
      <c r="J40" s="277"/>
      <c r="K40" s="277"/>
      <c r="L40" s="277"/>
    </row>
    <row r="41" spans="1:12" ht="25.5">
      <c r="A41" s="1740"/>
      <c r="B41" s="2694" t="s">
        <v>540</v>
      </c>
      <c r="C41" s="2694"/>
      <c r="D41" s="2694"/>
      <c r="E41" s="1345">
        <v>1</v>
      </c>
      <c r="F41" s="1752" t="s">
        <v>542</v>
      </c>
      <c r="G41" s="1224">
        <v>34</v>
      </c>
      <c r="H41" s="1743">
        <v>0</v>
      </c>
      <c r="I41" s="1744">
        <v>0</v>
      </c>
      <c r="J41" s="277"/>
      <c r="K41" s="277"/>
      <c r="L41" s="277"/>
    </row>
    <row r="42" spans="1:12" ht="12.75">
      <c r="A42" s="1740"/>
      <c r="B42" s="2694" t="s">
        <v>540</v>
      </c>
      <c r="C42" s="2694"/>
      <c r="D42" s="2694"/>
      <c r="E42" s="1345">
        <v>2</v>
      </c>
      <c r="F42" s="1050" t="s">
        <v>543</v>
      </c>
      <c r="G42" s="1224">
        <v>35</v>
      </c>
      <c r="H42" s="1743">
        <v>0</v>
      </c>
      <c r="I42" s="1744">
        <v>0</v>
      </c>
      <c r="J42" s="277"/>
      <c r="K42" s="277"/>
      <c r="L42" s="277"/>
    </row>
    <row r="43" spans="1:12" ht="12.75">
      <c r="A43" s="1740"/>
      <c r="B43" s="2694" t="s">
        <v>540</v>
      </c>
      <c r="C43" s="2694"/>
      <c r="D43" s="2694"/>
      <c r="E43" s="1345">
        <v>3</v>
      </c>
      <c r="F43" s="1050" t="s">
        <v>544</v>
      </c>
      <c r="G43" s="1224">
        <v>36</v>
      </c>
      <c r="H43" s="1743">
        <v>0</v>
      </c>
      <c r="I43" s="1744">
        <v>0</v>
      </c>
      <c r="J43" s="277"/>
      <c r="K43" s="277"/>
      <c r="L43" s="277"/>
    </row>
    <row r="44" spans="1:12" ht="12.75">
      <c r="A44" s="1344"/>
      <c r="B44" s="2713" t="s">
        <v>545</v>
      </c>
      <c r="C44" s="2713"/>
      <c r="D44" s="2713"/>
      <c r="E44" s="1369"/>
      <c r="F44" s="1050" t="s">
        <v>546</v>
      </c>
      <c r="G44" s="1224">
        <v>37</v>
      </c>
      <c r="H44" s="1743">
        <v>0</v>
      </c>
      <c r="I44" s="1744">
        <v>0</v>
      </c>
      <c r="J44" s="277"/>
      <c r="K44" s="277"/>
      <c r="L44" s="277"/>
    </row>
    <row r="45" spans="1:12" ht="12.75">
      <c r="A45" s="1740" t="s">
        <v>547</v>
      </c>
      <c r="B45" s="2694"/>
      <c r="C45" s="2694"/>
      <c r="D45" s="2694"/>
      <c r="E45" s="1345"/>
      <c r="F45" s="1050" t="s">
        <v>548</v>
      </c>
      <c r="G45" s="1224">
        <v>38</v>
      </c>
      <c r="H45" s="1743">
        <v>0</v>
      </c>
      <c r="I45" s="1744">
        <v>0</v>
      </c>
      <c r="J45" s="277"/>
      <c r="K45" s="277"/>
      <c r="L45" s="277"/>
    </row>
    <row r="46" spans="1:12" ht="12.75">
      <c r="A46" s="1344"/>
      <c r="B46" s="2713" t="s">
        <v>549</v>
      </c>
      <c r="C46" s="2713"/>
      <c r="D46" s="2713"/>
      <c r="E46" s="1369"/>
      <c r="F46" s="1050" t="s">
        <v>550</v>
      </c>
      <c r="G46" s="1224">
        <v>39</v>
      </c>
      <c r="H46" s="1743">
        <v>0</v>
      </c>
      <c r="I46" s="1744">
        <v>0</v>
      </c>
      <c r="J46" s="277"/>
      <c r="K46" s="277"/>
      <c r="L46" s="277"/>
    </row>
    <row r="47" spans="1:12" ht="12.75">
      <c r="A47" s="1740" t="s">
        <v>551</v>
      </c>
      <c r="B47" s="2694"/>
      <c r="C47" s="2694"/>
      <c r="D47" s="2694"/>
      <c r="E47" s="1345"/>
      <c r="F47" s="1050" t="s">
        <v>552</v>
      </c>
      <c r="G47" s="1224">
        <v>40</v>
      </c>
      <c r="H47" s="1743">
        <v>0</v>
      </c>
      <c r="I47" s="1744">
        <v>0</v>
      </c>
      <c r="J47" s="277"/>
      <c r="K47" s="277"/>
      <c r="L47" s="277"/>
    </row>
    <row r="48" spans="1:12" ht="12.75">
      <c r="A48" s="1344" t="s">
        <v>553</v>
      </c>
      <c r="B48" s="2713"/>
      <c r="C48" s="2713"/>
      <c r="D48" s="2713"/>
      <c r="E48" s="1369"/>
      <c r="F48" s="1050" t="s">
        <v>554</v>
      </c>
      <c r="G48" s="1224">
        <v>41</v>
      </c>
      <c r="H48" s="1743">
        <v>0</v>
      </c>
      <c r="I48" s="1744">
        <v>0</v>
      </c>
      <c r="J48" s="277"/>
      <c r="K48" s="277"/>
      <c r="L48" s="277"/>
    </row>
    <row r="49" spans="1:12" ht="12.75">
      <c r="A49" s="2693" t="s">
        <v>555</v>
      </c>
      <c r="B49" s="2694"/>
      <c r="C49" s="2694"/>
      <c r="D49" s="2694"/>
      <c r="E49" s="2694"/>
      <c r="F49" s="1050" t="s">
        <v>556</v>
      </c>
      <c r="G49" s="1224">
        <v>42</v>
      </c>
      <c r="H49" s="1743">
        <v>44</v>
      </c>
      <c r="I49" s="1744">
        <v>1165</v>
      </c>
      <c r="J49" s="277"/>
      <c r="K49" s="277"/>
      <c r="L49" s="277"/>
    </row>
    <row r="50" spans="1:12" ht="13.5" thickBot="1">
      <c r="A50" s="1342" t="s">
        <v>557</v>
      </c>
      <c r="B50" s="2725"/>
      <c r="C50" s="2725"/>
      <c r="D50" s="2725"/>
      <c r="E50" s="1343"/>
      <c r="F50" s="984" t="s">
        <v>558</v>
      </c>
      <c r="G50" s="889">
        <v>43</v>
      </c>
      <c r="H50" s="1756">
        <v>0</v>
      </c>
      <c r="I50" s="985">
        <v>0</v>
      </c>
      <c r="J50" s="277"/>
      <c r="K50" s="277"/>
      <c r="L50" s="277"/>
    </row>
    <row r="51" spans="1:12" ht="12.75">
      <c r="A51" s="1345"/>
      <c r="B51" s="1345"/>
      <c r="C51" s="1345"/>
      <c r="D51" s="1345"/>
      <c r="E51" s="1345"/>
      <c r="F51" s="996"/>
      <c r="G51" s="1345"/>
      <c r="H51" s="1421"/>
      <c r="I51" s="1421"/>
      <c r="J51" s="277"/>
      <c r="K51" s="277"/>
      <c r="L51" s="277"/>
    </row>
    <row r="52" spans="1:12" ht="12.7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</row>
    <row r="53" spans="1:12" ht="12.75">
      <c r="A53" s="277"/>
      <c r="B53" s="277"/>
      <c r="C53" s="277"/>
      <c r="D53" s="277"/>
      <c r="E53" s="277"/>
      <c r="F53" s="277"/>
      <c r="H53" s="277"/>
      <c r="I53" s="277"/>
      <c r="J53" s="277"/>
      <c r="K53" s="277"/>
      <c r="L53" s="277"/>
    </row>
    <row r="54" spans="1:12" ht="12.75">
      <c r="A54" s="277"/>
      <c r="B54" s="277"/>
      <c r="C54" s="277"/>
      <c r="D54" s="277"/>
      <c r="E54" s="277"/>
      <c r="F54" s="277"/>
      <c r="G54" s="1735"/>
      <c r="H54" s="277"/>
      <c r="I54" s="277"/>
      <c r="J54" s="277"/>
      <c r="K54" s="277"/>
      <c r="L54" s="277"/>
    </row>
    <row r="55" spans="1:12" ht="12.75">
      <c r="A55" s="277"/>
      <c r="B55" s="277"/>
      <c r="C55" s="277"/>
      <c r="D55" s="277"/>
      <c r="E55" s="277"/>
      <c r="F55" s="277"/>
      <c r="G55" s="1735"/>
      <c r="H55" s="277"/>
      <c r="I55" s="277"/>
      <c r="J55" s="277"/>
      <c r="K55" s="277"/>
      <c r="L55" s="277"/>
    </row>
    <row r="56" spans="1:12" ht="12.75">
      <c r="A56" s="277"/>
      <c r="B56" s="277"/>
      <c r="C56" s="277"/>
      <c r="D56" s="277"/>
      <c r="E56" s="277"/>
      <c r="F56" s="277"/>
      <c r="G56" s="1735"/>
      <c r="H56" s="277"/>
      <c r="I56" s="277"/>
      <c r="J56" s="277"/>
      <c r="K56" s="277"/>
      <c r="L56" s="277"/>
    </row>
    <row r="57" spans="1:12" ht="12.75">
      <c r="A57" s="277"/>
      <c r="B57" s="277"/>
      <c r="C57" s="277"/>
      <c r="D57" s="277"/>
      <c r="E57" s="277"/>
      <c r="F57" s="277"/>
      <c r="G57" s="1735"/>
      <c r="H57" s="277"/>
      <c r="I57" s="277"/>
      <c r="J57" s="277"/>
      <c r="K57" s="277"/>
      <c r="L57" s="277"/>
    </row>
    <row r="58" spans="1:12" ht="12.75">
      <c r="A58" s="277"/>
      <c r="B58" s="277"/>
      <c r="C58" s="277"/>
      <c r="D58" s="277"/>
      <c r="E58" s="277"/>
      <c r="F58" s="277"/>
      <c r="G58" s="1735"/>
      <c r="H58" s="277"/>
      <c r="I58" s="277"/>
      <c r="J58" s="277"/>
      <c r="K58" s="277"/>
      <c r="L58" s="277"/>
    </row>
    <row r="59" spans="1:12" ht="12.75">
      <c r="A59" s="277"/>
      <c r="B59" s="277"/>
      <c r="C59" s="277"/>
      <c r="D59" s="277"/>
      <c r="E59" s="277"/>
      <c r="F59" s="277"/>
      <c r="G59" s="1735"/>
      <c r="H59" s="277"/>
      <c r="I59" s="277"/>
      <c r="J59" s="277"/>
      <c r="K59" s="277"/>
      <c r="L59" s="277"/>
    </row>
    <row r="60" spans="1:12" ht="12.75">
      <c r="A60" s="277"/>
      <c r="B60" s="277"/>
      <c r="C60" s="277"/>
      <c r="D60" s="277"/>
      <c r="E60" s="277"/>
      <c r="F60" s="277"/>
      <c r="G60" s="1735"/>
      <c r="H60" s="277"/>
      <c r="I60" s="277"/>
      <c r="J60" s="277"/>
      <c r="K60" s="277"/>
      <c r="L60" s="277"/>
    </row>
    <row r="61" spans="1:12" ht="12.75">
      <c r="A61" s="277"/>
      <c r="B61" s="277"/>
      <c r="C61" s="277"/>
      <c r="D61" s="277"/>
      <c r="E61" s="277"/>
      <c r="F61" s="277"/>
      <c r="G61" s="1735"/>
      <c r="H61" s="277"/>
      <c r="I61" s="277"/>
      <c r="J61" s="277"/>
      <c r="K61" s="277"/>
      <c r="L61" s="277"/>
    </row>
    <row r="62" spans="1:12" ht="12.75">
      <c r="A62" s="277"/>
      <c r="B62" s="277"/>
      <c r="C62" s="277"/>
      <c r="D62" s="277"/>
      <c r="E62" s="277"/>
      <c r="F62" s="2659" t="s">
        <v>1778</v>
      </c>
      <c r="H62" s="277"/>
      <c r="I62" s="277"/>
      <c r="J62" s="277"/>
      <c r="K62" s="277"/>
      <c r="L62" s="277"/>
    </row>
    <row r="63" spans="1:12" ht="12.75">
      <c r="A63" s="277"/>
      <c r="B63" s="277"/>
      <c r="C63" s="277"/>
      <c r="D63" s="277"/>
      <c r="E63" s="277"/>
      <c r="F63" s="277"/>
      <c r="G63" s="1735"/>
      <c r="H63" s="277"/>
      <c r="I63" s="277"/>
      <c r="J63" s="277"/>
      <c r="K63" s="277"/>
      <c r="L63" s="277"/>
    </row>
    <row r="64" spans="1:12" ht="13.5" thickBot="1">
      <c r="A64" s="277"/>
      <c r="B64" s="277"/>
      <c r="C64" s="277"/>
      <c r="D64" s="277"/>
      <c r="E64" s="277"/>
      <c r="F64" s="277"/>
      <c r="G64" s="1735"/>
      <c r="H64" s="277"/>
      <c r="I64" s="1739" t="s">
        <v>559</v>
      </c>
      <c r="J64" s="277"/>
      <c r="K64" s="277"/>
      <c r="L64" s="277"/>
    </row>
    <row r="65" spans="1:12" s="31" customFormat="1" ht="12.75">
      <c r="A65" s="2697" t="s">
        <v>1581</v>
      </c>
      <c r="B65" s="2698"/>
      <c r="C65" s="2698"/>
      <c r="D65" s="2698"/>
      <c r="E65" s="2698"/>
      <c r="F65" s="1346" t="s">
        <v>715</v>
      </c>
      <c r="G65" s="1346" t="s">
        <v>716</v>
      </c>
      <c r="H65" s="2698" t="s">
        <v>717</v>
      </c>
      <c r="I65" s="2726"/>
      <c r="J65" s="1339"/>
      <c r="K65" s="1339"/>
      <c r="L65" s="1339"/>
    </row>
    <row r="66" spans="1:12" s="31" customFormat="1" ht="12.75">
      <c r="A66" s="2701" t="s">
        <v>1587</v>
      </c>
      <c r="B66" s="2702"/>
      <c r="C66" s="2702"/>
      <c r="D66" s="2702"/>
      <c r="E66" s="2702"/>
      <c r="F66" s="2702" t="s">
        <v>718</v>
      </c>
      <c r="G66" s="1340" t="s">
        <v>1803</v>
      </c>
      <c r="H66" s="1340" t="s">
        <v>1804</v>
      </c>
      <c r="I66" s="1797" t="s">
        <v>1805</v>
      </c>
      <c r="J66" s="1339"/>
      <c r="K66" s="1339"/>
      <c r="L66" s="1339"/>
    </row>
    <row r="67" spans="1:12" s="31" customFormat="1" ht="13.5" thickBot="1">
      <c r="A67" s="2703"/>
      <c r="B67" s="2704"/>
      <c r="C67" s="2704"/>
      <c r="D67" s="2704"/>
      <c r="E67" s="2704"/>
      <c r="F67" s="2704"/>
      <c r="G67" s="1341" t="s">
        <v>1589</v>
      </c>
      <c r="H67" s="1341">
        <v>1</v>
      </c>
      <c r="I67" s="1347">
        <v>2</v>
      </c>
      <c r="J67" s="1339"/>
      <c r="K67" s="1339"/>
      <c r="L67" s="1339"/>
    </row>
    <row r="68" spans="1:12" ht="12.75">
      <c r="A68" s="2693" t="s">
        <v>560</v>
      </c>
      <c r="B68" s="2694"/>
      <c r="C68" s="2694"/>
      <c r="D68" s="2694"/>
      <c r="E68" s="2694"/>
      <c r="F68" s="1080" t="s">
        <v>561</v>
      </c>
      <c r="G68" s="1741">
        <v>44</v>
      </c>
      <c r="H68" s="1742">
        <v>0</v>
      </c>
      <c r="I68" s="947">
        <v>0</v>
      </c>
      <c r="J68" s="277"/>
      <c r="K68" s="277"/>
      <c r="L68" s="277"/>
    </row>
    <row r="69" spans="1:12" ht="12.75">
      <c r="A69" s="1344" t="s">
        <v>562</v>
      </c>
      <c r="B69" s="2713"/>
      <c r="C69" s="2713"/>
      <c r="D69" s="2713"/>
      <c r="E69" s="2714"/>
      <c r="F69" s="1050" t="s">
        <v>1959</v>
      </c>
      <c r="G69" s="1224">
        <v>45</v>
      </c>
      <c r="H69" s="1743">
        <v>12</v>
      </c>
      <c r="I69" s="1744">
        <v>12</v>
      </c>
      <c r="J69" s="277"/>
      <c r="K69" s="277"/>
      <c r="L69" s="277"/>
    </row>
    <row r="70" spans="1:12" ht="12.75">
      <c r="A70" s="2693" t="s">
        <v>1960</v>
      </c>
      <c r="B70" s="2694"/>
      <c r="C70" s="2694"/>
      <c r="D70" s="2694"/>
      <c r="E70" s="2694"/>
      <c r="F70" s="1050" t="s">
        <v>1961</v>
      </c>
      <c r="G70" s="1224">
        <v>46</v>
      </c>
      <c r="H70" s="1743">
        <v>0</v>
      </c>
      <c r="I70" s="1744">
        <v>0</v>
      </c>
      <c r="J70" s="277"/>
      <c r="K70" s="277"/>
      <c r="L70" s="277"/>
    </row>
    <row r="71" spans="1:12" ht="12.75">
      <c r="A71" s="1344" t="s">
        <v>1962</v>
      </c>
      <c r="B71" s="2713"/>
      <c r="C71" s="2713"/>
      <c r="D71" s="2713"/>
      <c r="E71" s="2714"/>
      <c r="F71" s="1050" t="s">
        <v>1963</v>
      </c>
      <c r="G71" s="1224">
        <v>47</v>
      </c>
      <c r="H71" s="1743">
        <v>0</v>
      </c>
      <c r="I71" s="1744">
        <v>0</v>
      </c>
      <c r="J71" s="277"/>
      <c r="K71" s="277"/>
      <c r="L71" s="277"/>
    </row>
    <row r="72" spans="1:12" ht="12.75">
      <c r="A72" s="2727" t="s">
        <v>534</v>
      </c>
      <c r="B72" s="2728"/>
      <c r="C72" s="2728"/>
      <c r="D72" s="2728"/>
      <c r="E72" s="2728"/>
      <c r="F72" s="1745" t="s">
        <v>1964</v>
      </c>
      <c r="G72" s="1224">
        <v>48</v>
      </c>
      <c r="H72" s="1743"/>
      <c r="I72" s="1744"/>
      <c r="J72" s="277"/>
      <c r="K72" s="277"/>
      <c r="L72" s="277"/>
    </row>
    <row r="73" spans="1:12" ht="12.75">
      <c r="A73" s="2727"/>
      <c r="B73" s="2728"/>
      <c r="C73" s="2728"/>
      <c r="D73" s="2728"/>
      <c r="E73" s="2728"/>
      <c r="F73" s="1757" t="s">
        <v>1965</v>
      </c>
      <c r="G73" s="1224"/>
      <c r="H73" s="1743">
        <f>H39+H40+H44-H45+H46-H47-H48+H49-H50+H68-H69-(-H70)+(-H71)</f>
        <v>32</v>
      </c>
      <c r="I73" s="1744">
        <f>I39+I40+I44-I45+I46-I47-I48+I49-I50+I68-I69-(-I70)+(-I71)</f>
        <v>1153</v>
      </c>
      <c r="J73" s="277"/>
      <c r="K73" s="277"/>
      <c r="L73" s="277"/>
    </row>
    <row r="74" spans="1:12" ht="12.75">
      <c r="A74" s="1746" t="s">
        <v>1966</v>
      </c>
      <c r="B74" s="2706"/>
      <c r="C74" s="2706"/>
      <c r="D74" s="2706"/>
      <c r="E74" s="2707"/>
      <c r="F74" s="1745" t="s">
        <v>1967</v>
      </c>
      <c r="G74" s="1224">
        <v>49</v>
      </c>
      <c r="H74" s="1743">
        <v>0</v>
      </c>
      <c r="I74" s="1744">
        <v>0</v>
      </c>
      <c r="J74" s="277"/>
      <c r="K74" s="277"/>
      <c r="L74" s="277"/>
    </row>
    <row r="75" spans="1:12" ht="12.75">
      <c r="A75" s="1740" t="s">
        <v>1966</v>
      </c>
      <c r="B75" s="2694"/>
      <c r="C75" s="2694"/>
      <c r="D75" s="2694"/>
      <c r="E75" s="1747">
        <v>1</v>
      </c>
      <c r="F75" s="1050" t="s">
        <v>1968</v>
      </c>
      <c r="G75" s="1224">
        <v>50</v>
      </c>
      <c r="H75" s="1743">
        <v>0</v>
      </c>
      <c r="I75" s="1744">
        <v>0</v>
      </c>
      <c r="J75" s="277"/>
      <c r="K75" s="277"/>
      <c r="L75" s="277"/>
    </row>
    <row r="76" spans="1:12" ht="12.75">
      <c r="A76" s="1748" t="s">
        <v>1966</v>
      </c>
      <c r="B76" s="2710"/>
      <c r="C76" s="2710"/>
      <c r="D76" s="2710"/>
      <c r="E76" s="1750">
        <v>2</v>
      </c>
      <c r="F76" s="1050" t="s">
        <v>1969</v>
      </c>
      <c r="G76" s="1224">
        <v>51</v>
      </c>
      <c r="H76" s="1743">
        <v>0</v>
      </c>
      <c r="I76" s="1744">
        <v>0</v>
      </c>
      <c r="J76" s="277"/>
      <c r="K76" s="277"/>
      <c r="L76" s="277"/>
    </row>
    <row r="77" spans="1:12" ht="12.75">
      <c r="A77" s="2693" t="s">
        <v>1970</v>
      </c>
      <c r="B77" s="2694"/>
      <c r="C77" s="2694"/>
      <c r="D77" s="2694"/>
      <c r="E77" s="2694"/>
      <c r="F77" s="1745" t="s">
        <v>1971</v>
      </c>
      <c r="G77" s="1224">
        <v>52</v>
      </c>
      <c r="H77" s="1743">
        <f>H37+H73-H74</f>
        <v>-3105</v>
      </c>
      <c r="I77" s="1744">
        <f>I37+I73-I74</f>
        <v>-4024</v>
      </c>
      <c r="J77" s="277"/>
      <c r="K77" s="277"/>
      <c r="L77" s="277"/>
    </row>
    <row r="78" spans="1:12" ht="12.75">
      <c r="A78" s="2712" t="s">
        <v>1972</v>
      </c>
      <c r="B78" s="2713"/>
      <c r="C78" s="2713"/>
      <c r="D78" s="2713"/>
      <c r="E78" s="2714"/>
      <c r="F78" s="1050" t="s">
        <v>1973</v>
      </c>
      <c r="G78" s="1224">
        <v>53</v>
      </c>
      <c r="H78" s="1743">
        <v>0</v>
      </c>
      <c r="I78" s="1744">
        <v>0</v>
      </c>
      <c r="J78" s="277"/>
      <c r="K78" s="277"/>
      <c r="L78" s="277"/>
    </row>
    <row r="79" spans="1:12" ht="12.75">
      <c r="A79" s="1740" t="s">
        <v>1974</v>
      </c>
      <c r="B79" s="2694"/>
      <c r="C79" s="2694"/>
      <c r="D79" s="2694"/>
      <c r="E79" s="2694"/>
      <c r="F79" s="1050" t="s">
        <v>1975</v>
      </c>
      <c r="G79" s="1224">
        <v>54</v>
      </c>
      <c r="H79" s="1743">
        <v>0</v>
      </c>
      <c r="I79" s="1744">
        <v>0</v>
      </c>
      <c r="J79" s="277"/>
      <c r="K79" s="277"/>
      <c r="L79" s="277"/>
    </row>
    <row r="80" spans="1:12" ht="12.75">
      <c r="A80" s="1746" t="s">
        <v>1976</v>
      </c>
      <c r="B80" s="2706"/>
      <c r="C80" s="2706"/>
      <c r="D80" s="2706"/>
      <c r="E80" s="2707"/>
      <c r="F80" s="1745" t="s">
        <v>1977</v>
      </c>
      <c r="G80" s="1224">
        <v>55</v>
      </c>
      <c r="H80" s="1743">
        <v>0</v>
      </c>
      <c r="I80" s="1744">
        <v>0</v>
      </c>
      <c r="J80" s="277"/>
      <c r="K80" s="277"/>
      <c r="L80" s="277"/>
    </row>
    <row r="81" spans="1:12" ht="12.75">
      <c r="A81" s="1740" t="s">
        <v>1976</v>
      </c>
      <c r="B81" s="2694"/>
      <c r="C81" s="2694"/>
      <c r="D81" s="2694"/>
      <c r="E81" s="1747">
        <v>1</v>
      </c>
      <c r="F81" s="1050" t="s">
        <v>1968</v>
      </c>
      <c r="G81" s="1224">
        <v>56</v>
      </c>
      <c r="H81" s="1743">
        <v>0</v>
      </c>
      <c r="I81" s="1744">
        <v>0</v>
      </c>
      <c r="J81" s="277"/>
      <c r="K81" s="277"/>
      <c r="L81" s="277"/>
    </row>
    <row r="82" spans="1:12" ht="12.75">
      <c r="A82" s="1748" t="s">
        <v>1976</v>
      </c>
      <c r="B82" s="2710"/>
      <c r="C82" s="2710"/>
      <c r="D82" s="2710"/>
      <c r="E82" s="1750">
        <v>2</v>
      </c>
      <c r="F82" s="1050" t="s">
        <v>1969</v>
      </c>
      <c r="G82" s="1224">
        <v>57</v>
      </c>
      <c r="H82" s="1743">
        <v>0</v>
      </c>
      <c r="I82" s="1744">
        <v>0</v>
      </c>
      <c r="J82" s="277"/>
      <c r="K82" s="277"/>
      <c r="L82" s="277"/>
    </row>
    <row r="83" spans="1:12" ht="12.75">
      <c r="A83" s="2727" t="s">
        <v>534</v>
      </c>
      <c r="B83" s="2728"/>
      <c r="C83" s="2728"/>
      <c r="D83" s="2728"/>
      <c r="E83" s="2728"/>
      <c r="F83" s="1745" t="s">
        <v>1978</v>
      </c>
      <c r="G83" s="1224">
        <v>58</v>
      </c>
      <c r="H83" s="1743">
        <v>0</v>
      </c>
      <c r="I83" s="1744">
        <v>0</v>
      </c>
      <c r="J83" s="277"/>
      <c r="K83" s="277"/>
      <c r="L83" s="277"/>
    </row>
    <row r="84" spans="1:12" ht="12.75">
      <c r="A84" s="1344" t="s">
        <v>1979</v>
      </c>
      <c r="B84" s="2713"/>
      <c r="C84" s="2713"/>
      <c r="D84" s="2713"/>
      <c r="E84" s="2714"/>
      <c r="F84" s="1050" t="s">
        <v>1980</v>
      </c>
      <c r="G84" s="1224">
        <v>59</v>
      </c>
      <c r="H84" s="1743">
        <v>0</v>
      </c>
      <c r="I84" s="1744">
        <v>0</v>
      </c>
      <c r="J84" s="277"/>
      <c r="K84" s="277"/>
      <c r="L84" s="277"/>
    </row>
    <row r="85" spans="1:12" ht="12.75">
      <c r="A85" s="2727" t="s">
        <v>1981</v>
      </c>
      <c r="B85" s="2728"/>
      <c r="C85" s="2728"/>
      <c r="D85" s="2728"/>
      <c r="E85" s="2728"/>
      <c r="F85" s="1745" t="s">
        <v>1982</v>
      </c>
      <c r="G85" s="1224">
        <v>60</v>
      </c>
      <c r="H85" s="1743">
        <f>H77+H83-H84</f>
        <v>-3105</v>
      </c>
      <c r="I85" s="1744">
        <f>I77+I83-I84</f>
        <v>-4024</v>
      </c>
      <c r="J85" s="277"/>
      <c r="K85" s="277"/>
      <c r="L85" s="277"/>
    </row>
    <row r="86" spans="1:12" ht="13.5" thickBot="1">
      <c r="A86" s="2729" t="s">
        <v>1983</v>
      </c>
      <c r="B86" s="2725"/>
      <c r="C86" s="2725"/>
      <c r="D86" s="2725"/>
      <c r="E86" s="2730"/>
      <c r="F86" s="1758" t="s">
        <v>1984</v>
      </c>
      <c r="G86" s="889">
        <v>61</v>
      </c>
      <c r="H86" s="1756">
        <f>H37+H73+H78-H79</f>
        <v>-3105</v>
      </c>
      <c r="I86" s="985">
        <f>I37+I73+I78-I79</f>
        <v>-4024</v>
      </c>
      <c r="J86" s="277"/>
      <c r="K86" s="277"/>
      <c r="L86" s="277"/>
    </row>
    <row r="87" spans="1:12" ht="12.75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</row>
    <row r="88" spans="1:12" ht="12.75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</row>
    <row r="89" spans="1:12" ht="12.75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</row>
    <row r="90" spans="1:12" ht="12.75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</row>
    <row r="91" spans="1:12" ht="12.7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</row>
    <row r="92" spans="1:12" ht="12.75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</row>
    <row r="93" spans="1:12" ht="12.75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</row>
    <row r="94" spans="1:12" ht="12.75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</row>
    <row r="95" spans="1:12" ht="12.75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</row>
    <row r="96" spans="1:12" ht="12.75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</row>
    <row r="97" spans="1:12" ht="12.75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</row>
    <row r="98" spans="1:12" ht="12.75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</row>
    <row r="99" spans="1:12" ht="12.75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</row>
    <row r="100" spans="1:12" ht="12.75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</row>
    <row r="101" spans="1:12" ht="12.75">
      <c r="A101" s="277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</row>
    <row r="102" spans="1:12" ht="12.7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</row>
    <row r="103" spans="1:12" ht="12.75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</row>
    <row r="104" spans="1:12" ht="12.75">
      <c r="A104" s="277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</row>
    <row r="105" spans="1:12" ht="12.75">
      <c r="A105" s="277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</row>
    <row r="106" spans="1:12" ht="12.75">
      <c r="A106" s="277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</row>
    <row r="107" spans="1:12" ht="12.75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</row>
    <row r="108" spans="1:12" ht="12.75">
      <c r="A108" s="277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</row>
    <row r="109" spans="1:12" ht="12.75">
      <c r="A109" s="277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</row>
    <row r="110" spans="1:12" ht="12.75">
      <c r="A110" s="277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</row>
    <row r="111" spans="1:12" ht="12.75">
      <c r="A111" s="277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</row>
    <row r="112" spans="1:12" ht="12.75">
      <c r="A112" s="277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</row>
    <row r="113" spans="1:12" ht="12.75">
      <c r="A113" s="277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</row>
    <row r="114" spans="1:12" ht="12.75">
      <c r="A114" s="277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</row>
    <row r="115" spans="1:12" ht="12.75">
      <c r="A115" s="277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</row>
    <row r="116" spans="1:12" ht="12.75">
      <c r="A116" s="277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</row>
    <row r="117" spans="1:12" ht="12.75">
      <c r="A117" s="277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</row>
    <row r="118" spans="1:12" ht="12.75">
      <c r="A118" s="277"/>
      <c r="B118" s="277"/>
      <c r="C118" s="277"/>
      <c r="D118" s="277"/>
      <c r="E118" s="277"/>
      <c r="F118" s="277"/>
      <c r="H118" s="277"/>
      <c r="I118" s="277"/>
      <c r="J118" s="277"/>
      <c r="K118" s="277"/>
      <c r="L118" s="277"/>
    </row>
    <row r="119" spans="1:12" ht="12.75">
      <c r="A119" s="277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</row>
    <row r="120" spans="1:12" ht="12.75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</row>
    <row r="121" spans="1:12" ht="12.75">
      <c r="A121" s="277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</row>
    <row r="122" spans="1:12" ht="12.75">
      <c r="A122" s="277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</row>
    <row r="123" spans="1:12" ht="12.75">
      <c r="A123" s="277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</row>
    <row r="124" spans="1:12" ht="12.75">
      <c r="A124" s="277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</row>
    <row r="125" spans="1:12" ht="12.75">
      <c r="A125" s="277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</row>
    <row r="126" spans="1:12" ht="12.75">
      <c r="A126" s="277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</row>
    <row r="127" spans="1:12" ht="12.75">
      <c r="A127" s="277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</row>
    <row r="128" spans="1:12" ht="12.75">
      <c r="A128" s="277"/>
      <c r="B128" s="277"/>
      <c r="C128" s="277"/>
      <c r="D128" s="277"/>
      <c r="E128" s="277"/>
      <c r="F128" s="2659" t="s">
        <v>1779</v>
      </c>
      <c r="H128" s="277"/>
      <c r="I128" s="277"/>
      <c r="J128" s="277"/>
      <c r="K128" s="277"/>
      <c r="L128" s="277"/>
    </row>
    <row r="129" spans="1:12" ht="12.75">
      <c r="A129" s="277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</row>
    <row r="130" spans="1:12" ht="12.75">
      <c r="A130" s="277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</row>
    <row r="131" spans="1:12" ht="12.75">
      <c r="A131" s="277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</row>
    <row r="132" spans="1:12" ht="12.75">
      <c r="A132" s="277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</row>
    <row r="133" spans="1:12" ht="12.75">
      <c r="A133" s="277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</row>
    <row r="134" spans="1:12" ht="12.75">
      <c r="A134" s="277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</row>
    <row r="135" spans="1:12" ht="12.75">
      <c r="A135" s="277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</row>
    <row r="136" spans="1:12" ht="12.75">
      <c r="A136" s="277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</row>
    <row r="137" spans="1:12" ht="12.75">
      <c r="A137" s="277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</row>
    <row r="138" spans="1:12" ht="12.75">
      <c r="A138" s="277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</row>
    <row r="139" spans="1:12" ht="12.75">
      <c r="A139" s="277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</row>
    <row r="140" spans="1:12" ht="12.75">
      <c r="A140" s="277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</row>
    <row r="141" spans="1:12" ht="12.75">
      <c r="A141" s="277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</row>
    <row r="142" spans="1:12" ht="12.75">
      <c r="A142" s="277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</row>
    <row r="143" spans="1:12" ht="12.75">
      <c r="A143" s="277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</row>
    <row r="144" spans="1:12" ht="12.75">
      <c r="A144" s="277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</row>
  </sheetData>
  <sheetProtection/>
  <mergeCells count="90">
    <mergeCell ref="A83:E83"/>
    <mergeCell ref="B84:E84"/>
    <mergeCell ref="A85:E85"/>
    <mergeCell ref="A86:E86"/>
    <mergeCell ref="A78:E78"/>
    <mergeCell ref="B79:E79"/>
    <mergeCell ref="B80:E80"/>
    <mergeCell ref="B81:D82"/>
    <mergeCell ref="A72:E73"/>
    <mergeCell ref="B74:E74"/>
    <mergeCell ref="B75:D76"/>
    <mergeCell ref="A77:E77"/>
    <mergeCell ref="A68:E68"/>
    <mergeCell ref="B69:E69"/>
    <mergeCell ref="A70:E70"/>
    <mergeCell ref="B71:E71"/>
    <mergeCell ref="B50:D50"/>
    <mergeCell ref="A65:E65"/>
    <mergeCell ref="H65:I65"/>
    <mergeCell ref="A66:E67"/>
    <mergeCell ref="F66:F67"/>
    <mergeCell ref="B46:D46"/>
    <mergeCell ref="B47:D47"/>
    <mergeCell ref="B48:D48"/>
    <mergeCell ref="A49:E49"/>
    <mergeCell ref="B42:D42"/>
    <mergeCell ref="B43:D43"/>
    <mergeCell ref="B44:D44"/>
    <mergeCell ref="B45:D45"/>
    <mergeCell ref="A38:E38"/>
    <mergeCell ref="B39:E39"/>
    <mergeCell ref="B40:D40"/>
    <mergeCell ref="B41:D41"/>
    <mergeCell ref="A34:E34"/>
    <mergeCell ref="A35:B35"/>
    <mergeCell ref="C35:E35"/>
    <mergeCell ref="A36:E37"/>
    <mergeCell ref="A31:B31"/>
    <mergeCell ref="C31:E31"/>
    <mergeCell ref="A32:E32"/>
    <mergeCell ref="A33:B33"/>
    <mergeCell ref="C33:E33"/>
    <mergeCell ref="A29:B29"/>
    <mergeCell ref="D29:E29"/>
    <mergeCell ref="A30:B30"/>
    <mergeCell ref="D30:E30"/>
    <mergeCell ref="A27:B27"/>
    <mergeCell ref="D27:E27"/>
    <mergeCell ref="A28:B28"/>
    <mergeCell ref="C28:E28"/>
    <mergeCell ref="A24:B24"/>
    <mergeCell ref="C24:E24"/>
    <mergeCell ref="A25:E25"/>
    <mergeCell ref="A26:B26"/>
    <mergeCell ref="D26:E26"/>
    <mergeCell ref="A22:B22"/>
    <mergeCell ref="D22:E22"/>
    <mergeCell ref="A23:B23"/>
    <mergeCell ref="C23:E23"/>
    <mergeCell ref="A17:E17"/>
    <mergeCell ref="A18:B18"/>
    <mergeCell ref="C18:E18"/>
    <mergeCell ref="A19:B19"/>
    <mergeCell ref="C19:C22"/>
    <mergeCell ref="D19:E19"/>
    <mergeCell ref="A20:B20"/>
    <mergeCell ref="D20:E20"/>
    <mergeCell ref="A21:B21"/>
    <mergeCell ref="D21:E21"/>
    <mergeCell ref="A14:B14"/>
    <mergeCell ref="C14:E14"/>
    <mergeCell ref="A15:B15"/>
    <mergeCell ref="C15:C16"/>
    <mergeCell ref="D15:E15"/>
    <mergeCell ref="A16:B16"/>
    <mergeCell ref="D16:E16"/>
    <mergeCell ref="A10:E10"/>
    <mergeCell ref="A11:B11"/>
    <mergeCell ref="D11:E11"/>
    <mergeCell ref="A12:C13"/>
    <mergeCell ref="D12:E12"/>
    <mergeCell ref="D13:E13"/>
    <mergeCell ref="A7:E7"/>
    <mergeCell ref="A8:B8"/>
    <mergeCell ref="C8:E8"/>
    <mergeCell ref="A9:E9"/>
    <mergeCell ref="A4:E4"/>
    <mergeCell ref="H4:I4"/>
    <mergeCell ref="A5:E6"/>
    <mergeCell ref="F5:F6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2.75390625" style="27" bestFit="1" customWidth="1"/>
    <col min="2" max="2" width="4.00390625" style="128" bestFit="1" customWidth="1"/>
    <col min="3" max="3" width="2.00390625" style="27" bestFit="1" customWidth="1"/>
    <col min="4" max="4" width="71.25390625" style="27" customWidth="1"/>
    <col min="5" max="5" width="7.25390625" style="27" bestFit="1" customWidth="1"/>
    <col min="6" max="16384" width="9.125" style="27" customWidth="1"/>
  </cols>
  <sheetData>
    <row r="1" spans="1:7" ht="12.75">
      <c r="A1" s="277"/>
      <c r="B1" s="1739"/>
      <c r="C1" s="277"/>
      <c r="D1" s="277"/>
      <c r="E1" s="277"/>
      <c r="F1" s="277"/>
      <c r="G1" s="277"/>
    </row>
    <row r="2" spans="2:7" ht="18.75">
      <c r="B2" s="1739"/>
      <c r="C2" s="277"/>
      <c r="D2" s="1068" t="s">
        <v>1985</v>
      </c>
      <c r="E2" s="277"/>
      <c r="F2" s="277"/>
      <c r="G2" s="277"/>
    </row>
    <row r="3" spans="1:7" ht="13.5" thickBot="1">
      <c r="A3" s="277"/>
      <c r="B3" s="1739"/>
      <c r="C3" s="277"/>
      <c r="D3" s="277"/>
      <c r="E3" s="1739" t="s">
        <v>19</v>
      </c>
      <c r="F3" s="277"/>
      <c r="G3" s="277"/>
    </row>
    <row r="4" spans="1:7" ht="12.75">
      <c r="A4" s="1759" t="s">
        <v>1962</v>
      </c>
      <c r="B4" s="2731" t="s">
        <v>1986</v>
      </c>
      <c r="C4" s="2731"/>
      <c r="D4" s="2731"/>
      <c r="E4" s="1760">
        <v>3071</v>
      </c>
      <c r="F4" s="277"/>
      <c r="G4" s="277"/>
    </row>
    <row r="5" spans="1:7" ht="12.75">
      <c r="A5" s="2732"/>
      <c r="B5" s="2733"/>
      <c r="C5" s="2733"/>
      <c r="D5" s="1764" t="s">
        <v>1987</v>
      </c>
      <c r="E5" s="811"/>
      <c r="F5" s="277"/>
      <c r="G5" s="277"/>
    </row>
    <row r="6" spans="1:7" ht="12.75">
      <c r="A6" s="1344" t="s">
        <v>1988</v>
      </c>
      <c r="B6" s="1368"/>
      <c r="C6" s="1369"/>
      <c r="D6" s="1050" t="s">
        <v>1989</v>
      </c>
      <c r="E6" s="1744">
        <v>-3105</v>
      </c>
      <c r="F6" s="277"/>
      <c r="G6" s="277"/>
    </row>
    <row r="7" spans="1:7" ht="12.75">
      <c r="A7" s="1740" t="s">
        <v>1591</v>
      </c>
      <c r="B7" s="1345">
        <v>1</v>
      </c>
      <c r="C7" s="1345"/>
      <c r="D7" s="1050" t="s">
        <v>1990</v>
      </c>
      <c r="E7" s="1744">
        <v>-33</v>
      </c>
      <c r="F7" s="277"/>
      <c r="G7" s="277"/>
    </row>
    <row r="8" spans="1:7" ht="12.75">
      <c r="A8" s="1740" t="s">
        <v>1591</v>
      </c>
      <c r="B8" s="1345">
        <v>1</v>
      </c>
      <c r="C8" s="1345">
        <v>1</v>
      </c>
      <c r="D8" s="1050" t="s">
        <v>1991</v>
      </c>
      <c r="E8" s="1744">
        <v>0</v>
      </c>
      <c r="F8" s="277"/>
      <c r="G8" s="277"/>
    </row>
    <row r="9" spans="1:7" ht="12.75">
      <c r="A9" s="1740" t="s">
        <v>1591</v>
      </c>
      <c r="B9" s="1345">
        <v>1</v>
      </c>
      <c r="C9" s="1345">
        <v>2</v>
      </c>
      <c r="D9" s="1050" t="s">
        <v>1992</v>
      </c>
      <c r="E9" s="1744">
        <v>0</v>
      </c>
      <c r="F9" s="277"/>
      <c r="G9" s="277"/>
    </row>
    <row r="10" spans="1:7" ht="12.75">
      <c r="A10" s="1740" t="s">
        <v>1591</v>
      </c>
      <c r="B10" s="1345">
        <v>1</v>
      </c>
      <c r="C10" s="1345">
        <v>3</v>
      </c>
      <c r="D10" s="1050" t="s">
        <v>1993</v>
      </c>
      <c r="E10" s="1744">
        <v>0</v>
      </c>
      <c r="F10" s="277"/>
      <c r="G10" s="277"/>
    </row>
    <row r="11" spans="1:7" ht="12.75">
      <c r="A11" s="1740" t="s">
        <v>1591</v>
      </c>
      <c r="B11" s="1345">
        <v>1</v>
      </c>
      <c r="C11" s="1345">
        <v>4</v>
      </c>
      <c r="D11" s="1050" t="s">
        <v>1994</v>
      </c>
      <c r="E11" s="1744">
        <v>0</v>
      </c>
      <c r="F11" s="277"/>
      <c r="G11" s="277"/>
    </row>
    <row r="12" spans="1:7" ht="12.75">
      <c r="A12" s="1740" t="s">
        <v>1591</v>
      </c>
      <c r="B12" s="1345">
        <v>1</v>
      </c>
      <c r="C12" s="1345">
        <v>5</v>
      </c>
      <c r="D12" s="1050" t="s">
        <v>1995</v>
      </c>
      <c r="E12" s="1744">
        <v>-44</v>
      </c>
      <c r="F12" s="277"/>
      <c r="G12" s="277"/>
    </row>
    <row r="13" spans="1:7" ht="12.75">
      <c r="A13" s="1740" t="s">
        <v>1591</v>
      </c>
      <c r="B13" s="1345">
        <v>1</v>
      </c>
      <c r="C13" s="1345">
        <v>6</v>
      </c>
      <c r="D13" s="1050" t="s">
        <v>1996</v>
      </c>
      <c r="E13" s="1744">
        <v>11</v>
      </c>
      <c r="F13" s="277"/>
      <c r="G13" s="277"/>
    </row>
    <row r="14" spans="1:7" ht="12.75">
      <c r="A14" s="1344" t="s">
        <v>1591</v>
      </c>
      <c r="B14" s="1368" t="s">
        <v>534</v>
      </c>
      <c r="C14" s="1369"/>
      <c r="D14" s="1745" t="s">
        <v>1997</v>
      </c>
      <c r="E14" s="1744">
        <v>-3138</v>
      </c>
      <c r="F14" s="277"/>
      <c r="G14" s="277"/>
    </row>
    <row r="15" spans="1:7" ht="12.75">
      <c r="A15" s="1740" t="s">
        <v>1591</v>
      </c>
      <c r="B15" s="1345">
        <v>2</v>
      </c>
      <c r="C15" s="1345"/>
      <c r="D15" s="1050" t="s">
        <v>1998</v>
      </c>
      <c r="E15" s="1744">
        <v>1364</v>
      </c>
      <c r="F15" s="277"/>
      <c r="G15" s="277"/>
    </row>
    <row r="16" spans="1:7" ht="12.75">
      <c r="A16" s="1740" t="s">
        <v>1591</v>
      </c>
      <c r="B16" s="1345">
        <v>2</v>
      </c>
      <c r="C16" s="1345">
        <v>1</v>
      </c>
      <c r="D16" s="1050" t="s">
        <v>1999</v>
      </c>
      <c r="E16" s="1744">
        <v>1520</v>
      </c>
      <c r="F16" s="277"/>
      <c r="G16" s="277"/>
    </row>
    <row r="17" spans="1:7" ht="12.75">
      <c r="A17" s="1740" t="s">
        <v>1591</v>
      </c>
      <c r="B17" s="1345">
        <v>2</v>
      </c>
      <c r="C17" s="1345">
        <v>2</v>
      </c>
      <c r="D17" s="1050" t="s">
        <v>2000</v>
      </c>
      <c r="E17" s="1744">
        <v>-156</v>
      </c>
      <c r="F17" s="277"/>
      <c r="G17" s="277"/>
    </row>
    <row r="18" spans="1:7" ht="12.75">
      <c r="A18" s="1740" t="s">
        <v>1591</v>
      </c>
      <c r="B18" s="1345">
        <v>2</v>
      </c>
      <c r="C18" s="1345">
        <v>3</v>
      </c>
      <c r="D18" s="1050" t="s">
        <v>2001</v>
      </c>
      <c r="E18" s="1744">
        <v>0</v>
      </c>
      <c r="F18" s="277"/>
      <c r="G18" s="277"/>
    </row>
    <row r="19" spans="1:7" ht="12.75">
      <c r="A19" s="1740" t="s">
        <v>1591</v>
      </c>
      <c r="B19" s="1345">
        <v>2</v>
      </c>
      <c r="C19" s="1345">
        <v>4</v>
      </c>
      <c r="D19" s="1050" t="s">
        <v>2002</v>
      </c>
      <c r="E19" s="1744">
        <v>0</v>
      </c>
      <c r="F19" s="277"/>
      <c r="G19" s="277"/>
    </row>
    <row r="20" spans="1:7" ht="12.75">
      <c r="A20" s="1344" t="s">
        <v>1591</v>
      </c>
      <c r="B20" s="1368" t="s">
        <v>1970</v>
      </c>
      <c r="C20" s="1369"/>
      <c r="D20" s="1745" t="s">
        <v>2003</v>
      </c>
      <c r="E20" s="1744">
        <v>-1774</v>
      </c>
      <c r="F20" s="277"/>
      <c r="G20" s="277"/>
    </row>
    <row r="21" spans="1:7" ht="12.75">
      <c r="A21" s="1740" t="s">
        <v>1591</v>
      </c>
      <c r="B21" s="1345">
        <v>3</v>
      </c>
      <c r="C21" s="1345"/>
      <c r="D21" s="1050" t="s">
        <v>2004</v>
      </c>
      <c r="E21" s="1744">
        <v>0</v>
      </c>
      <c r="F21" s="277"/>
      <c r="G21" s="277"/>
    </row>
    <row r="22" spans="1:7" ht="12.75">
      <c r="A22" s="1344" t="s">
        <v>1591</v>
      </c>
      <c r="B22" s="1368">
        <v>4</v>
      </c>
      <c r="C22" s="1369"/>
      <c r="D22" s="1050" t="s">
        <v>1362</v>
      </c>
      <c r="E22" s="1744">
        <v>44</v>
      </c>
      <c r="F22" s="277"/>
      <c r="G22" s="277"/>
    </row>
    <row r="23" spans="1:7" ht="12.75">
      <c r="A23" s="1740" t="s">
        <v>1591</v>
      </c>
      <c r="B23" s="1345">
        <v>5</v>
      </c>
      <c r="C23" s="1345"/>
      <c r="D23" s="1050" t="s">
        <v>2005</v>
      </c>
      <c r="E23" s="1744">
        <v>0</v>
      </c>
      <c r="F23" s="277"/>
      <c r="G23" s="277"/>
    </row>
    <row r="24" spans="1:7" ht="12.75">
      <c r="A24" s="1344" t="s">
        <v>1591</v>
      </c>
      <c r="B24" s="1368">
        <v>6</v>
      </c>
      <c r="C24" s="1369"/>
      <c r="D24" s="1050" t="s">
        <v>2006</v>
      </c>
      <c r="E24" s="1744">
        <v>0</v>
      </c>
      <c r="F24" s="277"/>
      <c r="G24" s="277"/>
    </row>
    <row r="25" spans="1:7" ht="13.5">
      <c r="A25" s="1740" t="s">
        <v>1591</v>
      </c>
      <c r="B25" s="1345" t="s">
        <v>1981</v>
      </c>
      <c r="C25" s="1345"/>
      <c r="D25" s="1765" t="s">
        <v>2007</v>
      </c>
      <c r="E25" s="1744">
        <v>-1730</v>
      </c>
      <c r="F25" s="277"/>
      <c r="G25" s="277"/>
    </row>
    <row r="26" spans="1:7" ht="12.75">
      <c r="A26" s="2736"/>
      <c r="B26" s="2715"/>
      <c r="C26" s="2716"/>
      <c r="D26" s="1745" t="s">
        <v>2008</v>
      </c>
      <c r="E26" s="809"/>
      <c r="F26" s="277"/>
      <c r="G26" s="277"/>
    </row>
    <row r="27" spans="1:7" ht="12.75">
      <c r="A27" s="1740" t="s">
        <v>1593</v>
      </c>
      <c r="B27" s="1345">
        <v>1</v>
      </c>
      <c r="C27" s="996"/>
      <c r="D27" s="1050" t="s">
        <v>2009</v>
      </c>
      <c r="E27" s="1744">
        <v>4000</v>
      </c>
      <c r="F27" s="277"/>
      <c r="G27" s="277"/>
    </row>
    <row r="28" spans="1:7" ht="12.75">
      <c r="A28" s="1344" t="s">
        <v>1593</v>
      </c>
      <c r="B28" s="1368">
        <v>2</v>
      </c>
      <c r="C28" s="1751"/>
      <c r="D28" s="1050" t="s">
        <v>2010</v>
      </c>
      <c r="E28" s="1744">
        <v>0</v>
      </c>
      <c r="F28" s="277"/>
      <c r="G28" s="277"/>
    </row>
    <row r="29" spans="1:7" ht="12.75">
      <c r="A29" s="1740" t="s">
        <v>1593</v>
      </c>
      <c r="B29" s="1345">
        <v>3</v>
      </c>
      <c r="C29" s="996"/>
      <c r="D29" s="1050" t="s">
        <v>2011</v>
      </c>
      <c r="E29" s="1744">
        <v>0</v>
      </c>
      <c r="F29" s="277"/>
      <c r="G29" s="277"/>
    </row>
    <row r="30" spans="1:7" ht="13.5">
      <c r="A30" s="1344" t="s">
        <v>1593</v>
      </c>
      <c r="B30" s="1368" t="s">
        <v>1981</v>
      </c>
      <c r="C30" s="1751"/>
      <c r="D30" s="1765" t="s">
        <v>2012</v>
      </c>
      <c r="E30" s="1744">
        <v>4000</v>
      </c>
      <c r="F30" s="277"/>
      <c r="G30" s="277"/>
    </row>
    <row r="31" spans="1:7" ht="12.75">
      <c r="A31" s="2732"/>
      <c r="B31" s="2733"/>
      <c r="C31" s="2733"/>
      <c r="D31" s="1745" t="s">
        <v>2013</v>
      </c>
      <c r="E31" s="809"/>
      <c r="F31" s="277"/>
      <c r="G31" s="277"/>
    </row>
    <row r="32" spans="1:7" ht="12.75">
      <c r="A32" s="1414" t="s">
        <v>365</v>
      </c>
      <c r="B32" s="1761">
        <v>1</v>
      </c>
      <c r="C32" s="1751"/>
      <c r="D32" s="1050" t="s">
        <v>2014</v>
      </c>
      <c r="E32" s="1744">
        <v>0</v>
      </c>
      <c r="F32" s="277"/>
      <c r="G32" s="277"/>
    </row>
    <row r="33" spans="1:7" ht="12.75">
      <c r="A33" s="944" t="s">
        <v>365</v>
      </c>
      <c r="B33" s="1762">
        <v>2</v>
      </c>
      <c r="C33" s="996"/>
      <c r="D33" s="1050" t="s">
        <v>2015</v>
      </c>
      <c r="E33" s="1744">
        <v>0</v>
      </c>
      <c r="F33" s="277"/>
      <c r="G33" s="277"/>
    </row>
    <row r="34" spans="1:7" ht="12.75">
      <c r="A34" s="944" t="s">
        <v>365</v>
      </c>
      <c r="B34" s="1762">
        <v>2</v>
      </c>
      <c r="C34" s="1762">
        <v>1</v>
      </c>
      <c r="D34" s="1050" t="s">
        <v>2016</v>
      </c>
      <c r="E34" s="1744">
        <v>0</v>
      </c>
      <c r="F34" s="277"/>
      <c r="G34" s="277"/>
    </row>
    <row r="35" spans="1:7" ht="12.75">
      <c r="A35" s="944" t="s">
        <v>365</v>
      </c>
      <c r="B35" s="1762">
        <v>2</v>
      </c>
      <c r="C35" s="1762">
        <v>2</v>
      </c>
      <c r="D35" s="1050" t="s">
        <v>2017</v>
      </c>
      <c r="E35" s="1744">
        <v>0</v>
      </c>
      <c r="F35" s="277"/>
      <c r="G35" s="277"/>
    </row>
    <row r="36" spans="1:7" ht="12.75">
      <c r="A36" s="944" t="s">
        <v>365</v>
      </c>
      <c r="B36" s="1762">
        <v>2</v>
      </c>
      <c r="C36" s="1762">
        <v>3</v>
      </c>
      <c r="D36" s="1050" t="s">
        <v>2018</v>
      </c>
      <c r="E36" s="1744">
        <v>0</v>
      </c>
      <c r="F36" s="277"/>
      <c r="G36" s="277"/>
    </row>
    <row r="37" spans="1:7" ht="12.75">
      <c r="A37" s="944" t="s">
        <v>365</v>
      </c>
      <c r="B37" s="1762">
        <v>2</v>
      </c>
      <c r="C37" s="1762">
        <v>4</v>
      </c>
      <c r="D37" s="1050" t="s">
        <v>2019</v>
      </c>
      <c r="E37" s="1744">
        <v>0</v>
      </c>
      <c r="F37" s="277"/>
      <c r="G37" s="277"/>
    </row>
    <row r="38" spans="1:7" ht="12.75">
      <c r="A38" s="944" t="s">
        <v>365</v>
      </c>
      <c r="B38" s="1762">
        <v>2</v>
      </c>
      <c r="C38" s="1762">
        <v>5</v>
      </c>
      <c r="D38" s="1050" t="s">
        <v>2020</v>
      </c>
      <c r="E38" s="1744">
        <v>0</v>
      </c>
      <c r="F38" s="277"/>
      <c r="G38" s="277"/>
    </row>
    <row r="39" spans="1:7" ht="12.75">
      <c r="A39" s="944" t="s">
        <v>365</v>
      </c>
      <c r="B39" s="1762">
        <v>2</v>
      </c>
      <c r="C39" s="1762">
        <v>6</v>
      </c>
      <c r="D39" s="1050" t="s">
        <v>2021</v>
      </c>
      <c r="E39" s="1744">
        <v>0</v>
      </c>
      <c r="F39" s="277"/>
      <c r="G39" s="277"/>
    </row>
    <row r="40" spans="1:7" ht="13.5">
      <c r="A40" s="1414" t="s">
        <v>365</v>
      </c>
      <c r="B40" s="2715" t="s">
        <v>1981</v>
      </c>
      <c r="C40" s="2716"/>
      <c r="D40" s="1765" t="s">
        <v>2022</v>
      </c>
      <c r="E40" s="1744">
        <v>0</v>
      </c>
      <c r="F40" s="277"/>
      <c r="G40" s="277"/>
    </row>
    <row r="41" spans="1:7" ht="13.5">
      <c r="A41" s="1414" t="s">
        <v>1829</v>
      </c>
      <c r="B41" s="2734" t="s">
        <v>2023</v>
      </c>
      <c r="C41" s="2734"/>
      <c r="D41" s="2734"/>
      <c r="E41" s="1744">
        <v>2270</v>
      </c>
      <c r="F41" s="277"/>
      <c r="G41" s="277"/>
    </row>
    <row r="42" spans="1:7" ht="13.5" thickBot="1">
      <c r="A42" s="1763" t="s">
        <v>1974</v>
      </c>
      <c r="B42" s="2735" t="s">
        <v>2024</v>
      </c>
      <c r="C42" s="2735"/>
      <c r="D42" s="2735"/>
      <c r="E42" s="985">
        <v>5341</v>
      </c>
      <c r="F42" s="277"/>
      <c r="G42" s="277"/>
    </row>
    <row r="43" spans="1:7" ht="12.75">
      <c r="A43" s="277"/>
      <c r="B43" s="1739"/>
      <c r="C43" s="277"/>
      <c r="D43" s="277"/>
      <c r="E43" s="277"/>
      <c r="F43" s="277"/>
      <c r="G43" s="277"/>
    </row>
    <row r="44" spans="1:7" ht="12.75">
      <c r="A44" s="277"/>
      <c r="B44" s="1739"/>
      <c r="C44" s="277"/>
      <c r="D44" s="277"/>
      <c r="E44" s="277"/>
      <c r="F44" s="277"/>
      <c r="G44" s="277"/>
    </row>
    <row r="45" spans="1:7" ht="12.75">
      <c r="A45" s="277"/>
      <c r="B45" s="1739"/>
      <c r="C45" s="277"/>
      <c r="D45" s="277"/>
      <c r="E45" s="277"/>
      <c r="F45" s="277"/>
      <c r="G45" s="277"/>
    </row>
    <row r="46" spans="1:7" ht="12.75">
      <c r="A46" s="277"/>
      <c r="B46" s="1739"/>
      <c r="C46" s="277"/>
      <c r="D46" s="277"/>
      <c r="E46" s="277"/>
      <c r="F46" s="277"/>
      <c r="G46" s="277"/>
    </row>
    <row r="47" spans="1:7" ht="12.75">
      <c r="A47" s="277"/>
      <c r="B47" s="1739"/>
      <c r="C47" s="277"/>
      <c r="D47" s="277"/>
      <c r="E47" s="277"/>
      <c r="F47" s="277"/>
      <c r="G47" s="277"/>
    </row>
    <row r="48" spans="1:7" ht="12.75">
      <c r="A48" s="277"/>
      <c r="B48" s="1739"/>
      <c r="C48" s="277"/>
      <c r="D48" s="277"/>
      <c r="E48" s="277"/>
      <c r="F48" s="277"/>
      <c r="G48" s="277"/>
    </row>
    <row r="49" spans="1:7" ht="12.75">
      <c r="A49" s="277"/>
      <c r="B49" s="1739"/>
      <c r="C49" s="277"/>
      <c r="D49" s="277"/>
      <c r="E49" s="277"/>
      <c r="F49" s="277"/>
      <c r="G49" s="277"/>
    </row>
    <row r="50" spans="1:7" ht="12.75">
      <c r="A50" s="277"/>
      <c r="B50" s="1739"/>
      <c r="C50" s="277"/>
      <c r="D50" s="277"/>
      <c r="E50" s="277"/>
      <c r="F50" s="277"/>
      <c r="G50" s="277"/>
    </row>
    <row r="51" spans="1:7" ht="12.75">
      <c r="A51" s="277"/>
      <c r="B51" s="1739"/>
      <c r="C51" s="277"/>
      <c r="D51" s="277"/>
      <c r="E51" s="277"/>
      <c r="F51" s="277"/>
      <c r="G51" s="277"/>
    </row>
    <row r="52" spans="1:7" ht="12.75">
      <c r="A52" s="277"/>
      <c r="B52" s="1739"/>
      <c r="C52" s="277"/>
      <c r="D52" s="277"/>
      <c r="E52" s="277"/>
      <c r="F52" s="277"/>
      <c r="G52" s="277"/>
    </row>
    <row r="53" spans="1:7" ht="12.75">
      <c r="A53" s="277"/>
      <c r="B53" s="1739"/>
      <c r="C53" s="277"/>
      <c r="D53" s="277"/>
      <c r="E53" s="277"/>
      <c r="F53" s="277"/>
      <c r="G53" s="277"/>
    </row>
    <row r="54" spans="1:7" ht="12.75">
      <c r="A54" s="277"/>
      <c r="B54" s="1739"/>
      <c r="C54" s="277"/>
      <c r="D54" s="277"/>
      <c r="E54" s="277"/>
      <c r="F54" s="277"/>
      <c r="G54" s="277"/>
    </row>
    <row r="55" spans="1:7" ht="12.75">
      <c r="A55" s="277"/>
      <c r="B55" s="1739"/>
      <c r="C55" s="277"/>
      <c r="D55" s="277"/>
      <c r="E55" s="277"/>
      <c r="F55" s="277"/>
      <c r="G55" s="277"/>
    </row>
    <row r="56" spans="1:7" ht="12.75">
      <c r="A56" s="277"/>
      <c r="B56" s="1739"/>
      <c r="C56" s="277"/>
      <c r="D56" s="277"/>
      <c r="E56" s="277"/>
      <c r="F56" s="277"/>
      <c r="G56" s="277"/>
    </row>
    <row r="57" spans="1:7" ht="12.75">
      <c r="A57" s="277"/>
      <c r="B57" s="1739"/>
      <c r="C57" s="277"/>
      <c r="D57" s="277"/>
      <c r="E57" s="277"/>
      <c r="F57" s="277"/>
      <c r="G57" s="277"/>
    </row>
    <row r="58" spans="1:7" ht="12.75">
      <c r="A58" s="277"/>
      <c r="B58" s="1739"/>
      <c r="C58" s="277"/>
      <c r="D58" s="277"/>
      <c r="E58" s="277"/>
      <c r="F58" s="277"/>
      <c r="G58" s="277"/>
    </row>
    <row r="59" spans="1:7" ht="12.75">
      <c r="A59" s="277"/>
      <c r="B59" s="1739"/>
      <c r="C59" s="277"/>
      <c r="D59" s="277"/>
      <c r="E59" s="277"/>
      <c r="F59" s="277"/>
      <c r="G59" s="277"/>
    </row>
    <row r="60" spans="1:7" ht="12.75">
      <c r="A60" s="277"/>
      <c r="B60" s="1739"/>
      <c r="C60" s="277"/>
      <c r="D60" s="277"/>
      <c r="E60" s="277"/>
      <c r="F60" s="277"/>
      <c r="G60" s="277"/>
    </row>
    <row r="61" spans="1:7" ht="12.75">
      <c r="A61" s="277"/>
      <c r="B61" s="1739"/>
      <c r="C61" s="277"/>
      <c r="D61" s="277"/>
      <c r="E61" s="277"/>
      <c r="F61" s="277"/>
      <c r="G61" s="277"/>
    </row>
    <row r="62" spans="1:7" ht="12.75">
      <c r="A62" s="277"/>
      <c r="B62" s="1739"/>
      <c r="C62" s="277"/>
      <c r="D62" s="277"/>
      <c r="E62" s="277"/>
      <c r="F62" s="277"/>
      <c r="G62" s="277"/>
    </row>
    <row r="63" spans="1:7" ht="12.75">
      <c r="A63" s="277"/>
      <c r="B63" s="1739"/>
      <c r="C63" s="277"/>
      <c r="D63" s="277"/>
      <c r="E63" s="277"/>
      <c r="F63" s="277"/>
      <c r="G63" s="277"/>
    </row>
    <row r="64" spans="1:7" ht="12.75">
      <c r="A64" s="277"/>
      <c r="B64" s="1739"/>
      <c r="C64" s="277"/>
      <c r="D64" s="277"/>
      <c r="E64" s="277"/>
      <c r="F64" s="277"/>
      <c r="G64" s="277"/>
    </row>
    <row r="65" spans="1:7" ht="12.75">
      <c r="A65" s="277"/>
      <c r="B65" s="1739"/>
      <c r="C65" s="277"/>
      <c r="D65" s="277"/>
      <c r="E65" s="277"/>
      <c r="F65" s="277"/>
      <c r="G65" s="277"/>
    </row>
  </sheetData>
  <sheetProtection/>
  <mergeCells count="7">
    <mergeCell ref="B4:D4"/>
    <mergeCell ref="A5:C5"/>
    <mergeCell ref="B41:D41"/>
    <mergeCell ref="B42:D42"/>
    <mergeCell ref="B40:C40"/>
    <mergeCell ref="A31:C31"/>
    <mergeCell ref="A26:C26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  <headerFooter alignWithMargins="0">
    <oddHeader>&amp;RPříloha XII/3</oddHeader>
    <oddFooter>&amp;C- 97 -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5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6.25390625" style="27" customWidth="1"/>
    <col min="2" max="2" width="5.125" style="173" customWidth="1"/>
    <col min="3" max="3" width="31.00390625" style="27" customWidth="1"/>
    <col min="4" max="5" width="7.125" style="27" bestFit="1" customWidth="1"/>
    <col min="6" max="6" width="10.25390625" style="27" bestFit="1" customWidth="1"/>
    <col min="7" max="7" width="8.75390625" style="27" bestFit="1" customWidth="1"/>
    <col min="8" max="8" width="10.25390625" style="27" bestFit="1" customWidth="1"/>
    <col min="9" max="9" width="6.875" style="27" customWidth="1"/>
    <col min="10" max="16384" width="9.125" style="27" customWidth="1"/>
  </cols>
  <sheetData>
    <row r="1" spans="1:8" ht="18.75">
      <c r="A1" s="172" t="s">
        <v>401</v>
      </c>
      <c r="B1" s="366"/>
      <c r="C1" s="367"/>
      <c r="D1" s="367"/>
      <c r="E1" s="367"/>
      <c r="F1" s="367"/>
      <c r="G1" s="367"/>
      <c r="H1" s="367"/>
    </row>
    <row r="2" spans="1:8" ht="15" thickBot="1">
      <c r="A2" s="369" t="s">
        <v>2368</v>
      </c>
      <c r="F2" s="33"/>
      <c r="G2" s="34"/>
      <c r="H2" s="32" t="s">
        <v>19</v>
      </c>
    </row>
    <row r="3" spans="1:8" ht="13.5">
      <c r="A3" s="372" t="s">
        <v>965</v>
      </c>
      <c r="B3" s="439"/>
      <c r="C3" s="47"/>
      <c r="D3" s="38" t="s">
        <v>1438</v>
      </c>
      <c r="E3" s="38" t="s">
        <v>781</v>
      </c>
      <c r="F3" s="38" t="s">
        <v>380</v>
      </c>
      <c r="G3" s="38" t="s">
        <v>381</v>
      </c>
      <c r="H3" s="39" t="s">
        <v>380</v>
      </c>
    </row>
    <row r="4" spans="1:8" ht="13.5">
      <c r="A4" s="89">
        <v>3635</v>
      </c>
      <c r="B4" s="41" t="s">
        <v>2371</v>
      </c>
      <c r="C4" s="42"/>
      <c r="D4" s="374">
        <v>2011</v>
      </c>
      <c r="E4" s="374">
        <v>2011</v>
      </c>
      <c r="F4" s="374" t="s">
        <v>837</v>
      </c>
      <c r="G4" s="374" t="s">
        <v>382</v>
      </c>
      <c r="H4" s="375" t="s">
        <v>838</v>
      </c>
    </row>
    <row r="5" spans="1:8" ht="13.5">
      <c r="A5" s="89">
        <v>3636</v>
      </c>
      <c r="B5" s="41" t="s">
        <v>1340</v>
      </c>
      <c r="C5" s="42"/>
      <c r="D5" s="374"/>
      <c r="E5" s="374"/>
      <c r="F5" s="374"/>
      <c r="G5" s="374"/>
      <c r="H5" s="375"/>
    </row>
    <row r="6" spans="1:8" ht="13.5">
      <c r="A6" s="89">
        <v>3699</v>
      </c>
      <c r="B6" s="41" t="s">
        <v>2501</v>
      </c>
      <c r="C6" s="42"/>
      <c r="D6" s="374"/>
      <c r="E6" s="374"/>
      <c r="F6" s="374"/>
      <c r="G6" s="374"/>
      <c r="H6" s="375"/>
    </row>
    <row r="7" spans="1:8" ht="13.5">
      <c r="A7" s="89">
        <v>2219</v>
      </c>
      <c r="B7" s="41" t="s">
        <v>2359</v>
      </c>
      <c r="C7" s="42"/>
      <c r="D7" s="374"/>
      <c r="E7" s="374"/>
      <c r="F7" s="374"/>
      <c r="G7" s="374"/>
      <c r="H7" s="375"/>
    </row>
    <row r="8" spans="1:8" ht="14.25" thickBot="1">
      <c r="A8" s="89">
        <v>3329</v>
      </c>
      <c r="B8" s="41" t="s">
        <v>2376</v>
      </c>
      <c r="C8" s="42"/>
      <c r="D8" s="374"/>
      <c r="E8" s="374"/>
      <c r="F8" s="374"/>
      <c r="G8" s="374"/>
      <c r="H8" s="375"/>
    </row>
    <row r="9" spans="1:8" ht="12.75">
      <c r="A9" s="252"/>
      <c r="B9" s="439" t="s">
        <v>966</v>
      </c>
      <c r="C9" s="47"/>
      <c r="D9" s="49"/>
      <c r="E9" s="49"/>
      <c r="F9" s="49"/>
      <c r="G9" s="49"/>
      <c r="H9" s="83"/>
    </row>
    <row r="10" spans="1:8" ht="12.75">
      <c r="A10" s="58">
        <v>3635</v>
      </c>
      <c r="B10" s="88">
        <v>5139</v>
      </c>
      <c r="C10" s="160" t="s">
        <v>2393</v>
      </c>
      <c r="D10" s="79">
        <v>100</v>
      </c>
      <c r="E10" s="79">
        <v>100</v>
      </c>
      <c r="F10" s="79">
        <v>12</v>
      </c>
      <c r="G10" s="20">
        <f aca="true" t="shared" si="0" ref="G10:G16">F10/E10*100</f>
        <v>12</v>
      </c>
      <c r="H10" s="26">
        <v>0</v>
      </c>
    </row>
    <row r="11" spans="1:8" ht="12.75">
      <c r="A11" s="58"/>
      <c r="B11" s="88">
        <v>5166</v>
      </c>
      <c r="C11" s="42" t="s">
        <v>2454</v>
      </c>
      <c r="D11" s="79">
        <v>350</v>
      </c>
      <c r="E11" s="79">
        <v>350</v>
      </c>
      <c r="F11" s="79">
        <v>0</v>
      </c>
      <c r="G11" s="20">
        <f t="shared" si="0"/>
        <v>0</v>
      </c>
      <c r="H11" s="26">
        <v>0</v>
      </c>
    </row>
    <row r="12" spans="1:8" ht="12.75">
      <c r="A12" s="89">
        <v>3636</v>
      </c>
      <c r="B12" s="90">
        <v>5169</v>
      </c>
      <c r="C12" s="63" t="s">
        <v>2444</v>
      </c>
      <c r="D12" s="79">
        <v>300</v>
      </c>
      <c r="E12" s="79">
        <v>150</v>
      </c>
      <c r="F12" s="79">
        <v>91</v>
      </c>
      <c r="G12" s="20">
        <f t="shared" si="0"/>
        <v>60.66666666666667</v>
      </c>
      <c r="H12" s="26">
        <v>610</v>
      </c>
    </row>
    <row r="13" spans="1:8" ht="12.75">
      <c r="A13" s="89">
        <v>3699</v>
      </c>
      <c r="B13" s="90">
        <v>5169</v>
      </c>
      <c r="C13" s="63" t="s">
        <v>2502</v>
      </c>
      <c r="D13" s="91">
        <v>375</v>
      </c>
      <c r="E13" s="91">
        <v>525</v>
      </c>
      <c r="F13" s="79">
        <v>525</v>
      </c>
      <c r="G13" s="20">
        <f t="shared" si="0"/>
        <v>100</v>
      </c>
      <c r="H13" s="92">
        <v>0</v>
      </c>
    </row>
    <row r="14" spans="1:8" ht="12.75">
      <c r="A14" s="58">
        <v>3329</v>
      </c>
      <c r="B14" s="686">
        <v>5229</v>
      </c>
      <c r="C14" s="42" t="s">
        <v>963</v>
      </c>
      <c r="D14" s="91">
        <v>115</v>
      </c>
      <c r="E14" s="91">
        <v>115</v>
      </c>
      <c r="F14" s="79">
        <v>111</v>
      </c>
      <c r="G14" s="20">
        <f t="shared" si="0"/>
        <v>96.52173913043478</v>
      </c>
      <c r="H14" s="92">
        <v>111</v>
      </c>
    </row>
    <row r="15" spans="1:9" ht="15.75" thickBot="1">
      <c r="A15" s="384"/>
      <c r="B15" s="385" t="s">
        <v>2366</v>
      </c>
      <c r="C15" s="386"/>
      <c r="D15" s="387">
        <f>SUM(D10:D14)</f>
        <v>1240</v>
      </c>
      <c r="E15" s="387">
        <f>SUM(E10:E14)</f>
        <v>1240</v>
      </c>
      <c r="F15" s="387">
        <f>SUM(F10:F14)</f>
        <v>739</v>
      </c>
      <c r="G15" s="69">
        <f t="shared" si="0"/>
        <v>59.596774193548384</v>
      </c>
      <c r="H15" s="388">
        <f>SUM(H10:H14)</f>
        <v>721</v>
      </c>
      <c r="I15" s="71"/>
    </row>
    <row r="16" spans="1:8" ht="16.5" thickBot="1">
      <c r="A16" s="144" t="s">
        <v>2377</v>
      </c>
      <c r="B16" s="145"/>
      <c r="C16" s="146"/>
      <c r="D16" s="125">
        <f>SUM(D15)</f>
        <v>1240</v>
      </c>
      <c r="E16" s="125">
        <f>SUM(E15)</f>
        <v>1240</v>
      </c>
      <c r="F16" s="125">
        <f>SUM(F15)</f>
        <v>739</v>
      </c>
      <c r="G16" s="183">
        <f t="shared" si="0"/>
        <v>59.596774193548384</v>
      </c>
      <c r="H16" s="127">
        <f>SUM(H15)</f>
        <v>721</v>
      </c>
    </row>
    <row r="18" spans="1:8" ht="15" thickBot="1">
      <c r="A18" s="525"/>
      <c r="D18" s="33"/>
      <c r="E18" s="33"/>
      <c r="F18" s="33"/>
      <c r="G18" s="34"/>
      <c r="H18" s="33"/>
    </row>
    <row r="19" spans="1:8" ht="15">
      <c r="A19" s="134" t="s">
        <v>2365</v>
      </c>
      <c r="B19" s="36"/>
      <c r="C19" s="136"/>
      <c r="D19" s="38" t="s">
        <v>1438</v>
      </c>
      <c r="E19" s="38" t="s">
        <v>781</v>
      </c>
      <c r="F19" s="38" t="s">
        <v>380</v>
      </c>
      <c r="G19" s="38" t="s">
        <v>381</v>
      </c>
      <c r="H19" s="39" t="s">
        <v>380</v>
      </c>
    </row>
    <row r="20" spans="1:8" ht="14.25" thickBot="1">
      <c r="A20" s="137"/>
      <c r="B20" s="423"/>
      <c r="C20" s="139"/>
      <c r="D20" s="43">
        <v>2011</v>
      </c>
      <c r="E20" s="43">
        <v>2011</v>
      </c>
      <c r="F20" s="43" t="s">
        <v>837</v>
      </c>
      <c r="G20" s="43" t="s">
        <v>382</v>
      </c>
      <c r="H20" s="44" t="s">
        <v>838</v>
      </c>
    </row>
    <row r="21" spans="1:8" ht="12.75">
      <c r="A21" s="58">
        <v>3636</v>
      </c>
      <c r="B21" s="90">
        <v>6119</v>
      </c>
      <c r="C21" s="63" t="s">
        <v>964</v>
      </c>
      <c r="D21" s="49">
        <v>2000</v>
      </c>
      <c r="E21" s="49">
        <v>2000</v>
      </c>
      <c r="F21" s="79">
        <v>598</v>
      </c>
      <c r="G21" s="20">
        <f>F21/E21*100</f>
        <v>29.9</v>
      </c>
      <c r="H21" s="26">
        <v>1178</v>
      </c>
    </row>
    <row r="22" spans="1:8" ht="12.75">
      <c r="A22" s="58">
        <v>2219</v>
      </c>
      <c r="B22" s="88">
        <v>6313</v>
      </c>
      <c r="C22" s="63" t="s">
        <v>2214</v>
      </c>
      <c r="D22" s="79">
        <v>0</v>
      </c>
      <c r="E22" s="79">
        <v>0</v>
      </c>
      <c r="F22" s="79">
        <v>0</v>
      </c>
      <c r="G22" s="20"/>
      <c r="H22" s="26">
        <v>1161</v>
      </c>
    </row>
    <row r="23" spans="1:8" ht="12.75">
      <c r="A23" s="58">
        <v>3329</v>
      </c>
      <c r="B23" s="88">
        <v>6323</v>
      </c>
      <c r="C23" s="63" t="s">
        <v>2378</v>
      </c>
      <c r="D23" s="79">
        <v>0</v>
      </c>
      <c r="E23" s="79">
        <v>157</v>
      </c>
      <c r="F23" s="79">
        <v>156</v>
      </c>
      <c r="G23" s="20">
        <f>F23/E23*100</f>
        <v>99.36305732484077</v>
      </c>
      <c r="H23" s="26">
        <v>530</v>
      </c>
    </row>
    <row r="24" spans="1:8" ht="12.75">
      <c r="A24" s="58"/>
      <c r="B24" s="88">
        <v>6329</v>
      </c>
      <c r="C24" s="63" t="s">
        <v>1445</v>
      </c>
      <c r="D24" s="79">
        <v>300</v>
      </c>
      <c r="E24" s="79">
        <v>143</v>
      </c>
      <c r="F24" s="79">
        <v>0</v>
      </c>
      <c r="G24" s="20">
        <f>F24/E24*100</f>
        <v>0</v>
      </c>
      <c r="H24" s="26">
        <v>0</v>
      </c>
    </row>
    <row r="25" spans="1:8" ht="15.75" thickBot="1">
      <c r="A25" s="64"/>
      <c r="B25" s="419" t="s">
        <v>2379</v>
      </c>
      <c r="C25" s="386"/>
      <c r="D25" s="387">
        <f>SUM(D21:D24)</f>
        <v>2300</v>
      </c>
      <c r="E25" s="387">
        <f>SUM(E21:E24)</f>
        <v>2300</v>
      </c>
      <c r="F25" s="387">
        <f>SUM(F21:F24)</f>
        <v>754</v>
      </c>
      <c r="G25" s="391">
        <f>F25/E25*100</f>
        <v>32.78260869565217</v>
      </c>
      <c r="H25" s="388">
        <f>SUM(H21:H24)</f>
        <v>2869</v>
      </c>
    </row>
    <row r="26" spans="1:8" ht="16.5" thickBot="1">
      <c r="A26" s="144" t="s">
        <v>2380</v>
      </c>
      <c r="B26" s="145"/>
      <c r="C26" s="146"/>
      <c r="D26" s="125">
        <f>SUM(D25)</f>
        <v>2300</v>
      </c>
      <c r="E26" s="125">
        <f>SUM(E25)</f>
        <v>2300</v>
      </c>
      <c r="F26" s="125">
        <f>SUM(F25)</f>
        <v>754</v>
      </c>
      <c r="G26" s="183">
        <f>F26/E26*100</f>
        <v>32.78260869565217</v>
      </c>
      <c r="H26" s="127">
        <f>SUM(H25)</f>
        <v>2869</v>
      </c>
    </row>
    <row r="27" spans="1:8" ht="12.75">
      <c r="A27" s="129"/>
      <c r="B27" s="130"/>
      <c r="C27" s="171"/>
      <c r="D27" s="132"/>
      <c r="E27" s="132"/>
      <c r="F27" s="132"/>
      <c r="G27" s="132"/>
      <c r="H27" s="132"/>
    </row>
    <row r="29" spans="1:8" ht="15" thickBot="1">
      <c r="A29" s="399" t="s">
        <v>2381</v>
      </c>
      <c r="B29" s="687"/>
      <c r="D29" s="33"/>
      <c r="E29" s="33"/>
      <c r="F29" s="33"/>
      <c r="G29" s="34"/>
      <c r="H29" s="33"/>
    </row>
    <row r="30" spans="1:8" ht="13.5">
      <c r="A30" s="152" t="s">
        <v>2382</v>
      </c>
      <c r="B30" s="393"/>
      <c r="C30" s="154" t="s">
        <v>2383</v>
      </c>
      <c r="D30" s="38" t="s">
        <v>1438</v>
      </c>
      <c r="E30" s="38" t="s">
        <v>781</v>
      </c>
      <c r="F30" s="38" t="s">
        <v>380</v>
      </c>
      <c r="G30" s="38" t="s">
        <v>381</v>
      </c>
      <c r="H30" s="39" t="s">
        <v>380</v>
      </c>
    </row>
    <row r="31" spans="1:8" ht="14.25" thickBot="1">
      <c r="A31" s="155"/>
      <c r="B31" s="113" t="s">
        <v>2384</v>
      </c>
      <c r="C31" s="157"/>
      <c r="D31" s="43">
        <v>2011</v>
      </c>
      <c r="E31" s="43">
        <v>2011</v>
      </c>
      <c r="F31" s="43" t="s">
        <v>837</v>
      </c>
      <c r="G31" s="43" t="s">
        <v>382</v>
      </c>
      <c r="H31" s="44" t="s">
        <v>838</v>
      </c>
    </row>
    <row r="32" spans="1:8" ht="12.75">
      <c r="A32" s="158">
        <v>21</v>
      </c>
      <c r="B32" s="159" t="s">
        <v>1855</v>
      </c>
      <c r="C32" s="63" t="s">
        <v>1022</v>
      </c>
      <c r="D32" s="19">
        <v>2000</v>
      </c>
      <c r="E32" s="19">
        <v>2000</v>
      </c>
      <c r="F32" s="19">
        <v>598</v>
      </c>
      <c r="G32" s="20">
        <f aca="true" t="shared" si="1" ref="G32:G38">F32/E32*100</f>
        <v>29.9</v>
      </c>
      <c r="H32" s="21"/>
    </row>
    <row r="33" spans="1:8" ht="14.25">
      <c r="A33" s="158"/>
      <c r="B33" s="94"/>
      <c r="C33" s="455" t="s">
        <v>1339</v>
      </c>
      <c r="D33" s="453">
        <f>SUM(D32:D32)</f>
        <v>2000</v>
      </c>
      <c r="E33" s="453">
        <f>SUM(E32:E32)</f>
        <v>2000</v>
      </c>
      <c r="F33" s="453">
        <f>SUM(F32:F32)</f>
        <v>598</v>
      </c>
      <c r="G33" s="391">
        <f t="shared" si="1"/>
        <v>29.9</v>
      </c>
      <c r="H33" s="454"/>
    </row>
    <row r="34" spans="1:8" ht="12.75">
      <c r="A34" s="158">
        <v>21</v>
      </c>
      <c r="B34" s="159" t="s">
        <v>2489</v>
      </c>
      <c r="C34" s="17" t="s">
        <v>2490</v>
      </c>
      <c r="D34" s="688">
        <v>0</v>
      </c>
      <c r="E34" s="688">
        <v>157</v>
      </c>
      <c r="F34" s="688">
        <v>156</v>
      </c>
      <c r="G34" s="20">
        <f t="shared" si="1"/>
        <v>99.36305732484077</v>
      </c>
      <c r="H34" s="689"/>
    </row>
    <row r="35" spans="1:8" ht="14.25">
      <c r="A35" s="363"/>
      <c r="B35" s="90"/>
      <c r="C35" s="455" t="s">
        <v>2356</v>
      </c>
      <c r="D35" s="453">
        <f>SUM(D34:D34)</f>
        <v>0</v>
      </c>
      <c r="E35" s="453">
        <f>SUM(E34:E34)</f>
        <v>157</v>
      </c>
      <c r="F35" s="453">
        <f>SUM(F34:F34)</f>
        <v>156</v>
      </c>
      <c r="G35" s="391">
        <f t="shared" si="1"/>
        <v>99.36305732484077</v>
      </c>
      <c r="H35" s="454"/>
    </row>
    <row r="36" spans="1:8" ht="12.75">
      <c r="A36" s="158">
        <v>21</v>
      </c>
      <c r="B36" s="159" t="s">
        <v>1856</v>
      </c>
      <c r="C36" s="63" t="s">
        <v>1021</v>
      </c>
      <c r="D36" s="55">
        <v>300</v>
      </c>
      <c r="E36" s="55">
        <v>143</v>
      </c>
      <c r="F36" s="19">
        <v>0</v>
      </c>
      <c r="G36" s="20">
        <f t="shared" si="1"/>
        <v>0</v>
      </c>
      <c r="H36" s="21"/>
    </row>
    <row r="37" spans="1:8" ht="15" thickBot="1">
      <c r="A37" s="363"/>
      <c r="B37" s="90"/>
      <c r="C37" s="455" t="s">
        <v>2385</v>
      </c>
      <c r="D37" s="67">
        <f>SUM(D36:D36)</f>
        <v>300</v>
      </c>
      <c r="E37" s="67">
        <f>SUM(E36:E36)</f>
        <v>143</v>
      </c>
      <c r="F37" s="67">
        <f>SUM(F36:F36)</f>
        <v>0</v>
      </c>
      <c r="G37" s="391">
        <f t="shared" si="1"/>
        <v>0</v>
      </c>
      <c r="H37" s="70"/>
    </row>
    <row r="38" spans="1:8" ht="16.5" thickBot="1">
      <c r="A38" s="518"/>
      <c r="B38" s="406"/>
      <c r="C38" s="410" t="s">
        <v>2366</v>
      </c>
      <c r="D38" s="125">
        <f>SUM(D33,D35,D37)</f>
        <v>2300</v>
      </c>
      <c r="E38" s="125">
        <f>SUM(E33,E35,E37)</f>
        <v>2300</v>
      </c>
      <c r="F38" s="125">
        <f>SUM(F33,F35,F37)</f>
        <v>754</v>
      </c>
      <c r="G38" s="183">
        <f t="shared" si="1"/>
        <v>32.78260869565217</v>
      </c>
      <c r="H38" s="127">
        <v>2869</v>
      </c>
    </row>
    <row r="39" ht="12.75">
      <c r="A39" s="173"/>
    </row>
    <row r="41" spans="1:8" ht="19.5" thickBot="1">
      <c r="A41" s="172" t="s">
        <v>402</v>
      </c>
      <c r="D41" s="33"/>
      <c r="E41" s="33"/>
      <c r="F41" s="33"/>
      <c r="G41" s="34"/>
      <c r="H41" s="33"/>
    </row>
    <row r="42" spans="1:8" ht="13.5">
      <c r="A42" s="174"/>
      <c r="B42" s="36"/>
      <c r="C42" s="175"/>
      <c r="D42" s="38" t="s">
        <v>1438</v>
      </c>
      <c r="E42" s="38" t="s">
        <v>781</v>
      </c>
      <c r="F42" s="38" t="s">
        <v>380</v>
      </c>
      <c r="G42" s="38" t="s">
        <v>381</v>
      </c>
      <c r="H42" s="39" t="s">
        <v>380</v>
      </c>
    </row>
    <row r="43" spans="1:8" ht="14.25" thickBot="1">
      <c r="A43" s="57"/>
      <c r="B43" s="423"/>
      <c r="C43" s="99"/>
      <c r="D43" s="43">
        <v>2011</v>
      </c>
      <c r="E43" s="43">
        <v>2011</v>
      </c>
      <c r="F43" s="43" t="s">
        <v>837</v>
      </c>
      <c r="G43" s="43" t="s">
        <v>382</v>
      </c>
      <c r="H43" s="44" t="s">
        <v>838</v>
      </c>
    </row>
    <row r="44" spans="1:8" ht="12.75">
      <c r="A44" s="510" t="s">
        <v>2364</v>
      </c>
      <c r="B44" s="41"/>
      <c r="C44" s="42"/>
      <c r="D44" s="5">
        <f>'11 9'!D16</f>
        <v>1240</v>
      </c>
      <c r="E44" s="5">
        <f>'11 9'!E16</f>
        <v>1240</v>
      </c>
      <c r="F44" s="5">
        <f>'11 9'!F16</f>
        <v>739</v>
      </c>
      <c r="G44" s="690">
        <f>F44/E44*100</f>
        <v>59.596774193548384</v>
      </c>
      <c r="H44" s="7">
        <f>'11 9'!H16</f>
        <v>721</v>
      </c>
    </row>
    <row r="45" spans="1:8" ht="13.5" thickBot="1">
      <c r="A45" s="512" t="s">
        <v>2365</v>
      </c>
      <c r="B45" s="423"/>
      <c r="C45" s="99"/>
      <c r="D45" s="6">
        <f>'11 9'!D38</f>
        <v>2300</v>
      </c>
      <c r="E45" s="6">
        <f>'11 9'!E38</f>
        <v>2300</v>
      </c>
      <c r="F45" s="6">
        <f>'11 9'!F38</f>
        <v>754</v>
      </c>
      <c r="G45" s="120">
        <f>F45/E45*100</f>
        <v>32.78260869565217</v>
      </c>
      <c r="H45" s="8">
        <f>'11 9'!H38</f>
        <v>2869</v>
      </c>
    </row>
    <row r="46" spans="1:8" ht="16.5" thickBot="1">
      <c r="A46" s="513" t="s">
        <v>2386</v>
      </c>
      <c r="B46" s="423"/>
      <c r="C46" s="99"/>
      <c r="D46" s="125">
        <f>SUM(D44:D45)</f>
        <v>3540</v>
      </c>
      <c r="E46" s="125">
        <f>SUM(E44:E45)</f>
        <v>3540</v>
      </c>
      <c r="F46" s="125">
        <f>SUM(F44:F45)</f>
        <v>1493</v>
      </c>
      <c r="G46" s="183">
        <f>F46/E46*100</f>
        <v>42.175141242937855</v>
      </c>
      <c r="H46" s="127">
        <f>SUM(H44:H45)</f>
        <v>3590</v>
      </c>
    </row>
    <row r="47" ht="12.75">
      <c r="A47" s="173"/>
    </row>
    <row r="50" ht="12.75">
      <c r="A50" s="173"/>
    </row>
    <row r="51" ht="12.75">
      <c r="A51" s="173"/>
    </row>
    <row r="52" ht="12.75">
      <c r="A52" s="173"/>
    </row>
    <row r="53" ht="12.75">
      <c r="A53" s="173"/>
    </row>
    <row r="54" ht="12.75">
      <c r="A54" s="173"/>
    </row>
    <row r="55" ht="12.75">
      <c r="A55" s="173"/>
    </row>
    <row r="56" ht="12.75">
      <c r="A56" s="173"/>
    </row>
    <row r="57" ht="12.75">
      <c r="A57" s="173"/>
    </row>
    <row r="58" ht="12.75">
      <c r="A58" s="173"/>
    </row>
    <row r="59" ht="12.75">
      <c r="A59" s="173"/>
    </row>
    <row r="60" ht="12.75">
      <c r="A60" s="173"/>
    </row>
    <row r="61" ht="12.75">
      <c r="A61" s="173"/>
    </row>
    <row r="62" ht="12.75">
      <c r="A62" s="173"/>
    </row>
    <row r="63" ht="12.75">
      <c r="A63" s="173"/>
    </row>
    <row r="64" ht="12.75">
      <c r="A64" s="173"/>
    </row>
    <row r="65" ht="12.75">
      <c r="A65" s="173"/>
    </row>
    <row r="66" ht="12.75">
      <c r="A66" s="173"/>
    </row>
    <row r="67" ht="12.75">
      <c r="A67" s="173"/>
    </row>
    <row r="68" ht="12.75">
      <c r="A68" s="173"/>
    </row>
    <row r="69" ht="12.75">
      <c r="A69" s="173"/>
    </row>
    <row r="70" ht="12.75">
      <c r="A70" s="173"/>
    </row>
    <row r="71" ht="12.75">
      <c r="A71" s="173"/>
    </row>
    <row r="72" ht="12.75">
      <c r="A72" s="173"/>
    </row>
    <row r="73" ht="12.75">
      <c r="A73" s="173"/>
    </row>
    <row r="74" ht="12.75">
      <c r="A74" s="173"/>
    </row>
    <row r="75" ht="12.75">
      <c r="A75" s="173"/>
    </row>
    <row r="76" ht="12.75">
      <c r="A76" s="173"/>
    </row>
    <row r="77" ht="12.75">
      <c r="A77" s="173"/>
    </row>
    <row r="78" ht="12.75">
      <c r="A78" s="173"/>
    </row>
    <row r="79" ht="12.75">
      <c r="A79" s="173"/>
    </row>
    <row r="80" ht="12.75">
      <c r="A80" s="173"/>
    </row>
    <row r="81" ht="12.75">
      <c r="A81" s="173"/>
    </row>
    <row r="82" ht="12.75">
      <c r="A82" s="173"/>
    </row>
    <row r="83" ht="12.75">
      <c r="A83" s="173"/>
    </row>
    <row r="84" ht="12.75">
      <c r="A84" s="173"/>
    </row>
    <row r="85" ht="12.75">
      <c r="A85" s="173"/>
    </row>
    <row r="86" ht="12.75">
      <c r="A86" s="173"/>
    </row>
    <row r="87" ht="12.75">
      <c r="A87" s="173"/>
    </row>
    <row r="88" ht="12.75">
      <c r="A88" s="173"/>
    </row>
    <row r="89" ht="12.75">
      <c r="A89" s="173"/>
    </row>
    <row r="90" ht="12.75">
      <c r="A90" s="173"/>
    </row>
    <row r="91" ht="12.75">
      <c r="A91" s="173"/>
    </row>
    <row r="92" ht="12.75">
      <c r="A92" s="173"/>
    </row>
    <row r="93" ht="12.75">
      <c r="A93" s="173"/>
    </row>
    <row r="94" ht="12.75">
      <c r="A94" s="173"/>
    </row>
    <row r="95" ht="12.75">
      <c r="A95" s="173"/>
    </row>
    <row r="96" ht="12.75">
      <c r="A96" s="173"/>
    </row>
    <row r="97" ht="12.75">
      <c r="A97" s="173"/>
    </row>
    <row r="98" ht="12.75">
      <c r="A98" s="173"/>
    </row>
    <row r="99" ht="12.75">
      <c r="A99" s="173"/>
    </row>
    <row r="100" ht="12.75">
      <c r="A100" s="173"/>
    </row>
    <row r="101" ht="12.75">
      <c r="A101" s="173"/>
    </row>
    <row r="102" ht="12.75">
      <c r="A102" s="173"/>
    </row>
    <row r="103" ht="12.75">
      <c r="A103" s="173"/>
    </row>
    <row r="104" ht="12.75">
      <c r="A104" s="173"/>
    </row>
    <row r="105" ht="12.75">
      <c r="A105" s="173"/>
    </row>
    <row r="106" ht="12.75">
      <c r="A106" s="173"/>
    </row>
    <row r="107" ht="12.75">
      <c r="A107" s="173"/>
    </row>
    <row r="108" ht="12.75">
      <c r="A108" s="173"/>
    </row>
    <row r="109" ht="12.75">
      <c r="A109" s="173"/>
    </row>
    <row r="110" ht="12.75">
      <c r="A110" s="173"/>
    </row>
    <row r="111" ht="12.75">
      <c r="A111" s="173"/>
    </row>
    <row r="112" ht="12.75">
      <c r="A112" s="173"/>
    </row>
    <row r="113" ht="12.75">
      <c r="A113" s="173"/>
    </row>
    <row r="114" ht="12.75">
      <c r="A114" s="173"/>
    </row>
    <row r="115" ht="12.75">
      <c r="A115" s="173"/>
    </row>
    <row r="116" ht="12.75">
      <c r="A116" s="173"/>
    </row>
    <row r="117" ht="12.75">
      <c r="A117" s="173"/>
    </row>
    <row r="118" ht="12.75">
      <c r="A118" s="173"/>
    </row>
    <row r="119" ht="12.75">
      <c r="A119" s="173"/>
    </row>
    <row r="120" ht="12.75">
      <c r="A120" s="173"/>
    </row>
    <row r="121" ht="12.75">
      <c r="A121" s="173"/>
    </row>
    <row r="122" ht="12.75">
      <c r="A122" s="173"/>
    </row>
    <row r="123" ht="12.75">
      <c r="A123" s="173"/>
    </row>
    <row r="124" ht="12.75">
      <c r="A124" s="173"/>
    </row>
    <row r="125" ht="12.75">
      <c r="A125" s="173"/>
    </row>
    <row r="126" ht="12.75">
      <c r="A126" s="173"/>
    </row>
    <row r="127" ht="12.75">
      <c r="A127" s="173"/>
    </row>
    <row r="128" ht="12.75">
      <c r="A128" s="173"/>
    </row>
    <row r="129" ht="12.75">
      <c r="A129" s="173"/>
    </row>
    <row r="130" ht="12.75">
      <c r="A130" s="173"/>
    </row>
    <row r="131" ht="12.75">
      <c r="A131" s="173"/>
    </row>
    <row r="132" ht="12.75">
      <c r="A132" s="173"/>
    </row>
    <row r="133" ht="12.75">
      <c r="A133" s="173"/>
    </row>
    <row r="134" ht="12.75">
      <c r="A134" s="173"/>
    </row>
    <row r="135" ht="12.75">
      <c r="A135" s="173"/>
    </row>
    <row r="136" ht="12.75">
      <c r="A136" s="173"/>
    </row>
    <row r="137" ht="12.75">
      <c r="A137" s="173"/>
    </row>
    <row r="138" ht="12.75">
      <c r="A138" s="173"/>
    </row>
    <row r="139" ht="12.75">
      <c r="A139" s="173"/>
    </row>
    <row r="140" ht="12.75">
      <c r="A140" s="173"/>
    </row>
    <row r="141" ht="12.75">
      <c r="A141" s="173"/>
    </row>
    <row r="142" ht="12.75">
      <c r="A142" s="173"/>
    </row>
    <row r="143" ht="12.75">
      <c r="A143" s="173"/>
    </row>
    <row r="144" ht="12.75">
      <c r="A144" s="173"/>
    </row>
    <row r="145" ht="12.75">
      <c r="A145" s="173"/>
    </row>
    <row r="146" ht="12.75">
      <c r="A146" s="173"/>
    </row>
    <row r="147" ht="12.75">
      <c r="A147" s="173"/>
    </row>
    <row r="148" ht="12.75">
      <c r="A148" s="173"/>
    </row>
    <row r="149" ht="12.75">
      <c r="A149" s="173"/>
    </row>
    <row r="150" ht="12.75">
      <c r="A150" s="173"/>
    </row>
    <row r="151" ht="12.75">
      <c r="A151" s="173"/>
    </row>
    <row r="152" ht="12.75">
      <c r="A152" s="173"/>
    </row>
    <row r="153" ht="12.75">
      <c r="A153" s="173"/>
    </row>
    <row r="154" ht="12.75">
      <c r="A154" s="173"/>
    </row>
    <row r="155" ht="12.75">
      <c r="A155" s="173"/>
    </row>
    <row r="156" ht="12.75">
      <c r="A156" s="173"/>
    </row>
    <row r="157" ht="12.75">
      <c r="A157" s="173"/>
    </row>
    <row r="158" ht="12.75">
      <c r="A158" s="173"/>
    </row>
    <row r="159" ht="12.75">
      <c r="A159" s="173"/>
    </row>
    <row r="160" ht="12.75">
      <c r="A160" s="173"/>
    </row>
    <row r="161" ht="12.75">
      <c r="A161" s="173"/>
    </row>
    <row r="162" ht="12.75">
      <c r="A162" s="173"/>
    </row>
    <row r="163" ht="12.75">
      <c r="A163" s="173"/>
    </row>
    <row r="164" ht="12.75">
      <c r="A164" s="173"/>
    </row>
    <row r="165" ht="12.75">
      <c r="A165" s="173"/>
    </row>
    <row r="166" ht="12.75">
      <c r="A166" s="173"/>
    </row>
    <row r="167" ht="12.75">
      <c r="A167" s="173"/>
    </row>
    <row r="168" ht="12.75">
      <c r="A168" s="173"/>
    </row>
    <row r="169" ht="12.75">
      <c r="A169" s="173"/>
    </row>
    <row r="170" ht="12.75">
      <c r="A170" s="173"/>
    </row>
    <row r="171" ht="12.75">
      <c r="A171" s="173"/>
    </row>
    <row r="172" ht="12.75">
      <c r="A172" s="173"/>
    </row>
    <row r="173" ht="12.75">
      <c r="A173" s="173"/>
    </row>
    <row r="174" ht="12.75">
      <c r="A174" s="173"/>
    </row>
    <row r="175" ht="12.75">
      <c r="A175" s="173"/>
    </row>
    <row r="176" ht="12.75">
      <c r="A176" s="173"/>
    </row>
    <row r="177" ht="12.75">
      <c r="A177" s="173"/>
    </row>
    <row r="178" ht="12.75">
      <c r="A178" s="173"/>
    </row>
    <row r="179" ht="12.75">
      <c r="A179" s="173"/>
    </row>
    <row r="180" ht="12.75">
      <c r="A180" s="173"/>
    </row>
    <row r="181" ht="12.75">
      <c r="A181" s="173"/>
    </row>
    <row r="182" ht="12.75">
      <c r="A182" s="173"/>
    </row>
    <row r="183" ht="12.75">
      <c r="A183" s="173"/>
    </row>
    <row r="184" ht="12.75">
      <c r="A184" s="173"/>
    </row>
    <row r="185" ht="12.75">
      <c r="A185" s="173"/>
    </row>
    <row r="186" ht="12.75">
      <c r="A186" s="173"/>
    </row>
    <row r="187" ht="12.75">
      <c r="A187" s="173"/>
    </row>
    <row r="188" ht="12.75">
      <c r="A188" s="173"/>
    </row>
    <row r="189" ht="12.75">
      <c r="A189" s="173"/>
    </row>
    <row r="190" ht="12.75">
      <c r="A190" s="173"/>
    </row>
    <row r="191" ht="12.75">
      <c r="A191" s="173"/>
    </row>
    <row r="192" ht="12.75">
      <c r="A192" s="173"/>
    </row>
    <row r="193" ht="12.75">
      <c r="A193" s="173"/>
    </row>
    <row r="194" ht="12.75">
      <c r="A194" s="173"/>
    </row>
    <row r="195" ht="12.75">
      <c r="A195" s="173"/>
    </row>
    <row r="196" ht="12.75">
      <c r="A196" s="173"/>
    </row>
    <row r="197" ht="12.75">
      <c r="A197" s="173"/>
    </row>
    <row r="198" ht="12.75">
      <c r="A198" s="173"/>
    </row>
    <row r="199" ht="12.75">
      <c r="A199" s="173"/>
    </row>
    <row r="200" ht="12.75">
      <c r="A200" s="173"/>
    </row>
    <row r="201" ht="12.75">
      <c r="A201" s="173"/>
    </row>
    <row r="202" ht="12.75">
      <c r="A202" s="173"/>
    </row>
    <row r="203" ht="12.75">
      <c r="A203" s="173"/>
    </row>
    <row r="204" ht="12.75">
      <c r="A204" s="173"/>
    </row>
    <row r="205" ht="12.75">
      <c r="A205" s="173"/>
    </row>
    <row r="206" ht="12.75">
      <c r="A206" s="173"/>
    </row>
    <row r="207" ht="12.75">
      <c r="A207" s="173"/>
    </row>
    <row r="208" ht="12.75">
      <c r="A208" s="173"/>
    </row>
    <row r="209" ht="12.75">
      <c r="A209" s="173"/>
    </row>
    <row r="210" ht="12.75">
      <c r="A210" s="173"/>
    </row>
    <row r="211" ht="12.75">
      <c r="A211" s="173"/>
    </row>
    <row r="212" ht="12.75">
      <c r="A212" s="173"/>
    </row>
    <row r="213" ht="12.75">
      <c r="A213" s="173"/>
    </row>
    <row r="214" ht="12.75">
      <c r="A214" s="173"/>
    </row>
    <row r="215" ht="12.75">
      <c r="A215" s="173"/>
    </row>
    <row r="216" ht="12.75">
      <c r="A216" s="173"/>
    </row>
    <row r="217" ht="12.75">
      <c r="A217" s="173"/>
    </row>
    <row r="218" ht="12.75">
      <c r="A218" s="173"/>
    </row>
    <row r="219" ht="12.75">
      <c r="A219" s="173"/>
    </row>
    <row r="220" ht="12.75">
      <c r="A220" s="173"/>
    </row>
    <row r="221" ht="12.75">
      <c r="A221" s="173"/>
    </row>
    <row r="222" ht="12.75">
      <c r="A222" s="173"/>
    </row>
    <row r="223" ht="12.75">
      <c r="A223" s="173"/>
    </row>
    <row r="224" ht="12.75">
      <c r="A224" s="173"/>
    </row>
    <row r="225" ht="12.75">
      <c r="A225" s="173"/>
    </row>
    <row r="226" ht="12.75">
      <c r="A226" s="173"/>
    </row>
    <row r="227" ht="12.75">
      <c r="A227" s="173"/>
    </row>
    <row r="228" ht="12.75">
      <c r="A228" s="173"/>
    </row>
    <row r="229" ht="12.75">
      <c r="A229" s="173"/>
    </row>
    <row r="230" ht="12.75">
      <c r="A230" s="173"/>
    </row>
    <row r="231" ht="12.75">
      <c r="A231" s="173"/>
    </row>
    <row r="232" ht="12.75">
      <c r="A232" s="173"/>
    </row>
    <row r="233" ht="12.75">
      <c r="A233" s="173"/>
    </row>
    <row r="234" ht="12.75">
      <c r="A234" s="173"/>
    </row>
    <row r="235" ht="12.75">
      <c r="A235" s="173"/>
    </row>
    <row r="236" ht="12.75">
      <c r="A236" s="173"/>
    </row>
    <row r="237" ht="12.75">
      <c r="A237" s="173"/>
    </row>
    <row r="238" ht="12.75">
      <c r="A238" s="173"/>
    </row>
    <row r="239" ht="12.75">
      <c r="A239" s="173"/>
    </row>
    <row r="240" ht="12.75">
      <c r="A240" s="173"/>
    </row>
    <row r="241" ht="12.75">
      <c r="A241" s="173"/>
    </row>
    <row r="242" ht="12.75">
      <c r="A242" s="173"/>
    </row>
    <row r="243" ht="12.75">
      <c r="A243" s="173"/>
    </row>
    <row r="244" ht="12.75">
      <c r="A244" s="173"/>
    </row>
    <row r="245" ht="12.75">
      <c r="A245" s="173"/>
    </row>
    <row r="246" ht="12.75">
      <c r="A246" s="173"/>
    </row>
    <row r="247" ht="12.75">
      <c r="A247" s="173"/>
    </row>
    <row r="248" ht="12.75">
      <c r="A248" s="173"/>
    </row>
    <row r="249" ht="12.75">
      <c r="A249" s="173"/>
    </row>
    <row r="250" ht="12.75">
      <c r="A250" s="173"/>
    </row>
    <row r="251" ht="12.75">
      <c r="A251" s="173"/>
    </row>
    <row r="252" ht="12.75">
      <c r="A252" s="173"/>
    </row>
    <row r="253" ht="12.75">
      <c r="A253" s="173"/>
    </row>
    <row r="254" ht="12.75">
      <c r="A254" s="173"/>
    </row>
    <row r="255" ht="12.75">
      <c r="A255" s="173"/>
    </row>
    <row r="256" ht="12.75">
      <c r="A256" s="173"/>
    </row>
    <row r="257" ht="12.75">
      <c r="A257" s="173"/>
    </row>
    <row r="258" ht="12.75">
      <c r="A258" s="173"/>
    </row>
    <row r="259" ht="12.75">
      <c r="A259" s="173"/>
    </row>
    <row r="260" ht="12.75">
      <c r="A260" s="173"/>
    </row>
    <row r="261" ht="12.75">
      <c r="A261" s="173"/>
    </row>
    <row r="262" ht="12.75">
      <c r="A262" s="173"/>
    </row>
    <row r="263" ht="12.75">
      <c r="A263" s="173"/>
    </row>
    <row r="264" ht="12.75">
      <c r="A264" s="173"/>
    </row>
    <row r="265" ht="12.75">
      <c r="A265" s="1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III/5</oddHeader>
    <oddFooter>&amp;C- 9 -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4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4.875" style="27" customWidth="1"/>
    <col min="2" max="2" width="6.25390625" style="27" customWidth="1"/>
    <col min="3" max="3" width="31.00390625" style="27" customWidth="1"/>
    <col min="4" max="5" width="7.25390625" style="27" bestFit="1" customWidth="1"/>
    <col min="6" max="6" width="10.125" style="27" customWidth="1"/>
    <col min="7" max="7" width="8.625" style="27" customWidth="1"/>
    <col min="8" max="8" width="10.125" style="27" customWidth="1"/>
    <col min="9" max="9" width="6.875" style="27" customWidth="1"/>
    <col min="10" max="16384" width="9.125" style="27" customWidth="1"/>
  </cols>
  <sheetData>
    <row r="1" spans="1:8" ht="15.75">
      <c r="A1" s="173"/>
      <c r="B1" s="173"/>
      <c r="D1" s="422"/>
      <c r="E1" s="422"/>
      <c r="F1" s="422"/>
      <c r="G1" s="422"/>
      <c r="H1" s="422"/>
    </row>
    <row r="2" spans="1:8" ht="18.75">
      <c r="A2" s="172" t="s">
        <v>1784</v>
      </c>
      <c r="B2" s="366"/>
      <c r="C2" s="367"/>
      <c r="D2" s="367"/>
      <c r="E2" s="367"/>
      <c r="F2" s="367"/>
      <c r="G2" s="367"/>
      <c r="H2" s="367"/>
    </row>
    <row r="3" spans="1:8" ht="18.75">
      <c r="A3" s="172"/>
      <c r="B3" s="366"/>
      <c r="C3" s="367"/>
      <c r="D3" s="367"/>
      <c r="E3" s="367"/>
      <c r="F3" s="367"/>
      <c r="G3" s="367"/>
      <c r="H3" s="367"/>
    </row>
    <row r="4" spans="1:2" ht="12.75">
      <c r="A4" s="173"/>
      <c r="B4" s="173"/>
    </row>
    <row r="5" spans="1:8" ht="15" thickBot="1">
      <c r="A5" s="369" t="s">
        <v>2368</v>
      </c>
      <c r="B5" s="173"/>
      <c r="F5" s="33"/>
      <c r="G5" s="34"/>
      <c r="H5" s="32" t="s">
        <v>19</v>
      </c>
    </row>
    <row r="6" spans="1:8" ht="13.5">
      <c r="A6" s="372" t="s">
        <v>965</v>
      </c>
      <c r="B6" s="46"/>
      <c r="C6" s="175"/>
      <c r="D6" s="38" t="s">
        <v>1438</v>
      </c>
      <c r="E6" s="38" t="s">
        <v>781</v>
      </c>
      <c r="F6" s="38" t="s">
        <v>380</v>
      </c>
      <c r="G6" s="38" t="s">
        <v>381</v>
      </c>
      <c r="H6" s="39" t="s">
        <v>380</v>
      </c>
    </row>
    <row r="7" spans="1:8" ht="14.25" thickBot="1">
      <c r="A7" s="89">
        <v>3639</v>
      </c>
      <c r="B7" s="41" t="s">
        <v>17</v>
      </c>
      <c r="C7" s="63"/>
      <c r="D7" s="374">
        <v>2011</v>
      </c>
      <c r="E7" s="374">
        <v>2011</v>
      </c>
      <c r="F7" s="374" t="s">
        <v>837</v>
      </c>
      <c r="G7" s="43" t="s">
        <v>382</v>
      </c>
      <c r="H7" s="44" t="s">
        <v>838</v>
      </c>
    </row>
    <row r="8" spans="1:8" ht="13.5">
      <c r="A8" s="252"/>
      <c r="B8" s="46" t="s">
        <v>966</v>
      </c>
      <c r="C8" s="47"/>
      <c r="D8" s="49"/>
      <c r="E8" s="49"/>
      <c r="F8" s="49"/>
      <c r="G8" s="49"/>
      <c r="H8" s="83"/>
    </row>
    <row r="9" spans="1:8" ht="12.75">
      <c r="A9" s="58">
        <v>3639</v>
      </c>
      <c r="B9" s="90">
        <v>5169</v>
      </c>
      <c r="C9" s="63" t="s">
        <v>18</v>
      </c>
      <c r="D9" s="79">
        <v>150</v>
      </c>
      <c r="E9" s="79">
        <v>150</v>
      </c>
      <c r="F9" s="79">
        <v>46</v>
      </c>
      <c r="G9" s="20">
        <f>F9/E9*100</f>
        <v>30.666666666666664</v>
      </c>
      <c r="H9" s="26">
        <v>0</v>
      </c>
    </row>
    <row r="10" spans="1:8" ht="15.75" thickBot="1">
      <c r="A10" s="64"/>
      <c r="B10" s="385" t="s">
        <v>2366</v>
      </c>
      <c r="C10" s="386"/>
      <c r="D10" s="387">
        <f>SUM(D9:D9)</f>
        <v>150</v>
      </c>
      <c r="E10" s="387">
        <f>SUM(E9:E9)</f>
        <v>150</v>
      </c>
      <c r="F10" s="387">
        <f>SUM(F9:F9)</f>
        <v>46</v>
      </c>
      <c r="G10" s="69">
        <f>F10/E10*100</f>
        <v>30.666666666666664</v>
      </c>
      <c r="H10" s="388">
        <f>SUM(H9:H9)</f>
        <v>0</v>
      </c>
    </row>
    <row r="11" spans="1:8" ht="16.5" thickBot="1">
      <c r="A11" s="144" t="s">
        <v>2377</v>
      </c>
      <c r="B11" s="145"/>
      <c r="C11" s="146"/>
      <c r="D11" s="125">
        <f>SUM(D10)</f>
        <v>150</v>
      </c>
      <c r="E11" s="125">
        <f>SUM(E10)</f>
        <v>150</v>
      </c>
      <c r="F11" s="125">
        <f>SUM(F10)</f>
        <v>46</v>
      </c>
      <c r="G11" s="426">
        <f>F11/E11*100</f>
        <v>30.666666666666664</v>
      </c>
      <c r="H11" s="127">
        <f>SUM(H10)</f>
        <v>0</v>
      </c>
    </row>
    <row r="12" spans="1:2" ht="12.75">
      <c r="A12" s="173"/>
      <c r="B12" s="173"/>
    </row>
    <row r="13" spans="1:2" ht="12.75">
      <c r="A13" s="173"/>
      <c r="B13" s="173"/>
    </row>
    <row r="14" spans="1:2" ht="12.75">
      <c r="A14" s="173"/>
      <c r="B14" s="173"/>
    </row>
    <row r="15" spans="1:2" ht="12.75">
      <c r="A15" s="173"/>
      <c r="B15" s="173"/>
    </row>
    <row r="16" spans="1:8" ht="15.75">
      <c r="A16" s="392"/>
      <c r="B16" s="130"/>
      <c r="C16" s="171"/>
      <c r="D16" s="422"/>
      <c r="E16" s="422"/>
      <c r="F16" s="422"/>
      <c r="G16" s="422"/>
      <c r="H16" s="422"/>
    </row>
    <row r="17" spans="1:2" ht="12.75">
      <c r="A17" s="173"/>
      <c r="B17" s="173"/>
    </row>
    <row r="18" spans="1:2" ht="12.75">
      <c r="A18" s="173"/>
      <c r="B18" s="173"/>
    </row>
    <row r="19" spans="1:2" ht="12.75">
      <c r="A19" s="173"/>
      <c r="B19" s="173"/>
    </row>
    <row r="20" spans="1:2" ht="12.75">
      <c r="A20" s="173"/>
      <c r="B20" s="173"/>
    </row>
    <row r="21" spans="1:2" ht="12.75">
      <c r="A21" s="173"/>
      <c r="B21" s="173"/>
    </row>
    <row r="22" spans="1:2" ht="12.75">
      <c r="A22" s="173"/>
      <c r="B22" s="173"/>
    </row>
    <row r="23" spans="1:2" ht="12.75">
      <c r="A23" s="173"/>
      <c r="B23" s="173"/>
    </row>
    <row r="24" spans="1:2" ht="12.75">
      <c r="A24" s="173"/>
      <c r="B24" s="173"/>
    </row>
    <row r="25" spans="1:2" ht="12.75">
      <c r="A25" s="173"/>
      <c r="B25" s="173"/>
    </row>
    <row r="26" spans="1:2" ht="12.75">
      <c r="A26" s="173"/>
      <c r="B26" s="173"/>
    </row>
    <row r="27" spans="1:2" ht="12.75">
      <c r="A27" s="173"/>
      <c r="B27" s="173"/>
    </row>
    <row r="28" spans="1:2" ht="12.75">
      <c r="A28" s="173"/>
      <c r="B28" s="173"/>
    </row>
    <row r="29" spans="1:2" ht="12.75">
      <c r="A29" s="173"/>
      <c r="B29" s="173"/>
    </row>
    <row r="30" spans="1:2" ht="12.75">
      <c r="A30" s="173"/>
      <c r="B30" s="173"/>
    </row>
    <row r="31" spans="1:2" ht="12.75">
      <c r="A31" s="173"/>
      <c r="B31" s="173"/>
    </row>
    <row r="32" spans="1:2" ht="12.75">
      <c r="A32" s="173"/>
      <c r="B32" s="173"/>
    </row>
    <row r="33" spans="1:2" ht="12.75">
      <c r="A33" s="173"/>
      <c r="B33" s="173"/>
    </row>
    <row r="34" spans="1:2" ht="12.75">
      <c r="A34" s="173"/>
      <c r="B34" s="173"/>
    </row>
    <row r="35" spans="1:2" ht="12.75">
      <c r="A35" s="173"/>
      <c r="B35" s="173"/>
    </row>
    <row r="36" spans="1:2" ht="12.75">
      <c r="A36" s="173"/>
      <c r="B36" s="173"/>
    </row>
    <row r="37" spans="1:2" ht="12.75">
      <c r="A37" s="173"/>
      <c r="B37" s="173"/>
    </row>
    <row r="38" spans="1:2" ht="12.75">
      <c r="A38" s="173"/>
      <c r="B38" s="173"/>
    </row>
    <row r="39" spans="1:2" ht="12.75">
      <c r="A39" s="173"/>
      <c r="B39" s="173"/>
    </row>
    <row r="40" spans="1:2" ht="12.75">
      <c r="A40" s="173"/>
      <c r="B40" s="173"/>
    </row>
    <row r="41" spans="1:2" ht="12.75">
      <c r="A41" s="173"/>
      <c r="B41" s="173"/>
    </row>
    <row r="42" spans="1:2" ht="12.75">
      <c r="A42" s="173"/>
      <c r="B42" s="173"/>
    </row>
    <row r="43" spans="1:2" ht="12.75">
      <c r="A43" s="173"/>
      <c r="B43" s="173"/>
    </row>
    <row r="44" spans="1:2" ht="12.75">
      <c r="A44" s="173"/>
      <c r="B44" s="173"/>
    </row>
    <row r="45" spans="1:2" ht="12.75">
      <c r="A45" s="173"/>
      <c r="B45" s="173"/>
    </row>
    <row r="46" spans="1:2" ht="12.75">
      <c r="A46" s="173"/>
      <c r="B46" s="173"/>
    </row>
    <row r="47" spans="1:2" ht="12.75">
      <c r="A47" s="173"/>
      <c r="B47" s="173"/>
    </row>
    <row r="48" spans="1:2" ht="12.75">
      <c r="A48" s="173"/>
      <c r="B48" s="173"/>
    </row>
    <row r="49" spans="1:2" ht="12.75">
      <c r="A49" s="173"/>
      <c r="B49" s="173"/>
    </row>
    <row r="50" spans="1:2" ht="12.75">
      <c r="A50" s="173"/>
      <c r="B50" s="173"/>
    </row>
    <row r="51" spans="1:2" ht="12.75">
      <c r="A51" s="173"/>
      <c r="B51" s="173"/>
    </row>
    <row r="52" spans="1:2" ht="12.75">
      <c r="A52" s="173"/>
      <c r="B52" s="173"/>
    </row>
    <row r="53" spans="1:2" ht="12.75">
      <c r="A53" s="173"/>
      <c r="B53" s="173"/>
    </row>
    <row r="54" spans="1:2" ht="12.75">
      <c r="A54" s="173"/>
      <c r="B54" s="173"/>
    </row>
    <row r="55" spans="1:2" ht="12.75">
      <c r="A55" s="173"/>
      <c r="B55" s="173"/>
    </row>
    <row r="56" spans="1:2" ht="12.75">
      <c r="A56" s="173"/>
      <c r="B56" s="173"/>
    </row>
    <row r="57" spans="1:2" ht="12.75">
      <c r="A57" s="173"/>
      <c r="B57" s="173"/>
    </row>
    <row r="58" spans="1:2" ht="12.75">
      <c r="A58" s="173"/>
      <c r="B58" s="173"/>
    </row>
    <row r="59" spans="1:2" ht="12.75">
      <c r="A59" s="173"/>
      <c r="B59" s="173"/>
    </row>
    <row r="60" spans="1:2" ht="12.75">
      <c r="A60" s="173"/>
      <c r="B60" s="173"/>
    </row>
    <row r="61" spans="1:2" ht="12.75">
      <c r="A61" s="173"/>
      <c r="B61" s="173"/>
    </row>
    <row r="62" spans="1:2" ht="12.75">
      <c r="A62" s="173"/>
      <c r="B62" s="173"/>
    </row>
    <row r="63" spans="1:2" ht="12.75">
      <c r="A63" s="173"/>
      <c r="B63" s="173"/>
    </row>
    <row r="64" spans="1:2" ht="12.75">
      <c r="A64" s="173"/>
      <c r="B64" s="173"/>
    </row>
    <row r="65" spans="1:2" ht="12.75">
      <c r="A65" s="173"/>
      <c r="B65" s="173"/>
    </row>
    <row r="66" spans="1:2" ht="12.75">
      <c r="A66" s="173"/>
      <c r="B66" s="173"/>
    </row>
    <row r="67" spans="1:2" ht="12.75">
      <c r="A67" s="173"/>
      <c r="B67" s="173"/>
    </row>
    <row r="68" spans="1:2" ht="12.75">
      <c r="A68" s="173"/>
      <c r="B68" s="173"/>
    </row>
    <row r="69" spans="1:2" ht="12.75">
      <c r="A69" s="173"/>
      <c r="B69" s="173"/>
    </row>
    <row r="70" spans="1:2" ht="12.75">
      <c r="A70" s="173"/>
      <c r="B70" s="173"/>
    </row>
    <row r="71" spans="1:2" ht="12.75">
      <c r="A71" s="173"/>
      <c r="B71" s="173"/>
    </row>
    <row r="72" spans="1:2" ht="12.75">
      <c r="A72" s="173"/>
      <c r="B72" s="173"/>
    </row>
    <row r="73" spans="1:2" ht="12.75">
      <c r="A73" s="173"/>
      <c r="B73" s="173"/>
    </row>
    <row r="74" spans="1:2" ht="12.75">
      <c r="A74" s="173"/>
      <c r="B74" s="173"/>
    </row>
    <row r="75" spans="1:2" ht="12.75">
      <c r="A75" s="173"/>
      <c r="B75" s="173"/>
    </row>
    <row r="76" spans="1:2" ht="12.75">
      <c r="A76" s="173"/>
      <c r="B76" s="173"/>
    </row>
    <row r="77" spans="1:2" ht="12.75">
      <c r="A77" s="173"/>
      <c r="B77" s="173"/>
    </row>
    <row r="78" spans="1:2" ht="12.75">
      <c r="A78" s="173"/>
      <c r="B78" s="173"/>
    </row>
    <row r="79" spans="1:2" ht="12.75">
      <c r="A79" s="173"/>
      <c r="B79" s="173"/>
    </row>
    <row r="80" spans="1:2" ht="12.75">
      <c r="A80" s="173"/>
      <c r="B80" s="173"/>
    </row>
    <row r="81" spans="1:2" ht="12.75">
      <c r="A81" s="173"/>
      <c r="B81" s="173"/>
    </row>
    <row r="82" spans="1:2" ht="12.75">
      <c r="A82" s="173"/>
      <c r="B82" s="173"/>
    </row>
    <row r="83" spans="1:2" ht="12.75">
      <c r="A83" s="173"/>
      <c r="B83" s="173"/>
    </row>
    <row r="84" spans="1:2" ht="12.75">
      <c r="A84" s="173"/>
      <c r="B84" s="173"/>
    </row>
    <row r="85" spans="1:2" ht="12.75">
      <c r="A85" s="173"/>
      <c r="B85" s="173"/>
    </row>
    <row r="86" spans="1:2" ht="12.75">
      <c r="A86" s="173"/>
      <c r="B86" s="173"/>
    </row>
    <row r="87" spans="1:2" ht="12.75">
      <c r="A87" s="173"/>
      <c r="B87" s="173"/>
    </row>
    <row r="88" spans="1:2" ht="12.75">
      <c r="A88" s="173"/>
      <c r="B88" s="173"/>
    </row>
    <row r="89" spans="1:2" ht="12.75">
      <c r="A89" s="173"/>
      <c r="B89" s="173"/>
    </row>
    <row r="90" spans="1:2" ht="12.75">
      <c r="A90" s="173"/>
      <c r="B90" s="173"/>
    </row>
    <row r="91" spans="1:2" ht="12.75">
      <c r="A91" s="173"/>
      <c r="B91" s="173"/>
    </row>
    <row r="92" spans="1:2" ht="12.75">
      <c r="A92" s="173"/>
      <c r="B92" s="173"/>
    </row>
    <row r="93" spans="1:2" ht="12.75">
      <c r="A93" s="173"/>
      <c r="B93" s="173"/>
    </row>
    <row r="94" spans="1:2" ht="12.75">
      <c r="A94" s="173"/>
      <c r="B94" s="173"/>
    </row>
    <row r="95" spans="1:2" ht="12.75">
      <c r="A95" s="173"/>
      <c r="B95" s="173"/>
    </row>
    <row r="96" spans="1:2" ht="12.75">
      <c r="A96" s="173"/>
      <c r="B96" s="173"/>
    </row>
    <row r="97" spans="1:2" ht="12.75">
      <c r="A97" s="173"/>
      <c r="B97" s="173"/>
    </row>
    <row r="98" spans="1:2" ht="12.75">
      <c r="A98" s="173"/>
      <c r="B98" s="173"/>
    </row>
    <row r="99" spans="1:2" ht="12.75">
      <c r="A99" s="173"/>
      <c r="B99" s="173"/>
    </row>
    <row r="100" spans="1:2" ht="12.75">
      <c r="A100" s="173"/>
      <c r="B100" s="173"/>
    </row>
    <row r="101" spans="1:2" ht="12.75">
      <c r="A101" s="173"/>
      <c r="B101" s="173"/>
    </row>
    <row r="102" spans="1:2" ht="12.75">
      <c r="A102" s="173"/>
      <c r="B102" s="173"/>
    </row>
    <row r="103" spans="1:2" ht="12.75">
      <c r="A103" s="173"/>
      <c r="B103" s="173"/>
    </row>
    <row r="104" spans="1:2" ht="12.75">
      <c r="A104" s="173"/>
      <c r="B104" s="173"/>
    </row>
    <row r="105" spans="1:2" ht="12.75">
      <c r="A105" s="173"/>
      <c r="B105" s="173"/>
    </row>
    <row r="106" spans="1:2" ht="12.75">
      <c r="A106" s="173"/>
      <c r="B106" s="173"/>
    </row>
    <row r="107" spans="1:2" ht="12.75">
      <c r="A107" s="173"/>
      <c r="B107" s="173"/>
    </row>
    <row r="108" spans="1:2" ht="12.75">
      <c r="A108" s="173"/>
      <c r="B108" s="173"/>
    </row>
    <row r="109" spans="1:2" ht="12.75">
      <c r="A109" s="173"/>
      <c r="B109" s="173"/>
    </row>
    <row r="110" spans="1:2" ht="12.75">
      <c r="A110" s="173"/>
      <c r="B110" s="173"/>
    </row>
    <row r="111" spans="1:2" ht="12.75">
      <c r="A111" s="173"/>
      <c r="B111" s="173"/>
    </row>
    <row r="112" spans="1:2" ht="12.75">
      <c r="A112" s="173"/>
      <c r="B112" s="173"/>
    </row>
    <row r="113" spans="1:2" ht="12.75">
      <c r="A113" s="173"/>
      <c r="B113" s="173"/>
    </row>
    <row r="114" spans="1:2" ht="12.75">
      <c r="A114" s="173"/>
      <c r="B114" s="173"/>
    </row>
    <row r="115" spans="1:2" ht="12.75">
      <c r="A115" s="173"/>
      <c r="B115" s="173"/>
    </row>
    <row r="116" spans="1:2" ht="12.75">
      <c r="A116" s="173"/>
      <c r="B116" s="173"/>
    </row>
    <row r="117" spans="1:2" ht="12.75">
      <c r="A117" s="173"/>
      <c r="B117" s="173"/>
    </row>
    <row r="118" spans="1:2" ht="12.75">
      <c r="A118" s="173"/>
      <c r="B118" s="173"/>
    </row>
    <row r="119" spans="1:2" ht="12.75">
      <c r="A119" s="173"/>
      <c r="B119" s="173"/>
    </row>
    <row r="120" spans="1:2" ht="12.75">
      <c r="A120" s="173"/>
      <c r="B120" s="173"/>
    </row>
    <row r="121" spans="1:2" ht="12.75">
      <c r="A121" s="173"/>
      <c r="B121" s="173"/>
    </row>
    <row r="122" spans="1:2" ht="12.75">
      <c r="A122" s="173"/>
      <c r="B122" s="173"/>
    </row>
    <row r="123" spans="1:2" ht="12.75">
      <c r="A123" s="173"/>
      <c r="B123" s="173"/>
    </row>
    <row r="124" spans="1:2" ht="12.75">
      <c r="A124" s="173"/>
      <c r="B124" s="173"/>
    </row>
    <row r="125" spans="1:2" ht="12.75">
      <c r="A125" s="173"/>
      <c r="B125" s="173"/>
    </row>
    <row r="126" spans="1:2" ht="12.75">
      <c r="A126" s="173"/>
      <c r="B126" s="173"/>
    </row>
    <row r="127" spans="1:2" ht="12.75">
      <c r="A127" s="173"/>
      <c r="B127" s="173"/>
    </row>
    <row r="128" spans="1:2" ht="12.75">
      <c r="A128" s="173"/>
      <c r="B128" s="173"/>
    </row>
    <row r="129" spans="1:2" ht="12.75">
      <c r="A129" s="173"/>
      <c r="B129" s="173"/>
    </row>
    <row r="130" spans="1:2" ht="12.75">
      <c r="A130" s="173"/>
      <c r="B130" s="173"/>
    </row>
    <row r="131" spans="1:2" ht="12.75">
      <c r="A131" s="173"/>
      <c r="B131" s="173"/>
    </row>
    <row r="132" spans="1:2" ht="12.75">
      <c r="A132" s="173"/>
      <c r="B132" s="173"/>
    </row>
    <row r="133" spans="1:2" ht="12.75">
      <c r="A133" s="173"/>
      <c r="B133" s="173"/>
    </row>
    <row r="134" spans="1:2" ht="12.75">
      <c r="A134" s="173"/>
      <c r="B134" s="173"/>
    </row>
    <row r="135" spans="1:2" ht="12.75">
      <c r="A135" s="173"/>
      <c r="B135" s="173"/>
    </row>
    <row r="136" spans="1:2" ht="12.75">
      <c r="A136" s="173"/>
      <c r="B136" s="173"/>
    </row>
    <row r="137" spans="1:2" ht="12.75">
      <c r="A137" s="173"/>
      <c r="B137" s="173"/>
    </row>
    <row r="138" spans="1:2" ht="12.75">
      <c r="A138" s="173"/>
      <c r="B138" s="173"/>
    </row>
    <row r="139" spans="1:2" ht="12.75">
      <c r="A139" s="173"/>
      <c r="B139" s="173"/>
    </row>
    <row r="140" spans="1:2" ht="12.75">
      <c r="A140" s="173"/>
      <c r="B140" s="173"/>
    </row>
    <row r="141" spans="1:2" ht="12.75">
      <c r="A141" s="173"/>
      <c r="B141" s="173"/>
    </row>
    <row r="142" spans="1:2" ht="12.75">
      <c r="A142" s="173"/>
      <c r="B142" s="173"/>
    </row>
    <row r="143" spans="1:2" ht="12.75">
      <c r="A143" s="173"/>
      <c r="B143" s="173"/>
    </row>
    <row r="144" spans="1:2" ht="12.75">
      <c r="A144" s="173"/>
      <c r="B144" s="173"/>
    </row>
    <row r="145" spans="1:2" ht="12.75">
      <c r="A145" s="173"/>
      <c r="B145" s="173"/>
    </row>
    <row r="146" spans="1:2" ht="12.75">
      <c r="A146" s="173"/>
      <c r="B146" s="173"/>
    </row>
    <row r="147" spans="1:2" ht="12.75">
      <c r="A147" s="173"/>
      <c r="B147" s="173"/>
    </row>
    <row r="148" spans="1:2" ht="12.75">
      <c r="A148" s="173"/>
      <c r="B148" s="173"/>
    </row>
    <row r="149" spans="1:2" ht="12.75">
      <c r="A149" s="173"/>
      <c r="B149" s="173"/>
    </row>
    <row r="150" spans="1:2" ht="12.75">
      <c r="A150" s="173"/>
      <c r="B150" s="173"/>
    </row>
    <row r="151" spans="1:2" ht="12.75">
      <c r="A151" s="173"/>
      <c r="B151" s="173"/>
    </row>
    <row r="152" spans="1:2" ht="12.75">
      <c r="A152" s="173"/>
      <c r="B152" s="173"/>
    </row>
    <row r="153" spans="1:2" ht="12.75">
      <c r="A153" s="173"/>
      <c r="B153" s="173"/>
    </row>
    <row r="154" spans="1:2" ht="12.75">
      <c r="A154" s="173"/>
      <c r="B154" s="173"/>
    </row>
    <row r="155" spans="1:2" ht="12.75">
      <c r="A155" s="173"/>
      <c r="B155" s="173"/>
    </row>
    <row r="156" spans="1:2" ht="12.75">
      <c r="A156" s="173"/>
      <c r="B156" s="173"/>
    </row>
    <row r="157" spans="1:2" ht="12.75">
      <c r="A157" s="173"/>
      <c r="B157" s="173"/>
    </row>
    <row r="158" spans="1:2" ht="12.75">
      <c r="A158" s="173"/>
      <c r="B158" s="173"/>
    </row>
    <row r="159" spans="1:2" ht="12.75">
      <c r="A159" s="173"/>
      <c r="B159" s="173"/>
    </row>
    <row r="160" spans="1:2" ht="12.75">
      <c r="A160" s="173"/>
      <c r="B160" s="173"/>
    </row>
    <row r="161" spans="1:2" ht="12.75">
      <c r="A161" s="173"/>
      <c r="B161" s="173"/>
    </row>
    <row r="162" spans="1:2" ht="12.75">
      <c r="A162" s="173"/>
      <c r="B162" s="173"/>
    </row>
    <row r="163" spans="1:2" ht="12.75">
      <c r="A163" s="173"/>
      <c r="B163" s="173"/>
    </row>
    <row r="164" spans="1:2" ht="12.75">
      <c r="A164" s="173"/>
      <c r="B164" s="173"/>
    </row>
    <row r="165" spans="1:2" ht="12.75">
      <c r="A165" s="173"/>
      <c r="B165" s="173"/>
    </row>
    <row r="166" spans="1:2" ht="12.75">
      <c r="A166" s="173"/>
      <c r="B166" s="173"/>
    </row>
    <row r="167" spans="1:2" ht="12.75">
      <c r="A167" s="173"/>
      <c r="B167" s="173"/>
    </row>
    <row r="168" spans="1:2" ht="12.75">
      <c r="A168" s="173"/>
      <c r="B168" s="173"/>
    </row>
    <row r="169" spans="1:2" ht="12.75">
      <c r="A169" s="173"/>
      <c r="B169" s="173"/>
    </row>
    <row r="170" spans="1:2" ht="12.75">
      <c r="A170" s="173"/>
      <c r="B170" s="173"/>
    </row>
    <row r="171" spans="1:2" ht="12.75">
      <c r="A171" s="173"/>
      <c r="B171" s="173"/>
    </row>
    <row r="172" spans="1:2" ht="12.75">
      <c r="A172" s="173"/>
      <c r="B172" s="173"/>
    </row>
    <row r="173" spans="1:2" ht="12.75">
      <c r="A173" s="173"/>
      <c r="B173" s="173"/>
    </row>
    <row r="174" spans="1:2" ht="12.75">
      <c r="A174" s="173"/>
      <c r="B174" s="173"/>
    </row>
    <row r="175" spans="1:2" ht="12.75">
      <c r="A175" s="173"/>
      <c r="B175" s="173"/>
    </row>
    <row r="176" spans="1:2" ht="12.75">
      <c r="A176" s="173"/>
      <c r="B176" s="173"/>
    </row>
    <row r="177" spans="1:2" ht="12.75">
      <c r="A177" s="173"/>
      <c r="B177" s="173"/>
    </row>
    <row r="178" spans="1:2" ht="12.75">
      <c r="A178" s="173"/>
      <c r="B178" s="173"/>
    </row>
    <row r="179" spans="1:2" ht="12.75">
      <c r="A179" s="173"/>
      <c r="B179" s="173"/>
    </row>
    <row r="180" spans="1:2" ht="12.75">
      <c r="A180" s="173"/>
      <c r="B180" s="173"/>
    </row>
    <row r="181" spans="1:2" ht="12.75">
      <c r="A181" s="173"/>
      <c r="B181" s="173"/>
    </row>
    <row r="182" spans="1:2" ht="12.75">
      <c r="A182" s="173"/>
      <c r="B182" s="173"/>
    </row>
    <row r="183" spans="1:2" ht="12.75">
      <c r="A183" s="173"/>
      <c r="B183" s="173"/>
    </row>
    <row r="184" spans="1:2" ht="12.75">
      <c r="A184" s="173"/>
      <c r="B184" s="173"/>
    </row>
    <row r="185" spans="1:2" ht="12.75">
      <c r="A185" s="173"/>
      <c r="B185" s="173"/>
    </row>
    <row r="186" spans="1:2" ht="12.75">
      <c r="A186" s="173"/>
      <c r="B186" s="173"/>
    </row>
    <row r="187" spans="1:2" ht="12.75">
      <c r="A187" s="173"/>
      <c r="B187" s="173"/>
    </row>
    <row r="188" spans="1:2" ht="12.75">
      <c r="A188" s="173"/>
      <c r="B188" s="173"/>
    </row>
    <row r="189" spans="1:2" ht="12.75">
      <c r="A189" s="173"/>
      <c r="B189" s="173"/>
    </row>
    <row r="190" spans="1:2" ht="12.75">
      <c r="A190" s="173"/>
      <c r="B190" s="173"/>
    </row>
    <row r="191" spans="1:2" ht="12.75">
      <c r="A191" s="173"/>
      <c r="B191" s="173"/>
    </row>
    <row r="192" spans="1:2" ht="12.75">
      <c r="A192" s="173"/>
      <c r="B192" s="173"/>
    </row>
    <row r="193" spans="1:2" ht="12.75">
      <c r="A193" s="173"/>
      <c r="B193" s="173"/>
    </row>
    <row r="194" spans="1:2" ht="12.75">
      <c r="A194" s="173"/>
      <c r="B194" s="173"/>
    </row>
    <row r="195" spans="1:2" ht="12.75">
      <c r="A195" s="173"/>
      <c r="B195" s="173"/>
    </row>
    <row r="196" spans="1:2" ht="12.75">
      <c r="A196" s="173"/>
      <c r="B196" s="173"/>
    </row>
    <row r="197" spans="1:2" ht="12.75">
      <c r="A197" s="173"/>
      <c r="B197" s="173"/>
    </row>
    <row r="198" spans="1:2" ht="12.75">
      <c r="A198" s="173"/>
      <c r="B198" s="173"/>
    </row>
    <row r="199" spans="1:2" ht="12.75">
      <c r="A199" s="173"/>
      <c r="B199" s="173"/>
    </row>
    <row r="200" spans="1:2" ht="12.75">
      <c r="A200" s="173"/>
      <c r="B200" s="173"/>
    </row>
    <row r="201" spans="1:2" ht="12.75">
      <c r="A201" s="173"/>
      <c r="B201" s="173"/>
    </row>
    <row r="202" spans="1:2" ht="12.75">
      <c r="A202" s="173"/>
      <c r="B202" s="173"/>
    </row>
    <row r="203" spans="1:2" ht="12.75">
      <c r="A203" s="173"/>
      <c r="B203" s="173"/>
    </row>
    <row r="204" spans="1:2" ht="12.75">
      <c r="A204" s="173"/>
      <c r="B204" s="173"/>
    </row>
    <row r="205" spans="1:2" ht="12.75">
      <c r="A205" s="173"/>
      <c r="B205" s="173"/>
    </row>
    <row r="206" spans="1:2" ht="12.75">
      <c r="A206" s="173"/>
      <c r="B206" s="173"/>
    </row>
    <row r="207" spans="1:2" ht="12.75">
      <c r="A207" s="173"/>
      <c r="B207" s="173"/>
    </row>
    <row r="208" spans="1:2" ht="12.75">
      <c r="A208" s="173"/>
      <c r="B208" s="173"/>
    </row>
    <row r="209" spans="1:2" ht="12.75">
      <c r="A209" s="173"/>
      <c r="B209" s="173"/>
    </row>
    <row r="210" spans="1:2" ht="12.75">
      <c r="A210" s="173"/>
      <c r="B210" s="173"/>
    </row>
    <row r="211" spans="1:2" ht="12.75">
      <c r="A211" s="173"/>
      <c r="B211" s="173"/>
    </row>
    <row r="212" spans="1:2" ht="12.75">
      <c r="A212" s="173"/>
      <c r="B212" s="173"/>
    </row>
    <row r="213" spans="1:2" ht="12.75">
      <c r="A213" s="173"/>
      <c r="B213" s="173"/>
    </row>
    <row r="214" spans="1:2" ht="12.75">
      <c r="A214" s="173"/>
      <c r="B214" s="173"/>
    </row>
    <row r="215" spans="1:2" ht="12.75">
      <c r="A215" s="173"/>
      <c r="B215" s="173"/>
    </row>
    <row r="216" spans="1:2" ht="12.75">
      <c r="A216" s="173"/>
      <c r="B216" s="173"/>
    </row>
    <row r="217" spans="1:2" ht="12.75">
      <c r="A217" s="173"/>
      <c r="B217" s="173"/>
    </row>
    <row r="218" spans="1:2" ht="12.75">
      <c r="A218" s="173"/>
      <c r="B218" s="173"/>
    </row>
    <row r="219" spans="1:2" ht="12.75">
      <c r="A219" s="173"/>
      <c r="B219" s="173"/>
    </row>
    <row r="220" spans="1:2" ht="12.75">
      <c r="A220" s="173"/>
      <c r="B220" s="173"/>
    </row>
    <row r="221" spans="1:2" ht="12.75">
      <c r="A221" s="173"/>
      <c r="B221" s="173"/>
    </row>
    <row r="222" spans="1:2" ht="12.75">
      <c r="A222" s="173"/>
      <c r="B222" s="173"/>
    </row>
    <row r="223" spans="1:2" ht="12.75">
      <c r="A223" s="173"/>
      <c r="B223" s="173"/>
    </row>
    <row r="224" spans="1:2" ht="12.75">
      <c r="A224" s="173"/>
      <c r="B224" s="173"/>
    </row>
    <row r="225" spans="1:2" ht="12.75">
      <c r="A225" s="173"/>
      <c r="B225" s="173"/>
    </row>
    <row r="226" spans="1:2" ht="12.75">
      <c r="A226" s="173"/>
      <c r="B226" s="173"/>
    </row>
    <row r="227" spans="1:2" ht="12.75">
      <c r="A227" s="173"/>
      <c r="B227" s="173"/>
    </row>
    <row r="228" spans="1:2" ht="12.75">
      <c r="A228" s="173"/>
      <c r="B228" s="173"/>
    </row>
    <row r="229" spans="1:2" ht="12.75">
      <c r="A229" s="173"/>
      <c r="B229" s="173"/>
    </row>
    <row r="230" spans="1:2" ht="12.75">
      <c r="A230" s="173"/>
      <c r="B230" s="173"/>
    </row>
    <row r="231" spans="1:2" ht="12.75">
      <c r="A231" s="173"/>
      <c r="B231" s="173"/>
    </row>
    <row r="232" spans="1:2" ht="12.75">
      <c r="A232" s="173"/>
      <c r="B232" s="173"/>
    </row>
    <row r="233" spans="1:2" ht="12.75">
      <c r="A233" s="173"/>
      <c r="B233" s="173"/>
    </row>
    <row r="234" spans="1:2" ht="12.75">
      <c r="A234" s="173"/>
      <c r="B234" s="173"/>
    </row>
    <row r="235" spans="1:2" ht="12.75">
      <c r="A235" s="173"/>
      <c r="B235" s="173"/>
    </row>
    <row r="236" spans="1:2" ht="12.75">
      <c r="A236" s="173"/>
      <c r="B236" s="173"/>
    </row>
    <row r="237" spans="1:2" ht="12.75">
      <c r="A237" s="173"/>
      <c r="B237" s="173"/>
    </row>
    <row r="238" spans="1:2" ht="12.75">
      <c r="A238" s="173"/>
      <c r="B238" s="173"/>
    </row>
    <row r="239" spans="1:2" ht="12.75">
      <c r="A239" s="173"/>
      <c r="B239" s="173"/>
    </row>
    <row r="240" spans="1:2" ht="12.75">
      <c r="A240" s="173"/>
      <c r="B240" s="173"/>
    </row>
    <row r="241" spans="1:2" ht="12.75">
      <c r="A241" s="173"/>
      <c r="B241" s="173"/>
    </row>
    <row r="242" spans="1:2" ht="12.75">
      <c r="A242" s="173"/>
      <c r="B242" s="173"/>
    </row>
    <row r="243" spans="1:2" ht="12.75">
      <c r="A243" s="173"/>
      <c r="B243" s="173"/>
    </row>
    <row r="244" spans="1:2" ht="12.75">
      <c r="A244" s="173"/>
      <c r="B244" s="1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III/6</oddHeader>
    <oddFooter>&amp;C- 10 -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9">
      <selection activeCell="A48" sqref="A48:H48"/>
    </sheetView>
  </sheetViews>
  <sheetFormatPr defaultColWidth="9.00390625" defaultRowHeight="12.75"/>
  <cols>
    <col min="1" max="1" width="5.125" style="27" customWidth="1"/>
    <col min="2" max="2" width="5.25390625" style="661" customWidth="1"/>
    <col min="3" max="3" width="30.375" style="27" customWidth="1"/>
    <col min="4" max="5" width="8.375" style="27" bestFit="1" customWidth="1"/>
    <col min="6" max="6" width="10.125" style="27" customWidth="1"/>
    <col min="7" max="7" width="8.625" style="27" customWidth="1"/>
    <col min="8" max="8" width="10.125" style="27" customWidth="1"/>
    <col min="9" max="16384" width="9.125" style="27" customWidth="1"/>
  </cols>
  <sheetData>
    <row r="1" spans="1:8" ht="18.75">
      <c r="A1" s="172" t="s">
        <v>412</v>
      </c>
      <c r="B1" s="173"/>
      <c r="C1" s="367"/>
      <c r="D1" s="367"/>
      <c r="E1" s="367"/>
      <c r="F1" s="367"/>
      <c r="G1" s="367"/>
      <c r="H1" s="367"/>
    </row>
    <row r="3" spans="1:8" ht="15" thickBot="1">
      <c r="A3" s="369" t="s">
        <v>2368</v>
      </c>
      <c r="B3" s="173"/>
      <c r="F3" s="33"/>
      <c r="G3" s="34"/>
      <c r="H3" s="32" t="s">
        <v>19</v>
      </c>
    </row>
    <row r="4" spans="1:8" ht="13.5">
      <c r="A4" s="372" t="s">
        <v>965</v>
      </c>
      <c r="B4" s="373"/>
      <c r="C4" s="47"/>
      <c r="D4" s="38" t="s">
        <v>1438</v>
      </c>
      <c r="E4" s="38" t="s">
        <v>781</v>
      </c>
      <c r="F4" s="38" t="s">
        <v>380</v>
      </c>
      <c r="G4" s="38" t="s">
        <v>381</v>
      </c>
      <c r="H4" s="39" t="s">
        <v>380</v>
      </c>
    </row>
    <row r="5" spans="1:8" ht="13.5">
      <c r="A5" s="544">
        <v>3722</v>
      </c>
      <c r="B5" s="41" t="s">
        <v>983</v>
      </c>
      <c r="C5" s="42"/>
      <c r="D5" s="374">
        <v>2011</v>
      </c>
      <c r="E5" s="374">
        <v>2011</v>
      </c>
      <c r="F5" s="374" t="s">
        <v>837</v>
      </c>
      <c r="G5" s="374" t="s">
        <v>382</v>
      </c>
      <c r="H5" s="375" t="s">
        <v>838</v>
      </c>
    </row>
    <row r="6" spans="1:8" ht="13.5">
      <c r="A6" s="58">
        <v>3723</v>
      </c>
      <c r="B6" s="41" t="s">
        <v>2430</v>
      </c>
      <c r="C6" s="42"/>
      <c r="D6" s="374"/>
      <c r="E6" s="374"/>
      <c r="F6" s="374"/>
      <c r="G6" s="374"/>
      <c r="H6" s="375"/>
    </row>
    <row r="7" spans="1:8" ht="13.5">
      <c r="A7" s="50">
        <v>3729</v>
      </c>
      <c r="B7" s="494" t="s">
        <v>1342</v>
      </c>
      <c r="C7" s="42"/>
      <c r="D7" s="374"/>
      <c r="E7" s="374"/>
      <c r="F7" s="374"/>
      <c r="G7" s="374"/>
      <c r="H7" s="375"/>
    </row>
    <row r="8" spans="1:8" ht="12.75">
      <c r="A8" s="50">
        <v>3745</v>
      </c>
      <c r="B8" s="494" t="s">
        <v>1343</v>
      </c>
      <c r="C8" s="42"/>
      <c r="D8" s="677"/>
      <c r="E8" s="677"/>
      <c r="F8" s="677"/>
      <c r="G8" s="677"/>
      <c r="H8" s="678"/>
    </row>
    <row r="9" spans="1:8" ht="12.75">
      <c r="A9" s="74">
        <v>3792</v>
      </c>
      <c r="B9" s="262" t="s">
        <v>2256</v>
      </c>
      <c r="C9" s="377"/>
      <c r="D9" s="677"/>
      <c r="E9" s="677"/>
      <c r="F9" s="677"/>
      <c r="G9" s="677"/>
      <c r="H9" s="678"/>
    </row>
    <row r="10" spans="1:8" ht="12.75">
      <c r="A10" s="74">
        <v>2219</v>
      </c>
      <c r="B10" s="262" t="s">
        <v>994</v>
      </c>
      <c r="C10" s="377"/>
      <c r="D10" s="677"/>
      <c r="E10" s="677"/>
      <c r="F10" s="677"/>
      <c r="G10" s="677"/>
      <c r="H10" s="678"/>
    </row>
    <row r="11" spans="1:8" ht="12.75">
      <c r="A11" s="544">
        <v>3421</v>
      </c>
      <c r="B11" s="41" t="s">
        <v>982</v>
      </c>
      <c r="C11" s="42"/>
      <c r="D11" s="677"/>
      <c r="E11" s="677"/>
      <c r="F11" s="677"/>
      <c r="G11" s="677"/>
      <c r="H11" s="678"/>
    </row>
    <row r="12" spans="1:8" ht="13.5" thickBot="1">
      <c r="A12" s="108">
        <v>2141</v>
      </c>
      <c r="B12" s="41" t="s">
        <v>2215</v>
      </c>
      <c r="C12" s="42"/>
      <c r="D12" s="248"/>
      <c r="E12" s="248"/>
      <c r="F12" s="248"/>
      <c r="G12" s="248"/>
      <c r="H12" s="249"/>
    </row>
    <row r="13" spans="1:8" ht="13.5">
      <c r="A13" s="252"/>
      <c r="B13" s="46" t="s">
        <v>966</v>
      </c>
      <c r="C13" s="47"/>
      <c r="D13" s="49"/>
      <c r="E13" s="49"/>
      <c r="F13" s="49"/>
      <c r="G13" s="49"/>
      <c r="H13" s="83"/>
    </row>
    <row r="14" spans="1:8" ht="12.75">
      <c r="A14" s="89">
        <v>3722</v>
      </c>
      <c r="B14" s="389">
        <v>5169</v>
      </c>
      <c r="C14" s="42" t="s">
        <v>2396</v>
      </c>
      <c r="D14" s="91">
        <v>7800</v>
      </c>
      <c r="E14" s="91">
        <v>7800</v>
      </c>
      <c r="F14" s="79">
        <v>7796</v>
      </c>
      <c r="G14" s="20">
        <f>F14/E14*100</f>
        <v>99.94871794871794</v>
      </c>
      <c r="H14" s="26">
        <v>5874</v>
      </c>
    </row>
    <row r="15" spans="1:8" ht="12.75">
      <c r="A15" s="57"/>
      <c r="B15" s="389">
        <v>5171</v>
      </c>
      <c r="C15" s="42" t="s">
        <v>985</v>
      </c>
      <c r="D15" s="91">
        <v>0</v>
      </c>
      <c r="E15" s="91">
        <v>0</v>
      </c>
      <c r="F15" s="91">
        <v>0</v>
      </c>
      <c r="G15" s="20"/>
      <c r="H15" s="92">
        <v>64</v>
      </c>
    </row>
    <row r="16" spans="1:8" ht="13.5" thickBot="1">
      <c r="A16" s="220"/>
      <c r="B16" s="679" t="s">
        <v>2366</v>
      </c>
      <c r="C16" s="99"/>
      <c r="D16" s="100">
        <f>SUM(D14:D15)</f>
        <v>7800</v>
      </c>
      <c r="E16" s="100">
        <f>SUM(E14:E15)</f>
        <v>7800</v>
      </c>
      <c r="F16" s="100">
        <f>SUM(F14:F15)</f>
        <v>7796</v>
      </c>
      <c r="G16" s="120">
        <f aca="true" t="shared" si="0" ref="G16:G37">F16/E16*100</f>
        <v>99.94871794871794</v>
      </c>
      <c r="H16" s="102">
        <f>SUM(H14:H15)</f>
        <v>5938</v>
      </c>
    </row>
    <row r="17" spans="1:8" ht="12.75">
      <c r="A17" s="89">
        <v>3729</v>
      </c>
      <c r="B17" s="389">
        <v>5165</v>
      </c>
      <c r="C17" s="42" t="s">
        <v>1344</v>
      </c>
      <c r="D17" s="79">
        <v>41</v>
      </c>
      <c r="E17" s="79">
        <v>42</v>
      </c>
      <c r="F17" s="79">
        <v>41</v>
      </c>
      <c r="G17" s="20">
        <f>F17/E17*100</f>
        <v>97.61904761904762</v>
      </c>
      <c r="H17" s="26">
        <v>41</v>
      </c>
    </row>
    <row r="18" spans="1:8" ht="12.75">
      <c r="A18" s="54"/>
      <c r="B18" s="389">
        <v>5169</v>
      </c>
      <c r="C18" s="42" t="s">
        <v>1345</v>
      </c>
      <c r="D18" s="79">
        <v>3000</v>
      </c>
      <c r="E18" s="79">
        <v>3120</v>
      </c>
      <c r="F18" s="79">
        <v>3079</v>
      </c>
      <c r="G18" s="20">
        <f t="shared" si="0"/>
        <v>98.68589743589745</v>
      </c>
      <c r="H18" s="26">
        <v>2960</v>
      </c>
    </row>
    <row r="19" spans="1:8" ht="13.5" thickBot="1">
      <c r="A19" s="220"/>
      <c r="B19" s="679" t="s">
        <v>2366</v>
      </c>
      <c r="C19" s="99"/>
      <c r="D19" s="100">
        <f>SUM(D17:D18)</f>
        <v>3041</v>
      </c>
      <c r="E19" s="100">
        <f>SUM(E17:E18)</f>
        <v>3162</v>
      </c>
      <c r="F19" s="100">
        <f>SUM(F17:F18)</f>
        <v>3120</v>
      </c>
      <c r="G19" s="120">
        <f t="shared" si="0"/>
        <v>98.67172675521822</v>
      </c>
      <c r="H19" s="102">
        <f>SUM(H17:H18)</f>
        <v>3001</v>
      </c>
    </row>
    <row r="20" spans="1:8" ht="12.75">
      <c r="A20" s="176">
        <v>3745</v>
      </c>
      <c r="B20" s="680">
        <v>5132</v>
      </c>
      <c r="C20" s="42" t="s">
        <v>471</v>
      </c>
      <c r="D20" s="116">
        <v>30</v>
      </c>
      <c r="E20" s="116">
        <v>30</v>
      </c>
      <c r="F20" s="648">
        <v>21</v>
      </c>
      <c r="G20" s="20">
        <f t="shared" si="0"/>
        <v>70</v>
      </c>
      <c r="H20" s="649">
        <v>53</v>
      </c>
    </row>
    <row r="21" spans="1:8" ht="12.75">
      <c r="A21" s="57"/>
      <c r="B21" s="88">
        <v>5137</v>
      </c>
      <c r="C21" s="63" t="s">
        <v>8</v>
      </c>
      <c r="D21" s="79">
        <v>1130</v>
      </c>
      <c r="E21" s="79">
        <v>1502</v>
      </c>
      <c r="F21" s="79">
        <v>1459</v>
      </c>
      <c r="G21" s="20">
        <f>F21/E21*100</f>
        <v>97.13715046604527</v>
      </c>
      <c r="H21" s="26">
        <v>2733</v>
      </c>
    </row>
    <row r="22" spans="1:8" ht="12.75">
      <c r="A22" s="57"/>
      <c r="B22" s="88">
        <v>5139</v>
      </c>
      <c r="C22" s="160" t="s">
        <v>2393</v>
      </c>
      <c r="D22" s="79">
        <v>1000</v>
      </c>
      <c r="E22" s="79">
        <v>1000</v>
      </c>
      <c r="F22" s="79">
        <v>874</v>
      </c>
      <c r="G22" s="20">
        <f>F22/E22*100</f>
        <v>87.4</v>
      </c>
      <c r="H22" s="26">
        <v>1241</v>
      </c>
    </row>
    <row r="23" spans="1:8" ht="12.75">
      <c r="A23" s="57"/>
      <c r="B23" s="88">
        <v>5151</v>
      </c>
      <c r="C23" s="42" t="s">
        <v>2</v>
      </c>
      <c r="D23" s="79">
        <v>500</v>
      </c>
      <c r="E23" s="79">
        <v>500</v>
      </c>
      <c r="F23" s="79">
        <v>263</v>
      </c>
      <c r="G23" s="20">
        <f t="shared" si="0"/>
        <v>52.6</v>
      </c>
      <c r="H23" s="26">
        <v>496</v>
      </c>
    </row>
    <row r="24" spans="1:8" ht="12.75">
      <c r="A24" s="54"/>
      <c r="B24" s="389">
        <v>5154</v>
      </c>
      <c r="C24" s="42" t="s">
        <v>2395</v>
      </c>
      <c r="D24" s="91">
        <v>100</v>
      </c>
      <c r="E24" s="91">
        <v>200</v>
      </c>
      <c r="F24" s="91">
        <v>179</v>
      </c>
      <c r="G24" s="20">
        <f t="shared" si="0"/>
        <v>89.5</v>
      </c>
      <c r="H24" s="92">
        <v>78</v>
      </c>
    </row>
    <row r="25" spans="1:8" ht="12.75">
      <c r="A25" s="54"/>
      <c r="B25" s="88">
        <v>5163</v>
      </c>
      <c r="C25" s="42" t="s">
        <v>2449</v>
      </c>
      <c r="D25" s="91">
        <v>0</v>
      </c>
      <c r="E25" s="91">
        <v>40</v>
      </c>
      <c r="F25" s="91">
        <v>40</v>
      </c>
      <c r="G25" s="20">
        <f>F25/E25*100</f>
        <v>100</v>
      </c>
      <c r="H25" s="92">
        <v>0</v>
      </c>
    </row>
    <row r="26" spans="1:8" ht="12.75">
      <c r="A26" s="54"/>
      <c r="B26" s="88">
        <v>5166</v>
      </c>
      <c r="C26" s="42" t="s">
        <v>2454</v>
      </c>
      <c r="D26" s="91">
        <v>120</v>
      </c>
      <c r="E26" s="91">
        <v>632</v>
      </c>
      <c r="F26" s="79">
        <v>582</v>
      </c>
      <c r="G26" s="20">
        <f t="shared" si="0"/>
        <v>92.08860759493672</v>
      </c>
      <c r="H26" s="26">
        <v>87</v>
      </c>
    </row>
    <row r="27" spans="1:8" ht="12.75">
      <c r="A27" s="54"/>
      <c r="B27" s="389">
        <v>5169</v>
      </c>
      <c r="C27" s="42" t="s">
        <v>476</v>
      </c>
      <c r="D27" s="91">
        <v>69000</v>
      </c>
      <c r="E27" s="91">
        <v>71460</v>
      </c>
      <c r="F27" s="91">
        <v>70570</v>
      </c>
      <c r="G27" s="20">
        <f t="shared" si="0"/>
        <v>98.7545479988805</v>
      </c>
      <c r="H27" s="92">
        <v>80692</v>
      </c>
    </row>
    <row r="28" spans="1:8" ht="12.75">
      <c r="A28" s="54"/>
      <c r="B28" s="389">
        <v>5171</v>
      </c>
      <c r="C28" s="42" t="s">
        <v>985</v>
      </c>
      <c r="D28" s="91">
        <v>2000</v>
      </c>
      <c r="E28" s="91">
        <v>2030</v>
      </c>
      <c r="F28" s="91">
        <v>2003</v>
      </c>
      <c r="G28" s="20">
        <f t="shared" si="0"/>
        <v>98.66995073891626</v>
      </c>
      <c r="H28" s="92">
        <v>2421</v>
      </c>
    </row>
    <row r="29" spans="1:8" ht="13.5" thickBot="1">
      <c r="A29" s="220"/>
      <c r="B29" s="679" t="s">
        <v>2366</v>
      </c>
      <c r="C29" s="99"/>
      <c r="D29" s="100">
        <f>SUM(D20:D28)</f>
        <v>73880</v>
      </c>
      <c r="E29" s="100">
        <f>SUM(E20:E28)</f>
        <v>77394</v>
      </c>
      <c r="F29" s="100">
        <f>SUM(F20:F28)</f>
        <v>75991</v>
      </c>
      <c r="G29" s="120">
        <f t="shared" si="0"/>
        <v>98.18719797400315</v>
      </c>
      <c r="H29" s="102">
        <f>SUM(H20:H28)</f>
        <v>87801</v>
      </c>
    </row>
    <row r="30" spans="1:8" ht="12.75">
      <c r="A30" s="176">
        <v>3792</v>
      </c>
      <c r="B30" s="88">
        <v>5139</v>
      </c>
      <c r="C30" s="160" t="s">
        <v>2393</v>
      </c>
      <c r="D30" s="79">
        <v>200</v>
      </c>
      <c r="E30" s="79">
        <v>370</v>
      </c>
      <c r="F30" s="79">
        <v>247</v>
      </c>
      <c r="G30" s="20">
        <f t="shared" si="0"/>
        <v>66.75675675675676</v>
      </c>
      <c r="H30" s="26">
        <v>341</v>
      </c>
    </row>
    <row r="31" spans="1:8" ht="12.75">
      <c r="A31" s="57"/>
      <c r="B31" s="88">
        <v>5169</v>
      </c>
      <c r="C31" s="42" t="s">
        <v>2363</v>
      </c>
      <c r="D31" s="79">
        <v>200</v>
      </c>
      <c r="E31" s="79">
        <v>200</v>
      </c>
      <c r="F31" s="79">
        <v>90</v>
      </c>
      <c r="G31" s="20">
        <f>F31/E31*100</f>
        <v>45</v>
      </c>
      <c r="H31" s="26">
        <v>39</v>
      </c>
    </row>
    <row r="32" spans="1:8" ht="13.5" thickBot="1">
      <c r="A32" s="220"/>
      <c r="B32" s="679" t="s">
        <v>2366</v>
      </c>
      <c r="C32" s="99"/>
      <c r="D32" s="100">
        <f>SUM(D30:D31)</f>
        <v>400</v>
      </c>
      <c r="E32" s="100">
        <f>SUM(E30:E31)</f>
        <v>570</v>
      </c>
      <c r="F32" s="100">
        <f>SUM(F30:F31)</f>
        <v>337</v>
      </c>
      <c r="G32" s="120">
        <f t="shared" si="0"/>
        <v>59.122807017543856</v>
      </c>
      <c r="H32" s="102">
        <f>SUM(H30:H31)</f>
        <v>380</v>
      </c>
    </row>
    <row r="33" spans="1:8" ht="12.75">
      <c r="A33" s="176">
        <v>2219</v>
      </c>
      <c r="B33" s="88">
        <v>5137</v>
      </c>
      <c r="C33" s="63" t="s">
        <v>8</v>
      </c>
      <c r="D33" s="49">
        <v>500</v>
      </c>
      <c r="E33" s="49">
        <v>0</v>
      </c>
      <c r="F33" s="49">
        <v>0</v>
      </c>
      <c r="G33" s="20"/>
      <c r="H33" s="83">
        <v>46</v>
      </c>
    </row>
    <row r="34" spans="1:8" ht="13.5" thickBot="1">
      <c r="A34" s="220"/>
      <c r="B34" s="679" t="s">
        <v>2366</v>
      </c>
      <c r="C34" s="99"/>
      <c r="D34" s="100">
        <f>SUM(D33)</f>
        <v>500</v>
      </c>
      <c r="E34" s="100">
        <f>SUM(E33)</f>
        <v>0</v>
      </c>
      <c r="F34" s="100">
        <f>SUM(F33)</f>
        <v>0</v>
      </c>
      <c r="G34" s="120"/>
      <c r="H34" s="102">
        <f>SUM(H33)</f>
        <v>46</v>
      </c>
    </row>
    <row r="35" spans="1:8" ht="12.75">
      <c r="A35" s="89">
        <v>3421</v>
      </c>
      <c r="B35" s="88">
        <v>5169</v>
      </c>
      <c r="C35" s="42" t="s">
        <v>2396</v>
      </c>
      <c r="D35" s="91">
        <v>7700</v>
      </c>
      <c r="E35" s="91">
        <v>7000</v>
      </c>
      <c r="F35" s="79">
        <v>6890</v>
      </c>
      <c r="G35" s="20">
        <f t="shared" si="0"/>
        <v>98.42857142857143</v>
      </c>
      <c r="H35" s="26">
        <v>8797</v>
      </c>
    </row>
    <row r="36" spans="1:8" ht="12.75">
      <c r="A36" s="57"/>
      <c r="B36" s="389">
        <v>5171</v>
      </c>
      <c r="C36" s="42" t="s">
        <v>985</v>
      </c>
      <c r="D36" s="91">
        <v>100</v>
      </c>
      <c r="E36" s="91">
        <v>0</v>
      </c>
      <c r="F36" s="91">
        <v>0</v>
      </c>
      <c r="G36" s="20"/>
      <c r="H36" s="92">
        <v>77</v>
      </c>
    </row>
    <row r="37" spans="1:8" ht="13.5" thickBot="1">
      <c r="A37" s="220"/>
      <c r="B37" s="679" t="s">
        <v>2366</v>
      </c>
      <c r="C37" s="99"/>
      <c r="D37" s="100">
        <f>SUM(D35:D36)</f>
        <v>7800</v>
      </c>
      <c r="E37" s="100">
        <f>SUM(E35:E36)</f>
        <v>7000</v>
      </c>
      <c r="F37" s="100">
        <f>SUM(F35:F36)</f>
        <v>6890</v>
      </c>
      <c r="G37" s="120">
        <f t="shared" si="0"/>
        <v>98.42857142857143</v>
      </c>
      <c r="H37" s="102">
        <f>SUM(H35:H36)</f>
        <v>8874</v>
      </c>
    </row>
    <row r="38" spans="1:8" ht="12.75">
      <c r="A38" s="176">
        <v>2141</v>
      </c>
      <c r="B38" s="88">
        <v>5137</v>
      </c>
      <c r="C38" s="63" t="s">
        <v>8</v>
      </c>
      <c r="D38" s="116">
        <v>0</v>
      </c>
      <c r="E38" s="116">
        <v>28</v>
      </c>
      <c r="F38" s="648">
        <v>0</v>
      </c>
      <c r="G38" s="20"/>
      <c r="H38" s="649">
        <v>273</v>
      </c>
    </row>
    <row r="39" spans="1:8" ht="12.75">
      <c r="A39" s="57"/>
      <c r="B39" s="88">
        <v>5139</v>
      </c>
      <c r="C39" s="160" t="s">
        <v>2393</v>
      </c>
      <c r="D39" s="79">
        <v>0</v>
      </c>
      <c r="E39" s="79">
        <v>0</v>
      </c>
      <c r="F39" s="79">
        <v>0</v>
      </c>
      <c r="G39" s="20"/>
      <c r="H39" s="26">
        <v>70</v>
      </c>
    </row>
    <row r="40" spans="1:8" ht="12.75">
      <c r="A40" s="57"/>
      <c r="B40" s="88">
        <v>5169</v>
      </c>
      <c r="C40" s="42" t="s">
        <v>2396</v>
      </c>
      <c r="D40" s="79">
        <v>300</v>
      </c>
      <c r="E40" s="79">
        <v>49</v>
      </c>
      <c r="F40" s="79">
        <v>47</v>
      </c>
      <c r="G40" s="20">
        <f>F40/E40*100</f>
        <v>95.91836734693877</v>
      </c>
      <c r="H40" s="26">
        <v>623</v>
      </c>
    </row>
    <row r="41" spans="1:8" ht="12.75">
      <c r="A41" s="57"/>
      <c r="B41" s="389">
        <v>5171</v>
      </c>
      <c r="C41" s="42" t="s">
        <v>985</v>
      </c>
      <c r="D41" s="79">
        <v>0</v>
      </c>
      <c r="E41" s="79">
        <v>0</v>
      </c>
      <c r="F41" s="79">
        <v>0</v>
      </c>
      <c r="G41" s="20"/>
      <c r="H41" s="26">
        <v>71</v>
      </c>
    </row>
    <row r="42" spans="1:8" ht="13.5" thickBot="1">
      <c r="A42" s="220"/>
      <c r="B42" s="679" t="s">
        <v>2366</v>
      </c>
      <c r="C42" s="99"/>
      <c r="D42" s="100">
        <f>SUM(D38:D41)</f>
        <v>300</v>
      </c>
      <c r="E42" s="100">
        <f>SUM(E38:E41)</f>
        <v>77</v>
      </c>
      <c r="F42" s="100">
        <f>SUM(F38:F41)</f>
        <v>47</v>
      </c>
      <c r="G42" s="120">
        <f>F42/E42*100</f>
        <v>61.038961038961034</v>
      </c>
      <c r="H42" s="102">
        <f>SUM(H38:H41)</f>
        <v>1037</v>
      </c>
    </row>
    <row r="43" spans="1:8" ht="15.75" thickBot="1">
      <c r="A43" s="500" t="s">
        <v>2377</v>
      </c>
      <c r="B43" s="681"/>
      <c r="C43" s="502"/>
      <c r="D43" s="503">
        <f>SUM(D42,D37,D34,D32,D29,D19,D16)</f>
        <v>93721</v>
      </c>
      <c r="E43" s="503">
        <f>SUM(E42,E37,E34,E32,E29,E19,E16)</f>
        <v>96003</v>
      </c>
      <c r="F43" s="503">
        <f>SUM(F42,F37,F34,F32,F29,F19,F16)</f>
        <v>94181</v>
      </c>
      <c r="G43" s="148">
        <f>F43/E43*100</f>
        <v>98.10214264137579</v>
      </c>
      <c r="H43" s="504">
        <f>SUM(H42,H37,H34,H32,H29,H19,H16)</f>
        <v>107077</v>
      </c>
    </row>
    <row r="44" spans="1:8" ht="12.75">
      <c r="A44" s="129"/>
      <c r="B44" s="130"/>
      <c r="C44" s="171"/>
      <c r="D44" s="132"/>
      <c r="E44" s="132"/>
      <c r="F44" s="132"/>
      <c r="G44" s="133"/>
      <c r="H44" s="132"/>
    </row>
    <row r="45" spans="4:5" ht="13.5" thickBot="1">
      <c r="D45" s="32"/>
      <c r="E45" s="32"/>
    </row>
    <row r="46" spans="1:8" ht="15">
      <c r="A46" s="134" t="s">
        <v>2365</v>
      </c>
      <c r="B46" s="662"/>
      <c r="C46" s="394"/>
      <c r="D46" s="38" t="s">
        <v>1438</v>
      </c>
      <c r="E46" s="38" t="s">
        <v>781</v>
      </c>
      <c r="F46" s="38" t="s">
        <v>380</v>
      </c>
      <c r="G46" s="38" t="s">
        <v>381</v>
      </c>
      <c r="H46" s="39" t="s">
        <v>380</v>
      </c>
    </row>
    <row r="47" spans="1:8" ht="14.25" thickBot="1">
      <c r="A47" s="40"/>
      <c r="B47" s="682"/>
      <c r="C47" s="221"/>
      <c r="D47" s="43">
        <v>2011</v>
      </c>
      <c r="E47" s="43">
        <v>2011</v>
      </c>
      <c r="F47" s="43" t="s">
        <v>837</v>
      </c>
      <c r="G47" s="43" t="s">
        <v>382</v>
      </c>
      <c r="H47" s="44" t="s">
        <v>838</v>
      </c>
    </row>
    <row r="48" spans="1:8" ht="12.75">
      <c r="A48" s="89">
        <v>3723</v>
      </c>
      <c r="B48" s="683">
        <v>6121</v>
      </c>
      <c r="C48" s="224" t="s">
        <v>2435</v>
      </c>
      <c r="D48" s="677">
        <v>200</v>
      </c>
      <c r="E48" s="677">
        <v>200</v>
      </c>
      <c r="F48" s="79">
        <v>125</v>
      </c>
      <c r="G48" s="20">
        <f aca="true" t="shared" si="1" ref="G48:G55">F48/E48*100</f>
        <v>62.5</v>
      </c>
      <c r="H48" s="26">
        <v>49</v>
      </c>
    </row>
    <row r="49" spans="1:8" ht="12.75">
      <c r="A49" s="89">
        <v>3745</v>
      </c>
      <c r="B49" s="683">
        <v>6121</v>
      </c>
      <c r="C49" s="224" t="s">
        <v>2435</v>
      </c>
      <c r="D49" s="79">
        <v>21200</v>
      </c>
      <c r="E49" s="79">
        <v>17610</v>
      </c>
      <c r="F49" s="79">
        <v>10006</v>
      </c>
      <c r="G49" s="20">
        <f t="shared" si="1"/>
        <v>56.819988642816575</v>
      </c>
      <c r="H49" s="26">
        <v>17615</v>
      </c>
    </row>
    <row r="50" spans="1:8" ht="12.75">
      <c r="A50" s="89">
        <v>3745</v>
      </c>
      <c r="B50" s="683">
        <v>6123</v>
      </c>
      <c r="C50" s="224" t="s">
        <v>2435</v>
      </c>
      <c r="D50" s="79">
        <v>100</v>
      </c>
      <c r="E50" s="79">
        <v>0</v>
      </c>
      <c r="F50" s="79">
        <v>0</v>
      </c>
      <c r="G50" s="20"/>
      <c r="H50" s="26">
        <v>0</v>
      </c>
    </row>
    <row r="51" spans="1:8" ht="12.75">
      <c r="A51" s="89">
        <v>2219</v>
      </c>
      <c r="B51" s="683">
        <v>6121</v>
      </c>
      <c r="C51" s="224" t="s">
        <v>2435</v>
      </c>
      <c r="D51" s="91">
        <v>3250</v>
      </c>
      <c r="E51" s="91">
        <v>3250</v>
      </c>
      <c r="F51" s="79">
        <v>477</v>
      </c>
      <c r="G51" s="20">
        <f t="shared" si="1"/>
        <v>14.676923076923076</v>
      </c>
      <c r="H51" s="666">
        <v>3445</v>
      </c>
    </row>
    <row r="52" spans="1:8" ht="12.75">
      <c r="A52" s="529">
        <v>3421</v>
      </c>
      <c r="B52" s="683">
        <v>6121</v>
      </c>
      <c r="C52" s="224" t="s">
        <v>2435</v>
      </c>
      <c r="D52" s="91">
        <v>2000</v>
      </c>
      <c r="E52" s="91">
        <v>2000</v>
      </c>
      <c r="F52" s="79">
        <v>1988</v>
      </c>
      <c r="G52" s="20">
        <f t="shared" si="1"/>
        <v>99.4</v>
      </c>
      <c r="H52" s="666">
        <v>2621</v>
      </c>
    </row>
    <row r="53" spans="1:8" ht="12.75">
      <c r="A53" s="529">
        <v>2141</v>
      </c>
      <c r="B53" s="683">
        <v>6121</v>
      </c>
      <c r="C53" s="224" t="s">
        <v>2435</v>
      </c>
      <c r="D53" s="91">
        <v>1500</v>
      </c>
      <c r="E53" s="91">
        <v>1130</v>
      </c>
      <c r="F53" s="665">
        <v>782</v>
      </c>
      <c r="G53" s="20">
        <f t="shared" si="1"/>
        <v>69.20353982300885</v>
      </c>
      <c r="H53" s="666">
        <v>532</v>
      </c>
    </row>
    <row r="54" spans="1:8" ht="13.5" thickBot="1">
      <c r="A54" s="395"/>
      <c r="B54" s="653">
        <v>6122</v>
      </c>
      <c r="C54" s="42" t="s">
        <v>2436</v>
      </c>
      <c r="D54" s="79">
        <v>0</v>
      </c>
      <c r="E54" s="79">
        <v>0</v>
      </c>
      <c r="F54" s="79">
        <v>0</v>
      </c>
      <c r="G54" s="20"/>
      <c r="H54" s="26">
        <v>48</v>
      </c>
    </row>
    <row r="55" spans="1:8" ht="15.75" thickBot="1">
      <c r="A55" s="384" t="s">
        <v>2380</v>
      </c>
      <c r="B55" s="684"/>
      <c r="C55" s="685"/>
      <c r="D55" s="503">
        <f>SUM(D48:D54)</f>
        <v>28250</v>
      </c>
      <c r="E55" s="503">
        <f>SUM(E48:E54)</f>
        <v>24190</v>
      </c>
      <c r="F55" s="503">
        <f>SUM(F48:F54)</f>
        <v>13378</v>
      </c>
      <c r="G55" s="148">
        <f t="shared" si="1"/>
        <v>55.30384456386936</v>
      </c>
      <c r="H55" s="504">
        <f>SUM(H48:H54)</f>
        <v>24310</v>
      </c>
    </row>
    <row r="56" spans="1:8" ht="15">
      <c r="A56" s="525"/>
      <c r="B56" s="659"/>
      <c r="C56" s="660"/>
      <c r="D56" s="274"/>
      <c r="E56" s="274"/>
      <c r="F56" s="274"/>
      <c r="G56" s="487"/>
      <c r="H56" s="274"/>
    </row>
    <row r="57" ht="12.75">
      <c r="B57" s="173"/>
    </row>
    <row r="58" ht="12.75">
      <c r="B58" s="17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III/7/1</oddHeader>
    <oddFooter>&amp;C- 11 -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Obvodní úřad m.č. Praha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Obvodní úřad m.č. Praha 10</dc:creator>
  <cp:keywords/>
  <dc:description/>
  <cp:lastModifiedBy>Uživatel systému Windows</cp:lastModifiedBy>
  <cp:lastPrinted>2012-04-18T14:11:58Z</cp:lastPrinted>
  <dcterms:created xsi:type="dcterms:W3CDTF">1999-06-08T08:57:25Z</dcterms:created>
  <dcterms:modified xsi:type="dcterms:W3CDTF">2021-09-06T12:35:26Z</dcterms:modified>
  <cp:category/>
  <cp:version/>
  <cp:contentType/>
  <cp:contentStatus/>
</cp:coreProperties>
</file>