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5850" tabRatio="871" activeTab="0"/>
  </bookViews>
  <sheets>
    <sheet name="Bilance 1" sheetId="1" r:id="rId1"/>
    <sheet name="Sumář 2" sheetId="2" r:id="rId2"/>
    <sheet name="Dotace 3-4" sheetId="3" r:id="rId3"/>
    <sheet name="Místní 5" sheetId="4" r:id="rId4"/>
    <sheet name="Správní,pokuty 6" sheetId="5" r:id="rId5"/>
    <sheet name="Výdaje 7-8" sheetId="6" r:id="rId6"/>
    <sheet name="11 9" sheetId="7" r:id="rId7"/>
    <sheet name="12 10" sheetId="8" r:id="rId8"/>
    <sheet name="21 11" sheetId="9" r:id="rId9"/>
    <sheet name="21 12" sheetId="10" r:id="rId10"/>
    <sheet name="22 13" sheetId="11" r:id="rId11"/>
    <sheet name="23 14" sheetId="12" r:id="rId12"/>
    <sheet name="31 15" sheetId="13" r:id="rId13"/>
    <sheet name="41 16" sheetId="14" r:id="rId14"/>
    <sheet name="41 17-19" sheetId="15" r:id="rId15"/>
    <sheet name="41 20" sheetId="16" r:id="rId16"/>
    <sheet name="41 21" sheetId="17" r:id="rId17"/>
    <sheet name="41 22-23" sheetId="18" r:id="rId18"/>
    <sheet name="41 24-25" sheetId="19" r:id="rId19"/>
    <sheet name="41 26-27" sheetId="20" r:id="rId20"/>
    <sheet name="41 28-29" sheetId="21" r:id="rId21"/>
    <sheet name="41 30" sheetId="22" r:id="rId22"/>
    <sheet name="41 31" sheetId="23" r:id="rId23"/>
    <sheet name="41 32" sheetId="24" r:id="rId24"/>
    <sheet name="41 33" sheetId="25" r:id="rId25"/>
    <sheet name="41 34" sheetId="26" r:id="rId26"/>
    <sheet name="42 35" sheetId="27" r:id="rId27"/>
    <sheet name="51 36-37" sheetId="28" r:id="rId28"/>
    <sheet name="51 38" sheetId="29" r:id="rId29"/>
    <sheet name="51 39" sheetId="30" r:id="rId30"/>
    <sheet name="51 40-41" sheetId="31" r:id="rId31"/>
    <sheet name="52 42" sheetId="32" r:id="rId32"/>
    <sheet name="53 43" sheetId="33" r:id="rId33"/>
    <sheet name="54 44" sheetId="34" r:id="rId34"/>
    <sheet name="61 45-46" sheetId="35" r:id="rId35"/>
    <sheet name="81 47" sheetId="36" r:id="rId36"/>
    <sheet name="82 48" sheetId="37" r:id="rId37"/>
    <sheet name="82 49-50" sheetId="38" r:id="rId38"/>
    <sheet name="84 51" sheetId="39" r:id="rId39"/>
    <sheet name="91 52-53" sheetId="40" r:id="rId40"/>
    <sheet name="91 54" sheetId="41" r:id="rId41"/>
    <sheet name="92 55" sheetId="42" r:id="rId42"/>
    <sheet name="10 56" sheetId="43" r:id="rId43"/>
    <sheet name="Rezerva 57-58" sheetId="44" r:id="rId44"/>
    <sheet name="Změny 59-60" sheetId="45" r:id="rId45"/>
    <sheet name="Úpravy 61-70" sheetId="46" r:id="rId46"/>
    <sheet name="Rozdělení HV 71" sheetId="47" r:id="rId47"/>
    <sheet name="FV 72" sheetId="48" r:id="rId48"/>
    <sheet name="BÚ, TV 73" sheetId="49" r:id="rId49"/>
    <sheet name="Fondy 74" sheetId="50" r:id="rId50"/>
    <sheet name="ROZ záv a pohl 75-76" sheetId="51" r:id="rId51"/>
  </sheets>
  <definedNames>
    <definedName name="_xlnm.Print_Area" localSheetId="8">'21 11'!$A$4:$H$57</definedName>
  </definedNames>
  <calcPr fullCalcOnLoad="1"/>
</workbook>
</file>

<file path=xl/sharedStrings.xml><?xml version="1.0" encoding="utf-8"?>
<sst xmlns="http://schemas.openxmlformats.org/spreadsheetml/2006/main" count="5869" uniqueCount="1933">
  <si>
    <t>příspěvek na úpravu a provoz bezbariérového bytu</t>
  </si>
  <si>
    <t>příspěvek na zakoupení, opravu a zvláštní úpravu motorového vozidla</t>
  </si>
  <si>
    <t>příspěvek na provoz motorového vozidla</t>
  </si>
  <si>
    <t>příspěvek na individuální dopravu</t>
  </si>
  <si>
    <t xml:space="preserve">sociální dávky </t>
  </si>
  <si>
    <t>nein.přísp.zříz.přísp.org. (CSOP)</t>
  </si>
  <si>
    <t>bytové hospodářství</t>
  </si>
  <si>
    <t xml:space="preserve">C e l k e m     </t>
  </si>
  <si>
    <t>Celkem 3636-6119</t>
  </si>
  <si>
    <t>územní rozvoj</t>
  </si>
  <si>
    <t>Celkem 3612-6121</t>
  </si>
  <si>
    <t>ost.nakládání s odpady</t>
  </si>
  <si>
    <t>péče o vzhled obcí a veřej.zeleň</t>
  </si>
  <si>
    <t>nájemné za půdu</t>
  </si>
  <si>
    <t>nákup ost.služeb (skládky)</t>
  </si>
  <si>
    <t xml:space="preserve">Neinvestiční výdaje              </t>
  </si>
  <si>
    <t>Celkem 6171-6121</t>
  </si>
  <si>
    <t>ostatní činnosti  j.n.</t>
  </si>
  <si>
    <t>poskytované zálohy vlast.pokladně</t>
  </si>
  <si>
    <t>služby peněnžních ústavů</t>
  </si>
  <si>
    <t>nespec. rezervy (rozp.rezerva)</t>
  </si>
  <si>
    <t>zastupitelstva obcí</t>
  </si>
  <si>
    <t xml:space="preserve">ost.osob.výdaje </t>
  </si>
  <si>
    <t>odměny členů zastupitelstva obcí a krajů</t>
  </si>
  <si>
    <t>pov.poj. na soc. zab.a přísp. na st.pol.zam.</t>
  </si>
  <si>
    <t>povinné pojistné na veř.zdrav. pojištění</t>
  </si>
  <si>
    <t>ost.platby za provedenou práci j.n.</t>
  </si>
  <si>
    <t>studená voda</t>
  </si>
  <si>
    <t>fond zaměstnavatele</t>
  </si>
  <si>
    <t>ost. nein. transfery obyvatelstvu</t>
  </si>
  <si>
    <t>platy zaměstnanců v prac.poměru</t>
  </si>
  <si>
    <t>prádlo, oděv a obuv</t>
  </si>
  <si>
    <t>knihy,  učeb. pom. a tisk</t>
  </si>
  <si>
    <t>drobný hm. dlouhodobý majetek</t>
  </si>
  <si>
    <t>pohonné hmoty a maziva</t>
  </si>
  <si>
    <t>služby pošt</t>
  </si>
  <si>
    <t>ostatní nákupy j.n.</t>
  </si>
  <si>
    <t xml:space="preserve">ost.poskytované zálohy a jistiny </t>
  </si>
  <si>
    <t>odvody za neplnění zaměstnávat zdr. postižené</t>
  </si>
  <si>
    <t>dopravní prostředky</t>
  </si>
  <si>
    <t>komunální služby a územní rozvoj j.n.</t>
  </si>
  <si>
    <t>nákup ost.služeb (výkony, rozhodnutí)</t>
  </si>
  <si>
    <t>v tis. Kč</t>
  </si>
  <si>
    <t xml:space="preserve"> </t>
  </si>
  <si>
    <t>odstupné</t>
  </si>
  <si>
    <t xml:space="preserve">přijaté nekap.příspěvky a náhrady </t>
  </si>
  <si>
    <t>C e l k e m provozní příspěvky</t>
  </si>
  <si>
    <t>JP - pořízení zvláštních pomůcek</t>
  </si>
  <si>
    <t>JP - úprava bytu a garáže na bezbar.</t>
  </si>
  <si>
    <t xml:space="preserve">OÚP - užívání bezbar. bytu a garáže </t>
  </si>
  <si>
    <t xml:space="preserve">JP - nákup, oprava a úprava motor. vozidla </t>
  </si>
  <si>
    <t>provoz motorového vozidla</t>
  </si>
  <si>
    <t xml:space="preserve">příspěvek na ind. dopravu </t>
  </si>
  <si>
    <t>ost.soc.péče a pomoc dětem a mládeži (dětské domovy)</t>
  </si>
  <si>
    <t xml:space="preserve">věcné dary </t>
  </si>
  <si>
    <t>OUP - nevidomí - krmivo pro psy</t>
  </si>
  <si>
    <t>ŠJ U Roháčových kasáren p.o.</t>
  </si>
  <si>
    <t xml:space="preserve">služby pošt </t>
  </si>
  <si>
    <t>ost.záležitosti soc.věcí a politiky zaměstnanosti</t>
  </si>
  <si>
    <t>pozemky</t>
  </si>
  <si>
    <t>Neinvestiční výdaje (vč.rozp.rezervy)</t>
  </si>
  <si>
    <t>Zákonné sociální dávky</t>
  </si>
  <si>
    <t>škol.stravování při předšk. a zákl. vzdělávání (ŠJ U Roh.kasáren)</t>
  </si>
  <si>
    <t>C e l k e m  ŠJ</t>
  </si>
  <si>
    <t>Rozdíl příjmů a výdajů</t>
  </si>
  <si>
    <t xml:space="preserve">ost.pov.pojistné hraz.zaměstnavatelem </t>
  </si>
  <si>
    <t>Celkem 3392-6121</t>
  </si>
  <si>
    <t>zájmová činnost v kultuře (KD Eden)</t>
  </si>
  <si>
    <t>činnost místní správy (Stará Vršovická radnice - Zámeček)</t>
  </si>
  <si>
    <t>financování (zapojení přebytku hosp.min.let)</t>
  </si>
  <si>
    <t>Dotační vztahy</t>
  </si>
  <si>
    <t xml:space="preserve">Dotace z hlavního města Prahy </t>
  </si>
  <si>
    <t>posk. nein. přísp. a náhrady (soc.pohřby)</t>
  </si>
  <si>
    <t>Rozdíl příjmů a výdajů po zapojení financování</t>
  </si>
  <si>
    <t xml:space="preserve">ost.záležitosti kultury, církví a sděl.prostředků </t>
  </si>
  <si>
    <t>náhrady z úrazového pojištění</t>
  </si>
  <si>
    <t>reko LDN Vršovice</t>
  </si>
  <si>
    <t xml:space="preserve">cestovné </t>
  </si>
  <si>
    <t>přijaté pojistné náhrady</t>
  </si>
  <si>
    <t>financování (zapojení prostředků z FZ)</t>
  </si>
  <si>
    <t>ost.služby a činnosti v oblasti sociální prevence</t>
  </si>
  <si>
    <t>ostatní správa v oblasti bydlení, kom.služeb a územ.rozvoje j.n.</t>
  </si>
  <si>
    <t>ost.nein.výdaje j.n. (DPH)</t>
  </si>
  <si>
    <t>RS</t>
  </si>
  <si>
    <t>konzult.,porad.a právní služby</t>
  </si>
  <si>
    <t>ost.inv.transfery nezisk.a pod.org.</t>
  </si>
  <si>
    <t>nákup ost. služeb</t>
  </si>
  <si>
    <t>Celkem zákonné sociální dávky</t>
  </si>
  <si>
    <t>ost.nein.výdaje j.n.</t>
  </si>
  <si>
    <t>využití volného času dětí a mládeže - granty</t>
  </si>
  <si>
    <t>Celkem 4351-6121</t>
  </si>
  <si>
    <t>reko KD Eden</t>
  </si>
  <si>
    <t>reko Staré Vrš.radnice (Zámeček)</t>
  </si>
  <si>
    <t>Ostatní příjmy</t>
  </si>
  <si>
    <t>Bilance příjmů a výdajů</t>
  </si>
  <si>
    <t>Skutečnost</t>
  </si>
  <si>
    <t>% plnění</t>
  </si>
  <si>
    <t>k RU</t>
  </si>
  <si>
    <t>Daňové příjmy</t>
  </si>
  <si>
    <t>poskyt.neinv.příspěvku a náhrady (OSA)</t>
  </si>
  <si>
    <t>0011 Územní rozvoj</t>
  </si>
  <si>
    <t>0041 Školství</t>
  </si>
  <si>
    <t>0061 Kultura a sport</t>
  </si>
  <si>
    <t>0051 Sociální věci</t>
  </si>
  <si>
    <t>0052 Sociální dávky</t>
  </si>
  <si>
    <t>0081 Obecní majetek</t>
  </si>
  <si>
    <t>0021 Životní prostředí</t>
  </si>
  <si>
    <t>0082 Správa majetku</t>
  </si>
  <si>
    <t>0010 Pokladní správa</t>
  </si>
  <si>
    <t>0091 Vnitřní správa</t>
  </si>
  <si>
    <t>0012 Stavební úřad</t>
  </si>
  <si>
    <t>0011 - Územní rozvoj</t>
  </si>
  <si>
    <t>Rekapitulace výdajů 0011 - Územní rozvoj</t>
  </si>
  <si>
    <t xml:space="preserve">0041 - Školství </t>
  </si>
  <si>
    <t>Rekapitulace výdajů 0041 - Školství</t>
  </si>
  <si>
    <t>0061 - Kultura a sport</t>
  </si>
  <si>
    <t>0051 - Sociální věci</t>
  </si>
  <si>
    <t>- podíl na odvodu z loterii-doplatek za 3.čtvrtletí 2012</t>
  </si>
  <si>
    <t>Rekapitulace výdajů 0051 - Sociální věci</t>
  </si>
  <si>
    <t>0052 - Sociální dávky</t>
  </si>
  <si>
    <t>0081 - Obecní majetek</t>
  </si>
  <si>
    <t>0021 - Životní prostředí</t>
  </si>
  <si>
    <t>Rekapitulace výdajů 0021 - Životní prostředí</t>
  </si>
  <si>
    <t>0082 - Správa majetku</t>
  </si>
  <si>
    <t>Rekapitulace výdajů 0082 - Správa majetku</t>
  </si>
  <si>
    <t>0010 - Pokladní správa</t>
  </si>
  <si>
    <t>0091 - Vnitřní správa</t>
  </si>
  <si>
    <t>Rekapitulace výdajů 0091 - Vnitřní správa</t>
  </si>
  <si>
    <t>0012 - Stavební úřad</t>
  </si>
  <si>
    <t>Celkem 2219-6121</t>
  </si>
  <si>
    <t xml:space="preserve">C e l k e m  </t>
  </si>
  <si>
    <t>ost.zájmová činnost a rekreace (pro CSOP)</t>
  </si>
  <si>
    <t>neinv.transfery pod.subjektům - PO (LSPP)</t>
  </si>
  <si>
    <t>obecné příjmy a výdaje z finančních operací</t>
  </si>
  <si>
    <t xml:space="preserve">ost.nedaňové příjmy j.n. </t>
  </si>
  <si>
    <t>ost.inv.přij.transfery od rozp.úz.úrovně (TSK)</t>
  </si>
  <si>
    <t>obecné příjmy a výdaje z finančních operací (bank.poplatky)</t>
  </si>
  <si>
    <t>pojištění funkčně nespecifikované (pojištění)</t>
  </si>
  <si>
    <t>ZŠ - interaktivní tabule</t>
  </si>
  <si>
    <t>Privatizace, overnighty, depozitní vklady</t>
  </si>
  <si>
    <t>prevence před drogami,alkoholem,nikotinem a jin.návykovými látkami - granty</t>
  </si>
  <si>
    <t xml:space="preserve">nespecifikované rezervy </t>
  </si>
  <si>
    <t>ochranné pomůcky</t>
  </si>
  <si>
    <t>ZŠ - škola v přírodě</t>
  </si>
  <si>
    <t>UZ  2</t>
  </si>
  <si>
    <t>Rekapitulace výdajů 0010 - Pokladní správa</t>
  </si>
  <si>
    <t>nákup ost.služeb (údržba zeleně)</t>
  </si>
  <si>
    <t>financování (zapojení prostředků z EU)</t>
  </si>
  <si>
    <t>náhrady mezd v době nemoci</t>
  </si>
  <si>
    <t xml:space="preserve">v  tis.Kč </t>
  </si>
  <si>
    <t xml:space="preserve">Akce </t>
  </si>
  <si>
    <t>0054</t>
  </si>
  <si>
    <t>rezervy kapitálových výdajů</t>
  </si>
  <si>
    <t>Celkem § 6409/6901</t>
  </si>
  <si>
    <t xml:space="preserve">Bilance příjmů a výdajů (sumář) </t>
  </si>
  <si>
    <t>ost.nein.přij.transfery od rozpočtu úz.úrovně (TSK)</t>
  </si>
  <si>
    <t>nákup ostatních služeb (stravenky)</t>
  </si>
  <si>
    <t>neidentifikované příjmy</t>
  </si>
  <si>
    <t>nein.přij.transfery od krajů HMP)</t>
  </si>
  <si>
    <t xml:space="preserve">inv.přij.transfery od krajů (HMP)  </t>
  </si>
  <si>
    <t>nein.přij.transfery od krajů  (HMP)</t>
  </si>
  <si>
    <t xml:space="preserve">převody z vlastních fondů hosp. činnost </t>
  </si>
  <si>
    <t>0042 - EU - ČJ pro děti cizinců</t>
  </si>
  <si>
    <t>Rekapitulace výdajů 0042 - EU - ČJ pro děti cizinců</t>
  </si>
  <si>
    <t>0054 EU - E Šance</t>
  </si>
  <si>
    <t>0054 - EU - E Šance</t>
  </si>
  <si>
    <t>Rekapitulace výdajů 0054 - EU - E Šance</t>
  </si>
  <si>
    <t>aktívní politika zaměstnanosti j.n.</t>
  </si>
  <si>
    <t>Celkem 4229-6111</t>
  </si>
  <si>
    <t>speciální SW platforma s neomez.počtem licence</t>
  </si>
  <si>
    <t>instalace, implementace a servis technol.platformy</t>
  </si>
  <si>
    <t>dodání grafické a technické formy modulů</t>
  </si>
  <si>
    <t>Celkem 6171-6125</t>
  </si>
  <si>
    <t>pořízení stavby</t>
  </si>
  <si>
    <t xml:space="preserve">neinv.tranfery nefin.podnik.subj.- PO </t>
  </si>
  <si>
    <t>UZ  6</t>
  </si>
  <si>
    <t>UZ  5</t>
  </si>
  <si>
    <t>Rekapitulace výdajů 0081 - Obecní majetek</t>
  </si>
  <si>
    <t>reko výtahů bytových domů</t>
  </si>
  <si>
    <t>plyn</t>
  </si>
  <si>
    <t>ZŠ - kvalif.studium AJ pedagogu na Pedf</t>
  </si>
  <si>
    <t>ZŠ - výuka AJ - pro 1.a 2.ročník</t>
  </si>
  <si>
    <t>osobní asistence, peč.služba a podpora samost.bydlení (CSOP)</t>
  </si>
  <si>
    <t>MŠ - solární systémy (spoluúčast)</t>
  </si>
  <si>
    <t>LDN - solární systémy (spoluúčast)</t>
  </si>
  <si>
    <t>CSOP - solární systémy (spoluúčast)</t>
  </si>
  <si>
    <t>UZ 3</t>
  </si>
  <si>
    <t>zateplení fasád byt.domů (spolufin.)</t>
  </si>
  <si>
    <t xml:space="preserve">rekonstrukce Poliklinika Malešice </t>
  </si>
  <si>
    <t>Nespecifikovaná rezerva neinvestiční</t>
  </si>
  <si>
    <t>sankční platby přijaté od jiných subjektů</t>
  </si>
  <si>
    <t>neinv.transfery cizím přísp.org. (Dům Um)</t>
  </si>
  <si>
    <t>nein.příspěvky zříz.přísp.org. (KD Barikádníků)</t>
  </si>
  <si>
    <t>inv.transfery zříz.přísp.organizacím</t>
  </si>
  <si>
    <t>specializovaná ambulantní zdravotní péče</t>
  </si>
  <si>
    <t>Celkem 3524-6121</t>
  </si>
  <si>
    <t>stomatologická péče (dům zubní péče)</t>
  </si>
  <si>
    <t>ost.správa ve zdravotnictví j.n. (PM, rehabilitace)</t>
  </si>
  <si>
    <t>Celkem 3569-6121</t>
  </si>
  <si>
    <t>léčebny dlouhodobě nemocných</t>
  </si>
  <si>
    <t>nein.přísp.zříz.přísp.org. (LDN)</t>
  </si>
  <si>
    <t>0026</t>
  </si>
  <si>
    <t>0033</t>
  </si>
  <si>
    <t>0039</t>
  </si>
  <si>
    <t>0040</t>
  </si>
  <si>
    <t>0042</t>
  </si>
  <si>
    <t>Celkem 3713-6122</t>
  </si>
  <si>
    <t>0073</t>
  </si>
  <si>
    <t>RU</t>
  </si>
  <si>
    <t>0053 - EU - Do práce s Desítkou</t>
  </si>
  <si>
    <t>0022 - EU - Reko parku Malinová-Chrpová</t>
  </si>
  <si>
    <t>0084 - EU -Budovy MŠ Praha 10</t>
  </si>
  <si>
    <t>Rekapitulace výdajů 0022 - EU - Reko parku Malinová-Chrpová</t>
  </si>
  <si>
    <t>Celkem 3745-6122</t>
  </si>
  <si>
    <t>0401</t>
  </si>
  <si>
    <t>0402</t>
  </si>
  <si>
    <t>pořízení stavby,vč. úprav ploch</t>
  </si>
  <si>
    <t>nákup technol.zařízení vč.montáže</t>
  </si>
  <si>
    <t>UZ 1</t>
  </si>
  <si>
    <t>cílené programy k řešení zaměstnanosti</t>
  </si>
  <si>
    <t>Celkem 3613-6121</t>
  </si>
  <si>
    <t>nebytové hospodářství</t>
  </si>
  <si>
    <t>Rekapitulace výdajů 0084 - EU -Budovy MŠ Praha 10</t>
  </si>
  <si>
    <t>0301</t>
  </si>
  <si>
    <t xml:space="preserve"> ČSOB běžný účet</t>
  </si>
  <si>
    <t>0022 EU - Reko parku Malinová-Chrpová</t>
  </si>
  <si>
    <t>0053 EU - Do práce s Desítkou</t>
  </si>
  <si>
    <t>0084 EU -Budovy MŠ Praha 10</t>
  </si>
  <si>
    <t>UZ  7</t>
  </si>
  <si>
    <t>MŠ - mzdové prostředky včetně odvodů</t>
  </si>
  <si>
    <t>UZ  8</t>
  </si>
  <si>
    <t xml:space="preserve">ZŠ - vybavení </t>
  </si>
  <si>
    <t>UZ  14</t>
  </si>
  <si>
    <t>ZŠ - mzdové prostředky včetně odvodů</t>
  </si>
  <si>
    <t>UZ 15</t>
  </si>
  <si>
    <t>ŠJ - mzdové prostředky včetně odvodů</t>
  </si>
  <si>
    <t>inv.transféry nefinanč.podnik.subjektům-PO</t>
  </si>
  <si>
    <t>vnitřní obchod</t>
  </si>
  <si>
    <t>silnice</t>
  </si>
  <si>
    <t xml:space="preserve">MŠ - vybavení </t>
  </si>
  <si>
    <t>UZ  4</t>
  </si>
  <si>
    <t>UZ  91</t>
  </si>
  <si>
    <t>MŠ - HMP dotace (asistenti)</t>
  </si>
  <si>
    <t>UZ  81</t>
  </si>
  <si>
    <t>ZŠ - HMP dotace (Zdravá Praha 10)</t>
  </si>
  <si>
    <t>ZŠ - HMP dotace (asistenti)</t>
  </si>
  <si>
    <t>0053</t>
  </si>
  <si>
    <t>vybudování garáží Ostružinová</t>
  </si>
  <si>
    <t>Příloha III/21/1</t>
  </si>
  <si>
    <t>0059</t>
  </si>
  <si>
    <t>UZ  9</t>
  </si>
  <si>
    <t>UZ  11</t>
  </si>
  <si>
    <t>Celkem 3111-6351</t>
  </si>
  <si>
    <t>ORJ</t>
  </si>
  <si>
    <t xml:space="preserve">0031 Doprava </t>
  </si>
  <si>
    <t>2056</t>
  </si>
  <si>
    <t>reko objektu kino Vzlet</t>
  </si>
  <si>
    <t>2058</t>
  </si>
  <si>
    <t>ZŠ - reko sportovních hřišť</t>
  </si>
  <si>
    <r>
      <t xml:space="preserve">D </t>
    </r>
    <r>
      <rPr>
        <sz val="10"/>
        <rFont val="Times New Roman CE"/>
        <family val="1"/>
      </rPr>
      <t>ZŠ Eden Vladivostocká - výměna parket. podlahy</t>
    </r>
  </si>
  <si>
    <t>5003</t>
  </si>
  <si>
    <t>ZŠ Gutova  - výstavba AVČ</t>
  </si>
  <si>
    <t>senátní volby</t>
  </si>
  <si>
    <t>volby prezidentské</t>
  </si>
  <si>
    <t xml:space="preserve">volby prezidentské </t>
  </si>
  <si>
    <t xml:space="preserve">Rekapitulace výdajů 0031 - Doprava </t>
  </si>
  <si>
    <t xml:space="preserve">0031 - Doprava </t>
  </si>
  <si>
    <t>Celkem 3421-6121</t>
  </si>
  <si>
    <t xml:space="preserve">poskyt.neinv.příspěvku a náhrady </t>
  </si>
  <si>
    <t>ekologická výchova a osvěta</t>
  </si>
  <si>
    <t>Celkem 3111-6121</t>
  </si>
  <si>
    <t>Celkem 3113-6351</t>
  </si>
  <si>
    <t>Celkem 3141-6351</t>
  </si>
  <si>
    <t>Celkem 3113-6121</t>
  </si>
  <si>
    <t>činnost vysokých škol</t>
  </si>
  <si>
    <t>stipendia žákům, studentům a doktorandům</t>
  </si>
  <si>
    <t>reko DSS Sámová</t>
  </si>
  <si>
    <t>ostatní nákupy j.n.(dal.poplatky,mýtné)</t>
  </si>
  <si>
    <t>Celkem 3745-6121</t>
  </si>
  <si>
    <t>poplatky za znečišťování ovzduší</t>
  </si>
  <si>
    <t>134x</t>
  </si>
  <si>
    <t>místní poplatky z vybraných čin. a služ.</t>
  </si>
  <si>
    <t>z toho</t>
  </si>
  <si>
    <t xml:space="preserve">1341 - poplatek ze psů </t>
  </si>
  <si>
    <t>1343 - poplatek za užívání veř. prostranství</t>
  </si>
  <si>
    <t>1344 - poplatek ze vstupného</t>
  </si>
  <si>
    <t>konzultač.,por. a právní služby (dem.studie)</t>
  </si>
  <si>
    <t>dary obyvatelstvu  (osobní asistence)</t>
  </si>
  <si>
    <t xml:space="preserve">neinv.půjč.prostředky obyv. </t>
  </si>
  <si>
    <t>1347 - poplatek za provozovaný VHP</t>
  </si>
  <si>
    <t>správní poplatky</t>
  </si>
  <si>
    <t>daň z nemovitostí</t>
  </si>
  <si>
    <t>Nedaňové příjmy</t>
  </si>
  <si>
    <t>- 36 -</t>
  </si>
  <si>
    <t>- 37 -</t>
  </si>
  <si>
    <t>Výsledky hospodaření k 31.12. 2012</t>
  </si>
  <si>
    <t xml:space="preserve">Skutečnost  </t>
  </si>
  <si>
    <t>hospodářský výsledek</t>
  </si>
  <si>
    <t>k 31.12.2011</t>
  </si>
  <si>
    <t xml:space="preserve">hlavní činnost </t>
  </si>
  <si>
    <t>tržby za výkony od zdrav.poj.</t>
  </si>
  <si>
    <t>jiné výnosy za zdrav. péči</t>
  </si>
  <si>
    <t>ostatní tržby</t>
  </si>
  <si>
    <t>VZP - splátkový kalendář</t>
  </si>
  <si>
    <t xml:space="preserve">příspěvek na provoz    *) **) </t>
  </si>
  <si>
    <t>výnosy  c e l k e m</t>
  </si>
  <si>
    <t>oprava a údržba</t>
  </si>
  <si>
    <t>cestovné</t>
  </si>
  <si>
    <t>náklady na reprezentaci</t>
  </si>
  <si>
    <t>ostatní služby</t>
  </si>
  <si>
    <t>mzdové náklady</t>
  </si>
  <si>
    <t>sociální a zdrav.pojištění</t>
  </si>
  <si>
    <t>FKSP příděl</t>
  </si>
  <si>
    <t>ostatní sociální náklady</t>
  </si>
  <si>
    <t>odpis nedobytných pohledávek</t>
  </si>
  <si>
    <t>daň z příjmu</t>
  </si>
  <si>
    <t>náklady   c e l k e m</t>
  </si>
  <si>
    <t>*) Provozní příspěvek byl čerpán na mzdové náklady,pojištění a ost. soc. náklady</t>
  </si>
  <si>
    <t>Stavy bankovních účtů</t>
  </si>
  <si>
    <t>běžný účet</t>
  </si>
  <si>
    <t>BÚ odměn</t>
  </si>
  <si>
    <t>BÚ rezervní</t>
  </si>
  <si>
    <t>BÚ FKSP</t>
  </si>
  <si>
    <t>0051 - Léčebna dlouhodobě nemocných Vršovice</t>
  </si>
  <si>
    <t>0051 - Centrum SOP</t>
  </si>
  <si>
    <t>Příloha III/13/4</t>
  </si>
  <si>
    <t>Tržby z prodeje služeb (účet 602)</t>
  </si>
  <si>
    <t>z toho : střediska služeb pro děti</t>
  </si>
  <si>
    <r>
      <t xml:space="preserve">            </t>
    </r>
    <r>
      <rPr>
        <i/>
        <sz val="10"/>
        <rFont val="Times New Roman"/>
        <family val="1"/>
      </rPr>
      <t>pečovatelská služba</t>
    </r>
  </si>
  <si>
    <r>
      <t xml:space="preserve">           </t>
    </r>
    <r>
      <rPr>
        <i/>
        <sz val="10"/>
        <rFont val="Times New Roman"/>
        <family val="1"/>
      </rPr>
      <t>jídelny pro důchodce</t>
    </r>
  </si>
  <si>
    <r>
      <t xml:space="preserve">         </t>
    </r>
    <r>
      <rPr>
        <i/>
        <sz val="10"/>
        <rFont val="Times New Roman"/>
        <family val="1"/>
      </rPr>
      <t xml:space="preserve">  domácí zdravotní péče</t>
    </r>
  </si>
  <si>
    <r>
      <t xml:space="preserve">           </t>
    </r>
    <r>
      <rPr>
        <i/>
        <sz val="10"/>
        <rFont val="Times New Roman"/>
        <family val="1"/>
      </rPr>
      <t>SOZ Gercenova</t>
    </r>
  </si>
  <si>
    <t xml:space="preserve">           SOZ Zvonková</t>
  </si>
  <si>
    <t xml:space="preserve">            tísňová péče</t>
  </si>
  <si>
    <t xml:space="preserve">           aktivita seniorů</t>
  </si>
  <si>
    <r>
      <t xml:space="preserve">          </t>
    </r>
    <r>
      <rPr>
        <i/>
        <sz val="10"/>
        <rFont val="Times New Roman"/>
        <family val="1"/>
      </rPr>
      <t>nájemné z nebyt. prostor</t>
    </r>
  </si>
  <si>
    <r>
      <t xml:space="preserve">          </t>
    </r>
    <r>
      <rPr>
        <i/>
        <sz val="10"/>
        <rFont val="Times New Roman"/>
        <family val="1"/>
      </rPr>
      <t>půjčovna kompenz.pomůcek</t>
    </r>
  </si>
  <si>
    <t xml:space="preserve">         tlačítka tísňového volání</t>
  </si>
  <si>
    <t>neinvestiční dotace MPSV</t>
  </si>
  <si>
    <t>grant, dotace MČ Praha 10</t>
  </si>
  <si>
    <t xml:space="preserve">příspěvek na provoz    *)  </t>
  </si>
  <si>
    <t>materiál (501)</t>
  </si>
  <si>
    <t>energie (účet 502)</t>
  </si>
  <si>
    <t>z toho : el. energie</t>
  </si>
  <si>
    <r>
      <t xml:space="preserve">            </t>
    </r>
    <r>
      <rPr>
        <i/>
        <sz val="10"/>
        <rFont val="Times New Roman"/>
        <family val="1"/>
      </rPr>
      <t>vodné, stočné</t>
    </r>
  </si>
  <si>
    <r>
      <t xml:space="preserve">            </t>
    </r>
    <r>
      <rPr>
        <i/>
        <sz val="10"/>
        <rFont val="Times New Roman"/>
        <family val="1"/>
      </rPr>
      <t>teplo</t>
    </r>
  </si>
  <si>
    <r>
      <t xml:space="preserve">           </t>
    </r>
    <r>
      <rPr>
        <i/>
        <sz val="10"/>
        <rFont val="Times New Roman"/>
        <family val="1"/>
      </rPr>
      <t>plyn</t>
    </r>
  </si>
  <si>
    <r>
      <t xml:space="preserve">          </t>
    </r>
    <r>
      <rPr>
        <i/>
        <sz val="10"/>
        <rFont val="Times New Roman"/>
        <family val="1"/>
      </rPr>
      <t>pohonné látky a maziva</t>
    </r>
  </si>
  <si>
    <t>oprava a údržba (511)</t>
  </si>
  <si>
    <t>cestovné (512)</t>
  </si>
  <si>
    <t>náklady na reprezentaci (513)</t>
  </si>
  <si>
    <t>ostatní služby (518)</t>
  </si>
  <si>
    <t>z toho:nájemné</t>
  </si>
  <si>
    <t>mzdové náklady (521)</t>
  </si>
  <si>
    <t>sociální a zdrav.pojištění (524)</t>
  </si>
  <si>
    <t>daně a poplatky (538)</t>
  </si>
  <si>
    <t>odpis nedobytných pohledávek (543)</t>
  </si>
  <si>
    <t>Manka a škody ( účet 548)</t>
  </si>
  <si>
    <t>Jiné ostatní náklady ( účet 549)</t>
  </si>
  <si>
    <t>Odpisy DNM a DHM  ( účet 551)</t>
  </si>
  <si>
    <t>Daň z příjmu (účet 591)</t>
  </si>
  <si>
    <t>Celkem pohledávky</t>
  </si>
  <si>
    <t>fond investiční</t>
  </si>
  <si>
    <t>sankční platby přijaté od státu, obci a krajů</t>
  </si>
  <si>
    <t>Celkem 2141-6121</t>
  </si>
  <si>
    <t>ost.tělovýchovná činnost</t>
  </si>
  <si>
    <t>příjmy z poskytování služeb a výrobků</t>
  </si>
  <si>
    <t>VLASTNÍ PŘÍJMY</t>
  </si>
  <si>
    <t>Dotace</t>
  </si>
  <si>
    <t>Převody</t>
  </si>
  <si>
    <t>DOTACE A PŘEVODY</t>
  </si>
  <si>
    <t>ÚHRN PŘÍJMŮ</t>
  </si>
  <si>
    <t>zákon.soc.dávky</t>
  </si>
  <si>
    <t xml:space="preserve">5xxx </t>
  </si>
  <si>
    <t>běžné výdaje (neinvest.)</t>
  </si>
  <si>
    <t>6xxx</t>
  </si>
  <si>
    <t>kapitálové výdaje (invest.)</t>
  </si>
  <si>
    <t>ÚHRN VÝDAJŮ</t>
  </si>
  <si>
    <t>P Ř Í J M Y</t>
  </si>
  <si>
    <t>daňové příjmy</t>
  </si>
  <si>
    <t>nedaňové příjmy</t>
  </si>
  <si>
    <t>Vlastní příjmy</t>
  </si>
  <si>
    <t>Přijaté dotace a převody</t>
  </si>
  <si>
    <t>V Ý D A J E</t>
  </si>
  <si>
    <t xml:space="preserve">Přehled výdajů dle odvětví </t>
  </si>
  <si>
    <t>Neinvestiční dotace ze SR na</t>
  </si>
  <si>
    <t>Ukazatele</t>
  </si>
  <si>
    <t xml:space="preserve">odvod výtěžku z provoz. loterií </t>
  </si>
  <si>
    <t xml:space="preserve">příjmy z úroků </t>
  </si>
  <si>
    <t>ost.přij.vratky transferů</t>
  </si>
  <si>
    <t>přij.vratky transferů od jiných veř.rozpočtů (FV)</t>
  </si>
  <si>
    <t xml:space="preserve">nein.přij.transfery z VPS SR </t>
  </si>
  <si>
    <t>nein.přij.transfery ze SR v rámci souhrn.dot. vzt.</t>
  </si>
  <si>
    <t>ost.nein.přijaté transfery ze SR</t>
  </si>
  <si>
    <t>nein.přij.transfery od obcí (HMP)</t>
  </si>
  <si>
    <t xml:space="preserve">inv.přij.transfery z VPS SR  </t>
  </si>
  <si>
    <t xml:space="preserve">inv.přij.transfery od obcí (HMP)  </t>
  </si>
  <si>
    <t>ORJ odvětví</t>
  </si>
  <si>
    <t xml:space="preserve">Nein. výdaje </t>
  </si>
  <si>
    <t>ost.nein.transfery nezisk.a pod.org.</t>
  </si>
  <si>
    <t>ost.nákup dlouh.nehmot.majetku</t>
  </si>
  <si>
    <t>Třídění odvětvové (paragrafy)</t>
  </si>
  <si>
    <t>Třídění druhové (položky)</t>
  </si>
  <si>
    <t>nákup ostatních služeb</t>
  </si>
  <si>
    <t>ost.zájmová činnost a rekreace - granty</t>
  </si>
  <si>
    <t>ost.záležitosti sdělovacích prostředků</t>
  </si>
  <si>
    <t>mezinárodní spolupráce j.n.</t>
  </si>
  <si>
    <t>poskyt.neinv.příspěvku a náhrady</t>
  </si>
  <si>
    <t>nein.tranfery  občan. sdružením</t>
  </si>
  <si>
    <t>nein.tranfery  církvím a náb. společnostem</t>
  </si>
  <si>
    <t>ost.nein.tranfery nezisk.a pod.org.</t>
  </si>
  <si>
    <t>nein.tranfery  obecně prosp.organizacím</t>
  </si>
  <si>
    <t xml:space="preserve">neinv.transf.nefin.pod.subjektům-fyz.osobám </t>
  </si>
  <si>
    <t>služby násl.péče,terap.komunity a kontakt.centra</t>
  </si>
  <si>
    <t>využití volného času dětí a mládeže</t>
  </si>
  <si>
    <t>sběr a svoz komunálních odpadů</t>
  </si>
  <si>
    <t xml:space="preserve">ost. činnosti k ochraně přírody a krajiny </t>
  </si>
  <si>
    <t xml:space="preserve">opravy a údržování </t>
  </si>
  <si>
    <t>léky a zdravotní materiál</t>
  </si>
  <si>
    <t>služby telekomunikací a radiokomunikací</t>
  </si>
  <si>
    <t>platby daní a poplatků SR</t>
  </si>
  <si>
    <t>ost.záležitosti bydlení,kom.služeb a úz.rozvoje</t>
  </si>
  <si>
    <t>ostatní odvody z vybrané činnosti</t>
  </si>
  <si>
    <t>ost.nein.přij.transfery od rozp.úz.úrovně (TSK)</t>
  </si>
  <si>
    <t>Celkem 3669-6130</t>
  </si>
  <si>
    <t>MŠ Přetlucká</t>
  </si>
  <si>
    <t>ost. záležitosti pozemních komunikací</t>
  </si>
  <si>
    <t>nein.tranfery obč.sdruž. (Div.Company)</t>
  </si>
  <si>
    <t>příspěvek na živobití</t>
  </si>
  <si>
    <t>doplatek na bydlení</t>
  </si>
  <si>
    <t>mimořádná okamžitá pomoc</t>
  </si>
  <si>
    <t>mimoř.okamžitá pomoc osobám ohroženým sociálním vyloučením</t>
  </si>
  <si>
    <t>příspěvek na péči</t>
  </si>
  <si>
    <t>příspěvek na živobytí - PnŽ</t>
  </si>
  <si>
    <t>doplatek na bydlení - DnB</t>
  </si>
  <si>
    <t>mimořádná okamžitá pomoc - MopZ</t>
  </si>
  <si>
    <t>elektrická přípojka Heroldovy sady</t>
  </si>
  <si>
    <t>vodovodní přípojka pro kompostárnu</t>
  </si>
  <si>
    <t>CSOP reko dvorní části,vč.bezbar.vstupů</t>
  </si>
  <si>
    <t>ostatní záležitosti bydlení, komunálních služeb a územního rozvoje.</t>
  </si>
  <si>
    <t>nákup ost.služeb (Dvorek roku)</t>
  </si>
  <si>
    <t>pozemek Přetlucká</t>
  </si>
  <si>
    <t>podzemní kontejnery - spoluúč. EU</t>
  </si>
  <si>
    <t xml:space="preserve">revitalizace Malešického parku - spoluúč. EU </t>
  </si>
  <si>
    <t xml:space="preserve">MŠ Magnitogorská-dostavba nového pavilonu </t>
  </si>
  <si>
    <t xml:space="preserve">CSOP Sámova - reko fasady, vč.zateplení </t>
  </si>
  <si>
    <t>výkon státní správy</t>
  </si>
  <si>
    <t>Neinvestiční příspěvky a granty</t>
  </si>
  <si>
    <t xml:space="preserve">Neinvestiční příspěvky a granty </t>
  </si>
  <si>
    <t>tech.zhodnocení bytů</t>
  </si>
  <si>
    <t>revitalizace parku Gutova</t>
  </si>
  <si>
    <t xml:space="preserve">informatika </t>
  </si>
  <si>
    <t xml:space="preserve">nein.transfery OPS </t>
  </si>
  <si>
    <t>vybavení DPS - kuchyň. Linky</t>
  </si>
  <si>
    <t>vybavení DS Zvonková</t>
  </si>
  <si>
    <t>Vybavení DS - zahr. Nábytek</t>
  </si>
  <si>
    <t>vybudování tržiště při ulici Jabloňová</t>
  </si>
  <si>
    <t>rozpis OPS (Azylový dům)</t>
  </si>
  <si>
    <t xml:space="preserve">                   (Studentský dům)</t>
  </si>
  <si>
    <t>Nespecifikovaná rezerva investiční</t>
  </si>
  <si>
    <t>MŠ - učeb.pomůcky a hračky</t>
  </si>
  <si>
    <t>ZŠ - učební pomůcky a učebnice</t>
  </si>
  <si>
    <t>pohoštění (porady ředitelů MŠ)</t>
  </si>
  <si>
    <t>Účelová rezerva investiční</t>
  </si>
  <si>
    <t>Celkem investiční rezerva</t>
  </si>
  <si>
    <t>pohoštění (porady ředitelů ZŠ)</t>
  </si>
  <si>
    <t>nespecifikované rezervy (e-občanky)</t>
  </si>
  <si>
    <t>1004</t>
  </si>
  <si>
    <t>1005</t>
  </si>
  <si>
    <t>1008</t>
  </si>
  <si>
    <t>1009</t>
  </si>
  <si>
    <t>1015</t>
  </si>
  <si>
    <t>1025</t>
  </si>
  <si>
    <t>1027</t>
  </si>
  <si>
    <t>1037</t>
  </si>
  <si>
    <t>1048</t>
  </si>
  <si>
    <t>rekonstrukce parkových chodníků</t>
  </si>
  <si>
    <t>vybudování lávky Ukrajinská</t>
  </si>
  <si>
    <t>vybudování cyklistických stezek (2012)</t>
  </si>
  <si>
    <t>mobiliáře parkových ploch (2012)</t>
  </si>
  <si>
    <t>mobiliáře dětských hřišť (2012)</t>
  </si>
  <si>
    <t>rekonstrukce ulice Moskevské</t>
  </si>
  <si>
    <t>Celkem 2212-6121</t>
  </si>
  <si>
    <t>bezpečnostní prvky na přechodech (2012)</t>
  </si>
  <si>
    <t>MŠ - herní prvky na zahrady (2012)</t>
  </si>
  <si>
    <t>MŠ Tuchorazská - telefon.ústř.</t>
  </si>
  <si>
    <t>ZŠ herní prvky na zahrady (2012)</t>
  </si>
  <si>
    <t>ŠJ MŠ - modernizace vybavení  (2012)</t>
  </si>
  <si>
    <t>ŠJ - modernizace vybavení  (2012)</t>
  </si>
  <si>
    <t>místní referendum</t>
  </si>
  <si>
    <t>infostánky (2012)</t>
  </si>
  <si>
    <t>technické zhodn.volných bytů (2012)</t>
  </si>
  <si>
    <t>reko Penzionu Malešice-vybudování soc.bytů</t>
  </si>
  <si>
    <t>reko výměnikové stanice (2012)</t>
  </si>
  <si>
    <t>MŠ - reko obj. -snížení energ.nár.(2012)</t>
  </si>
  <si>
    <t>MŠ - reko elektrorozvodů (2012)</t>
  </si>
  <si>
    <t>MŠ - reko fasády</t>
  </si>
  <si>
    <t>MŠ - reko střechy</t>
  </si>
  <si>
    <t>MŠ - reko výtahů (2012)</t>
  </si>
  <si>
    <t>MŠ - reko zpevněných ploch (2012)</t>
  </si>
  <si>
    <t>ZŠ - reko elektro</t>
  </si>
  <si>
    <t>ZŠ - reko školního hřiště</t>
  </si>
  <si>
    <t>ZŠ - reko střech (2012)</t>
  </si>
  <si>
    <t>ZŠ - reko sociálních zařízení (2012)</t>
  </si>
  <si>
    <t>ZŠ - reko zpevněných ploch (2012)</t>
  </si>
  <si>
    <t xml:space="preserve">reko hřišt-dětské, sportovní, senioři, dopravní </t>
  </si>
  <si>
    <t>reko ordinace zubní péče pro seniory</t>
  </si>
  <si>
    <t>Celkem 3512-6121</t>
  </si>
  <si>
    <t>reko DSS Sámová - vnitřní vybavení</t>
  </si>
  <si>
    <t>CSOP reko suterénu - prádelna a tech. zázemí</t>
  </si>
  <si>
    <t>CSOP reko povrchu pavlačí</t>
  </si>
  <si>
    <t>stomatologická péče</t>
  </si>
  <si>
    <t>investiční rozpočtová rezerva (2012)</t>
  </si>
  <si>
    <t>0092 - Vnitřní záležitosti</t>
  </si>
  <si>
    <t xml:space="preserve">pohoštění </t>
  </si>
  <si>
    <t>2055</t>
  </si>
  <si>
    <t>Husův sbor - dovybavení Jiráskova divadla</t>
  </si>
  <si>
    <t>Celkem 3329-6323</t>
  </si>
  <si>
    <t>ost. činnosti k ochraně přírody a krajiny</t>
  </si>
  <si>
    <t>2057</t>
  </si>
  <si>
    <t>vybudování podzemních kontejnerů</t>
  </si>
  <si>
    <t>nein. transfery občanským sdružením</t>
  </si>
  <si>
    <t>nein.transfery společenstvím vlast.jedn</t>
  </si>
  <si>
    <t>Počet obyvatel (k 2.10.2011)</t>
  </si>
  <si>
    <t>Počet žáků ZŠ,MŠ (k 30.9.2011)</t>
  </si>
  <si>
    <t>školství  (1.360,20 Kč/žák)</t>
  </si>
  <si>
    <t>regenerace městské památ.zóny (2012)</t>
  </si>
  <si>
    <t xml:space="preserve">Rekapitulace výdajů 0023 - EU - Reko Malešického parku </t>
  </si>
  <si>
    <t>pozemky - Areál jesle 28.pluku</t>
  </si>
  <si>
    <t>stav.úpravy dvor.objektu Bulharská 28</t>
  </si>
  <si>
    <t>Park V Olšinách (SAV)</t>
  </si>
  <si>
    <t>rekonstrukce a výstavba nových MŠ</t>
  </si>
  <si>
    <t>- 8 -</t>
  </si>
  <si>
    <t>ZŠ - Optická poč.síť</t>
  </si>
  <si>
    <t>Celkem 3141-6121</t>
  </si>
  <si>
    <t>ostatní záležitosti bydlení, komunálních služeb a územního rozvoje</t>
  </si>
  <si>
    <t>Příloha III/4</t>
  </si>
  <si>
    <t>Příloha III/11/2</t>
  </si>
  <si>
    <t>Příloha III/13/1</t>
  </si>
  <si>
    <t>budova  ÚMČ</t>
  </si>
  <si>
    <t>výzkum a vývoj v oblasti bydlení, komunálních služeb a územního rozvoje</t>
  </si>
  <si>
    <t>Celkem 4351-6122</t>
  </si>
  <si>
    <t>ŠJ - modernizace   (2012)</t>
  </si>
  <si>
    <t>kavárna Chrpová - výstavba objektu</t>
  </si>
  <si>
    <t>ZŠ Gutova  - odstranění bazénu,stavba amfiteátru</t>
  </si>
  <si>
    <t>peněžní dary do zahraničí</t>
  </si>
  <si>
    <t>ostatní zahraniční pomoc</t>
  </si>
  <si>
    <t>2001</t>
  </si>
  <si>
    <t>2002</t>
  </si>
  <si>
    <t>0041 - Školství - příspěvkové organizace</t>
  </si>
  <si>
    <t xml:space="preserve"> v Kč</t>
  </si>
  <si>
    <t xml:space="preserve">výnosy  </t>
  </si>
  <si>
    <t xml:space="preserve">náklady </t>
  </si>
  <si>
    <t>hosp. výsledek</t>
  </si>
  <si>
    <t>Základní školy</t>
  </si>
  <si>
    <t>Brigádníků</t>
  </si>
  <si>
    <t>Břečťanova</t>
  </si>
  <si>
    <t>Gutova</t>
  </si>
  <si>
    <t>Hostýnská</t>
  </si>
  <si>
    <t>Jakutská</t>
  </si>
  <si>
    <t>Karla Čapka</t>
  </si>
  <si>
    <t>Nad Vodovodem</t>
  </si>
  <si>
    <t>Olešská</t>
  </si>
  <si>
    <t>Švehlova</t>
  </si>
  <si>
    <t>U Roháč.kasáren</t>
  </si>
  <si>
    <t>U Vršovic.nádraží</t>
  </si>
  <si>
    <t>V Rybníčkách</t>
  </si>
  <si>
    <t>Eden (Vladivostocká)</t>
  </si>
  <si>
    <t>Celkem ZŠ</t>
  </si>
  <si>
    <t>Mateřské školy</t>
  </si>
  <si>
    <t>Bajkalská</t>
  </si>
  <si>
    <t>Benešovská</t>
  </si>
  <si>
    <t>Dvouletky</t>
  </si>
  <si>
    <t>Hřibská</t>
  </si>
  <si>
    <t>Chmelová</t>
  </si>
  <si>
    <t>Kodaňská</t>
  </si>
  <si>
    <t>Magnitogorská</t>
  </si>
  <si>
    <t>Mládežnická</t>
  </si>
  <si>
    <t>Nedvězská</t>
  </si>
  <si>
    <t>Omská</t>
  </si>
  <si>
    <t xml:space="preserve">Přetlucká </t>
  </si>
  <si>
    <t>Štěchovická</t>
  </si>
  <si>
    <t>Tolstého</t>
  </si>
  <si>
    <t>Troilova</t>
  </si>
  <si>
    <t>Tuchorazská</t>
  </si>
  <si>
    <t>U Roháčových kasáren</t>
  </si>
  <si>
    <t>U Vršovického nádraží</t>
  </si>
  <si>
    <t>Ve Stínu</t>
  </si>
  <si>
    <t>Vladivostocká</t>
  </si>
  <si>
    <t>Zvonková</t>
  </si>
  <si>
    <t>Celkem MŠ</t>
  </si>
  <si>
    <t>Školní jídelna</t>
  </si>
  <si>
    <t>výnosy r.2012</t>
  </si>
  <si>
    <t>náklady r.2012</t>
  </si>
  <si>
    <t>vratka stát.dot.</t>
  </si>
  <si>
    <t>hosp.výsledek r.2012</t>
  </si>
  <si>
    <t>výnosy r.2011</t>
  </si>
  <si>
    <t>náklady r.2011</t>
  </si>
  <si>
    <t>hosp.výsledek 2011</t>
  </si>
  <si>
    <t>hosp.výsledek r.2011</t>
  </si>
  <si>
    <t>přísp. ze</t>
  </si>
  <si>
    <t>přísp.ÚMČ</t>
  </si>
  <si>
    <t>pronájmy</t>
  </si>
  <si>
    <t>tržby</t>
  </si>
  <si>
    <t>vratky</t>
  </si>
  <si>
    <t>stát. dot.</t>
  </si>
  <si>
    <t>Praha 10</t>
  </si>
  <si>
    <t>r.2012</t>
  </si>
  <si>
    <t>potraviny</t>
  </si>
  <si>
    <t>účel.neinv.</t>
  </si>
  <si>
    <t>r.2011</t>
  </si>
  <si>
    <t>úč.dot.</t>
  </si>
  <si>
    <t>ost.r.2012</t>
  </si>
  <si>
    <t xml:space="preserve">dotací </t>
  </si>
  <si>
    <t>ost.r.2011</t>
  </si>
  <si>
    <t>Eden (Vladivost.)</t>
  </si>
  <si>
    <t>Přetlucká</t>
  </si>
  <si>
    <t>mzdy</t>
  </si>
  <si>
    <t>pojistné</t>
  </si>
  <si>
    <t>učebnice</t>
  </si>
  <si>
    <t>učební</t>
  </si>
  <si>
    <t>FKSP</t>
  </si>
  <si>
    <t>ostatní</t>
  </si>
  <si>
    <t>příspěvek</t>
  </si>
  <si>
    <t>hospodářský</t>
  </si>
  <si>
    <t>pomůcky</t>
  </si>
  <si>
    <t>výdaje</t>
  </si>
  <si>
    <t>státní dotace</t>
  </si>
  <si>
    <t>výsledek</t>
  </si>
  <si>
    <t>r. 2012</t>
  </si>
  <si>
    <t>r. 2011</t>
  </si>
  <si>
    <t>opravy</t>
  </si>
  <si>
    <t>služby</t>
  </si>
  <si>
    <t>mater.</t>
  </si>
  <si>
    <t>potrav.</t>
  </si>
  <si>
    <t>elektř.</t>
  </si>
  <si>
    <t>vodné</t>
  </si>
  <si>
    <t>odpisy</t>
  </si>
  <si>
    <t>ostat.</t>
  </si>
  <si>
    <t>hospod.</t>
  </si>
  <si>
    <t>údržby</t>
  </si>
  <si>
    <t>a ost.příj.</t>
  </si>
  <si>
    <t xml:space="preserve">Školní jídelna </t>
  </si>
  <si>
    <t>Stav fondů k 30.9. 2012</t>
  </si>
  <si>
    <t>Stav fondů k 31.12. 2012</t>
  </si>
  <si>
    <t>fond</t>
  </si>
  <si>
    <t>IF</t>
  </si>
  <si>
    <t>odměn</t>
  </si>
  <si>
    <t>rezervní</t>
  </si>
  <si>
    <t>Organizace</t>
  </si>
  <si>
    <t>Úhrnem ZŠ, MŠ, ŠJ</t>
  </si>
  <si>
    <t>Výnosy - náklady</t>
  </si>
  <si>
    <t>Hospodářský výsledek</t>
  </si>
  <si>
    <t>k 31.12. 2012</t>
  </si>
  <si>
    <t>k 31.12. 2011</t>
  </si>
  <si>
    <t>hlavní činnost</t>
  </si>
  <si>
    <t>vedlejší činnost</t>
  </si>
  <si>
    <t>Výnosy z činnosti</t>
  </si>
  <si>
    <t xml:space="preserve">z toho: Výnosy z prodeje služeb </t>
  </si>
  <si>
    <t xml:space="preserve">        Výnosy z pronájmu</t>
  </si>
  <si>
    <t xml:space="preserve">            Výnosy z prodaného zboží</t>
  </si>
  <si>
    <t xml:space="preserve">            Jiné výnosy z vlastních výkonů</t>
  </si>
  <si>
    <t xml:space="preserve">            Ostatní výnosy z činnosti</t>
  </si>
  <si>
    <t xml:space="preserve">            Finanční výnosy</t>
  </si>
  <si>
    <t>Dotace státního rozpočtu</t>
  </si>
  <si>
    <t>Provozní příspěvek</t>
  </si>
  <si>
    <t>Výnosy celkem</t>
  </si>
  <si>
    <t>z toho: státní rozpočet UZ 33353</t>
  </si>
  <si>
    <t>Prodané zboží</t>
  </si>
  <si>
    <t>Opravy a udržování</t>
  </si>
  <si>
    <t>Cestovné</t>
  </si>
  <si>
    <t>Mzdové náklady (platy a OON)</t>
  </si>
  <si>
    <t>Zákonné sociální pojištění</t>
  </si>
  <si>
    <t>Jiné sociální pojištění UZ 33353</t>
  </si>
  <si>
    <t>Zákonné socíální náklady</t>
  </si>
  <si>
    <t>Jiné sociální náklady</t>
  </si>
  <si>
    <t>Daň silniční</t>
  </si>
  <si>
    <t>Jiné daně a poplatky</t>
  </si>
  <si>
    <t>Smluvní pokuty a úroky z prodlení</t>
  </si>
  <si>
    <t>Jiné pokuty a penále</t>
  </si>
  <si>
    <t>Odpisy DHM</t>
  </si>
  <si>
    <t>Ostatní náklady z činnosti</t>
  </si>
  <si>
    <t>Finanční náklady</t>
  </si>
  <si>
    <t>Náklady celkem</t>
  </si>
  <si>
    <t>Stavy fondů</t>
  </si>
  <si>
    <t>FO</t>
  </si>
  <si>
    <t>stav k 31.12. 2012</t>
  </si>
  <si>
    <t>stav k 31.12. 2011</t>
  </si>
  <si>
    <t>Stav závazků a pohledávek</t>
  </si>
  <si>
    <t>závazky</t>
  </si>
  <si>
    <t>pohledávky</t>
  </si>
  <si>
    <t>Marie Knaiblová</t>
  </si>
  <si>
    <t>Ing. Luděk Procházka</t>
  </si>
  <si>
    <t>nájemné nebyt.prostory:</t>
  </si>
  <si>
    <t>Šebek ubytovna</t>
  </si>
  <si>
    <t>LEVI</t>
  </si>
  <si>
    <t xml:space="preserve">Hospodářský výsledek </t>
  </si>
  <si>
    <t>výnosy</t>
  </si>
  <si>
    <t>náklady</t>
  </si>
  <si>
    <t>hosp.výsl.</t>
  </si>
  <si>
    <t xml:space="preserve">     </t>
  </si>
  <si>
    <t xml:space="preserve">Rozpis výnosů </t>
  </si>
  <si>
    <t>úroky</t>
  </si>
  <si>
    <t>ostat.výnosy</t>
  </si>
  <si>
    <t>% příspěvku</t>
  </si>
  <si>
    <t>inv.dotace</t>
  </si>
  <si>
    <t>% inv. dot.</t>
  </si>
  <si>
    <t>ÚMČ 2012</t>
  </si>
  <si>
    <t>celkem 2012</t>
  </si>
  <si>
    <t>celkem 2011</t>
  </si>
  <si>
    <t xml:space="preserve">Rozpis nákladů </t>
  </si>
  <si>
    <t>opr.údržby</t>
  </si>
  <si>
    <t>materiál</t>
  </si>
  <si>
    <t>energie</t>
  </si>
  <si>
    <t>investice</t>
  </si>
  <si>
    <t>mzdy+dohody</t>
  </si>
  <si>
    <t>služby+ost.</t>
  </si>
  <si>
    <t>celk.náklady</t>
  </si>
  <si>
    <t>Rozpis čerpání mzdových prostředků</t>
  </si>
  <si>
    <t>přep.počet</t>
  </si>
  <si>
    <t>čerpání MP</t>
  </si>
  <si>
    <t>prům.mzda</t>
  </si>
  <si>
    <t>pracov.</t>
  </si>
  <si>
    <t>RF</t>
  </si>
  <si>
    <t>Stav pohledávek a závazků</t>
  </si>
  <si>
    <t>Návrh na rozdělení hospodářského výsledku roku 2012</t>
  </si>
  <si>
    <t>HV/2012</t>
  </si>
  <si>
    <t>fond odměn</t>
  </si>
  <si>
    <t>fond rezervní</t>
  </si>
  <si>
    <t>Eden(Vladivostocká)</t>
  </si>
  <si>
    <t>celkem ZŠ</t>
  </si>
  <si>
    <t>celkem MŠ</t>
  </si>
  <si>
    <t>KD Barikádníků</t>
  </si>
  <si>
    <t>Kultura</t>
  </si>
  <si>
    <t>ZŠ,MŠ,ŠJ,kultura</t>
  </si>
  <si>
    <t>- 19 -</t>
  </si>
  <si>
    <t xml:space="preserve">Výsledky hospodaření k 31.12. 2012 </t>
  </si>
  <si>
    <t>Příloha III/11/5</t>
  </si>
  <si>
    <t xml:space="preserve">Rozpis přijmů - výnosů k 31.12. 2012 </t>
  </si>
  <si>
    <t xml:space="preserve">Rozpis výdajů - nákladů, příspěvek státní dotace k 31.12. 2012 </t>
  </si>
  <si>
    <t xml:space="preserve">Rozpis výdajů - nákladů - z příspěvků ÚMČ Praha 10 a ostatních příjmů k 31.12. 2012 </t>
  </si>
  <si>
    <t>Stav pohledávek a závazků k 31.12. 2012</t>
  </si>
  <si>
    <t>- 23 -</t>
  </si>
  <si>
    <t>- 24 -</t>
  </si>
  <si>
    <t>- 25 -</t>
  </si>
  <si>
    <t>Příloha III/11/6</t>
  </si>
  <si>
    <t>- 26 -</t>
  </si>
  <si>
    <t>- 29 -</t>
  </si>
  <si>
    <t>Příloha III/11/7</t>
  </si>
  <si>
    <t>Příloha III/11/8</t>
  </si>
  <si>
    <t xml:space="preserve">0041  - Školní jídelna </t>
  </si>
  <si>
    <t xml:space="preserve">Stav pohledávek a závazků k  31. 12. 2012 </t>
  </si>
  <si>
    <t>Zdaňovaná činnost -  školství  (ORJ 4100, 4172 )</t>
  </si>
  <si>
    <t>Rozpočet - školství ( ORJ 0041 )</t>
  </si>
  <si>
    <t xml:space="preserve">0041  - Kulturní dům Barikádníků 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</si>
  <si>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</si>
  <si>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</si>
  <si>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</si>
  <si>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</si>
  <si>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</si>
  <si>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</si>
  <si>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</si>
  <si>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</si>
  <si>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</si>
  <si>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</si>
  <si>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</si>
  <si>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</si>
  <si>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</si>
  <si>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</si>
  <si>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</si>
  <si>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</si>
  <si>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</si>
  <si>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</si>
  <si>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</si>
  <si>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</si>
  <si>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</si>
  <si>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</si>
  <si>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</si>
  <si>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</si>
  <si>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</si>
  <si>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</si>
  <si>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</si>
  <si>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</si>
  <si>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</si>
  <si>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</si>
  <si>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</si>
  <si>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</si>
  <si>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</si>
  <si>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</si>
  <si>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</si>
  <si>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</si>
  <si>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</si>
  <si>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</si>
  <si>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</si>
  <si>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</si>
  <si>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</si>
  <si>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</si>
  <si>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ÚZ</t>
  </si>
  <si>
    <t>terénni programy</t>
  </si>
  <si>
    <t>Účelové dotace neinvestiční</t>
  </si>
  <si>
    <t>Účelové dotace investiční</t>
  </si>
  <si>
    <t>Usnesení</t>
  </si>
  <si>
    <t>Ze dne</t>
  </si>
  <si>
    <t>ZMČ 9/3/2012</t>
  </si>
  <si>
    <t>6.2.2012</t>
  </si>
  <si>
    <t>RMČ 146</t>
  </si>
  <si>
    <t>20.2.2012</t>
  </si>
  <si>
    <t>0021</t>
  </si>
  <si>
    <t>životní prostředí</t>
  </si>
  <si>
    <t>0096</t>
  </si>
  <si>
    <t xml:space="preserve">EU - Modernizace ŽiÚ </t>
  </si>
  <si>
    <t>EU - E Šance - na FV</t>
  </si>
  <si>
    <t>EU - Do práce s Desítkou - na FV</t>
  </si>
  <si>
    <t>EU - Do práce s Desítkou- na nepřímé náklady</t>
  </si>
  <si>
    <t>EU - Reko parku Malinová-Chrpová - na FV</t>
  </si>
  <si>
    <t>RMČ 230</t>
  </si>
  <si>
    <t>21.3.2012</t>
  </si>
  <si>
    <t>v Kč</t>
  </si>
  <si>
    <t>Dat.</t>
  </si>
  <si>
    <t>Dokl.</t>
  </si>
  <si>
    <t>ODD./</t>
  </si>
  <si>
    <t>POL.</t>
  </si>
  <si>
    <t>Zdroj</t>
  </si>
  <si>
    <t>DAL</t>
  </si>
  <si>
    <t>PAR.</t>
  </si>
  <si>
    <t>Kč</t>
  </si>
  <si>
    <t>6.2.</t>
  </si>
  <si>
    <t>ZMČ č. 9/3/2012</t>
  </si>
  <si>
    <t>schválený rozpočet</t>
  </si>
  <si>
    <t>20.2.</t>
  </si>
  <si>
    <t>1.</t>
  </si>
  <si>
    <t>RMČ č. 146</t>
  </si>
  <si>
    <t>snížení</t>
  </si>
  <si>
    <t>1010</t>
  </si>
  <si>
    <t>212044</t>
  </si>
  <si>
    <t>inv.rezerva</t>
  </si>
  <si>
    <t>rozp.rezerva</t>
  </si>
  <si>
    <t>zvýšení</t>
  </si>
  <si>
    <t>0621</t>
  </si>
  <si>
    <t>212045</t>
  </si>
  <si>
    <t>7.3.</t>
  </si>
  <si>
    <t>2.</t>
  </si>
  <si>
    <t>RMČ č. 158</t>
  </si>
  <si>
    <t>0482</t>
  </si>
  <si>
    <t>210033</t>
  </si>
  <si>
    <t>0582</t>
  </si>
  <si>
    <t>210042</t>
  </si>
  <si>
    <t>0441</t>
  </si>
  <si>
    <t>210071</t>
  </si>
  <si>
    <t>210072</t>
  </si>
  <si>
    <t>3.</t>
  </si>
  <si>
    <t>RMČ č. 173</t>
  </si>
  <si>
    <t>snížení příjmu MD</t>
  </si>
  <si>
    <t>17125</t>
  </si>
  <si>
    <t>1054</t>
  </si>
  <si>
    <t>31631308100</t>
  </si>
  <si>
    <t>17397</t>
  </si>
  <si>
    <t>00087</t>
  </si>
  <si>
    <t>financování (Dal)</t>
  </si>
  <si>
    <t>1000</t>
  </si>
  <si>
    <t>4.</t>
  </si>
  <si>
    <t>RMČ č. 191</t>
  </si>
  <si>
    <t>3745</t>
  </si>
  <si>
    <t>5021</t>
  </si>
  <si>
    <t>39517030</t>
  </si>
  <si>
    <t>0223</t>
  </si>
  <si>
    <t>27008311500</t>
  </si>
  <si>
    <t>5031</t>
  </si>
  <si>
    <t>5032</t>
  </si>
  <si>
    <t>5139</t>
  </si>
  <si>
    <t>5169</t>
  </si>
  <si>
    <t>6121</t>
  </si>
  <si>
    <t>39517857</t>
  </si>
  <si>
    <t>27008311501</t>
  </si>
  <si>
    <t>39100088</t>
  </si>
  <si>
    <t>39100077</t>
  </si>
  <si>
    <t>311500</t>
  </si>
  <si>
    <t>311501</t>
  </si>
  <si>
    <t>21.3.</t>
  </si>
  <si>
    <t>5.</t>
  </si>
  <si>
    <t>RMČ č. 217</t>
  </si>
  <si>
    <t>1053</t>
  </si>
  <si>
    <t>32159310100</t>
  </si>
  <si>
    <t>6.</t>
  </si>
  <si>
    <t>RMČ č. 230</t>
  </si>
  <si>
    <t xml:space="preserve">zvýšení </t>
  </si>
  <si>
    <t>Kontrolní součet</t>
  </si>
  <si>
    <t>neinv. transfery zříz. přísp. org.</t>
  </si>
  <si>
    <t>ZS Hostýnská</t>
  </si>
  <si>
    <t xml:space="preserve">neinv.transfery cizím přísp.org. </t>
  </si>
  <si>
    <t>2049</t>
  </si>
  <si>
    <t>2051</t>
  </si>
  <si>
    <t>nein.přísp.zříz.přísp.org. (plávání seniorů)</t>
  </si>
  <si>
    <t>2046</t>
  </si>
  <si>
    <t>2050</t>
  </si>
  <si>
    <t>0036</t>
  </si>
  <si>
    <t>Celkem 3113-6313</t>
  </si>
  <si>
    <t>2047</t>
  </si>
  <si>
    <t xml:space="preserve">ost.nein.výdaje j.n. </t>
  </si>
  <si>
    <t>analýza dopravy v klidu</t>
  </si>
  <si>
    <t>mezinárodní spolupráce ve vzdělávání</t>
  </si>
  <si>
    <t>prevence před drogami, alkoholem, nikotinem a jinými návykovými látkami</t>
  </si>
  <si>
    <t>ostatní speciální zdravotnická péče</t>
  </si>
  <si>
    <t>domovy</t>
  </si>
  <si>
    <t>BÚ depozitní</t>
  </si>
  <si>
    <t>stav k 30.9. 2012</t>
  </si>
  <si>
    <t>sociální služby poskytované ve zdrav.zařízeních ústavní péče</t>
  </si>
  <si>
    <t>raná péče a sociálně aktivizační služby pro rodiny s dětmi</t>
  </si>
  <si>
    <t>krizová pomoc</t>
  </si>
  <si>
    <t>služby následné péče, terapeutické komunikty a konataktní centra</t>
  </si>
  <si>
    <t>terénní programy</t>
  </si>
  <si>
    <t>ostatní služby a činnosti v oblasti sociální prevence</t>
  </si>
  <si>
    <t>soubor pozemků Bajkalská</t>
  </si>
  <si>
    <t>ZŠ Eden Vladivostocká - výměna parketové podlahy</t>
  </si>
  <si>
    <t xml:space="preserve">DSS Sámová - vnitřní vybavení </t>
  </si>
  <si>
    <t>ZŠ - solární systémy (spoluúčast)</t>
  </si>
  <si>
    <t xml:space="preserve">AVČ Gutova - vybavení </t>
  </si>
  <si>
    <t>mobiliář DSS Sámova</t>
  </si>
  <si>
    <t>výkon sociálně-právní ochrany dětí 1.čtvrtletí</t>
  </si>
  <si>
    <t>výkon sociálně-právní ochrany dětí 2.čtvrtletí</t>
  </si>
  <si>
    <t>Příprava a zkoušky ZOZ</t>
  </si>
  <si>
    <t>Integrace žáku pro asistenty (MŠ)</t>
  </si>
  <si>
    <t>Integrace žáku pro asistenty (ZŠ)</t>
  </si>
  <si>
    <t>Výplata odměn pracovníkům v oblastí školství</t>
  </si>
  <si>
    <t>Aktivity specifické protidrogové prevence</t>
  </si>
  <si>
    <t>Mezinár volejbalový turnaj</t>
  </si>
  <si>
    <t>ORJ 1010  § 6409  položka 5901</t>
  </si>
  <si>
    <t>ZMČ 10/37/2012</t>
  </si>
  <si>
    <t>4.5.2012</t>
  </si>
  <si>
    <t>ZMČ 10/89/2012</t>
  </si>
  <si>
    <t>RMČ 448</t>
  </si>
  <si>
    <t>16.5.2012</t>
  </si>
  <si>
    <t>0082</t>
  </si>
  <si>
    <t>AVČ Gutova</t>
  </si>
  <si>
    <t>RMČ 477</t>
  </si>
  <si>
    <t>30.5.2012</t>
  </si>
  <si>
    <t>0061</t>
  </si>
  <si>
    <t xml:space="preserve">Česká obec Sokloská </t>
  </si>
  <si>
    <t>ZMČ 10/88/2012</t>
  </si>
  <si>
    <t>RMČ 432</t>
  </si>
  <si>
    <t>0031</t>
  </si>
  <si>
    <t>reko chodníků</t>
  </si>
  <si>
    <t>RMČ 433</t>
  </si>
  <si>
    <t>RMČ 434</t>
  </si>
  <si>
    <t>0041</t>
  </si>
  <si>
    <t>MŠ Magnitogorská, ŠJ MŠ modernizace vybavení</t>
  </si>
  <si>
    <t>ZMČ 11/135/2012</t>
  </si>
  <si>
    <t>25.6.2012</t>
  </si>
  <si>
    <t>EU - E Šance</t>
  </si>
  <si>
    <t>ZMČ 11/139/2012</t>
  </si>
  <si>
    <t>0081</t>
  </si>
  <si>
    <t>ZMČ 11/133/2012</t>
  </si>
  <si>
    <t>Poř.</t>
  </si>
  <si>
    <t>Doklad</t>
  </si>
  <si>
    <t>Druh dotace</t>
  </si>
  <si>
    <t>MD</t>
  </si>
  <si>
    <t>6004</t>
  </si>
  <si>
    <t>MHMP/ROZ 2/18/2012</t>
  </si>
  <si>
    <t>RMČ č. 327  z 18.4.2012</t>
  </si>
  <si>
    <t>Výkon soc.-právní ochrany dětí 1.čtvrtletí</t>
  </si>
  <si>
    <t>4111</t>
  </si>
  <si>
    <t>98216</t>
  </si>
  <si>
    <t>0991</t>
  </si>
  <si>
    <t>4.4.</t>
  </si>
  <si>
    <t>8006</t>
  </si>
  <si>
    <t>MHMP/ROZ 2/40/2012</t>
  </si>
  <si>
    <t>RMČ č.459 z 16.5.2012</t>
  </si>
  <si>
    <t>4121</t>
  </si>
  <si>
    <t>81</t>
  </si>
  <si>
    <t>7.5.</t>
  </si>
  <si>
    <t>8007</t>
  </si>
  <si>
    <t>MHMP/ROZ 2/58/2012</t>
  </si>
  <si>
    <t>RMČ č.470 z  30.5.2012</t>
  </si>
  <si>
    <t>Výdaje na integrace žáků pro asistenty pedagoga</t>
  </si>
  <si>
    <t>91</t>
  </si>
  <si>
    <t>96</t>
  </si>
  <si>
    <t>9.5.</t>
  </si>
  <si>
    <t>6013</t>
  </si>
  <si>
    <t>MHMP/ROZ 2/63/2012</t>
  </si>
  <si>
    <t>RMČ č. 516 z  30.5.2012</t>
  </si>
  <si>
    <t>Výkon soc.-právní ochrany dětí 2.čtvrtletí</t>
  </si>
  <si>
    <t>8010</t>
  </si>
  <si>
    <t>MHMP/ROZ 2/64/2012</t>
  </si>
  <si>
    <t>RMČ č.725 z  27.6.2012</t>
  </si>
  <si>
    <t>Protidrogova politika na místní úrovni</t>
  </si>
  <si>
    <t>0551</t>
  </si>
  <si>
    <t>30.5.</t>
  </si>
  <si>
    <t>8021</t>
  </si>
  <si>
    <t>MHMP/ROZ 2/90/2012</t>
  </si>
  <si>
    <t>RMČ č. 728 z  27.6.2012</t>
  </si>
  <si>
    <t>4221</t>
  </si>
  <si>
    <t>84</t>
  </si>
  <si>
    <t>RMČ č. 524 z  13.6.2012</t>
  </si>
  <si>
    <t>Mezinár volejbalový turnaj dívek</t>
  </si>
  <si>
    <t>0961</t>
  </si>
  <si>
    <t>28.3.</t>
  </si>
  <si>
    <t>7.</t>
  </si>
  <si>
    <t>RMČ č. 250</t>
  </si>
  <si>
    <t>0192</t>
  </si>
  <si>
    <t>0692</t>
  </si>
  <si>
    <t>18.4.</t>
  </si>
  <si>
    <t>8.</t>
  </si>
  <si>
    <t>RMČ č. 325</t>
  </si>
  <si>
    <t>9.</t>
  </si>
  <si>
    <t>RMČ č. 268</t>
  </si>
  <si>
    <t>212028</t>
  </si>
  <si>
    <t>10.</t>
  </si>
  <si>
    <t>RMČ č. 269</t>
  </si>
  <si>
    <t>3141</t>
  </si>
  <si>
    <t>5331</t>
  </si>
  <si>
    <t>46</t>
  </si>
  <si>
    <t>3113</t>
  </si>
  <si>
    <t>30</t>
  </si>
  <si>
    <t>31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</si>
  <si>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</si>
  <si>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</si>
  <si>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</si>
  <si>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</si>
  <si>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</si>
  <si>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</si>
  <si>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</si>
  <si>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</si>
  <si>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</si>
  <si>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</si>
  <si>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</si>
  <si>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5336</t>
  </si>
  <si>
    <t>9</t>
  </si>
  <si>
    <t>27.4.</t>
  </si>
  <si>
    <t>11.</t>
  </si>
  <si>
    <t>RMČ č. 331</t>
  </si>
  <si>
    <t>212022</t>
  </si>
  <si>
    <t>0182</t>
  </si>
  <si>
    <t>210026</t>
  </si>
  <si>
    <t>212017</t>
  </si>
  <si>
    <t>10</t>
  </si>
  <si>
    <t>41179210073</t>
  </si>
  <si>
    <t>212029</t>
  </si>
  <si>
    <t>212037</t>
  </si>
  <si>
    <t>2.5.</t>
  </si>
  <si>
    <t>12.</t>
  </si>
  <si>
    <t>RMČ č. 394</t>
  </si>
  <si>
    <t>13.</t>
  </si>
  <si>
    <t>RMČ č. 395</t>
  </si>
  <si>
    <t>212041</t>
  </si>
  <si>
    <t>212046</t>
  </si>
  <si>
    <t>14.</t>
  </si>
  <si>
    <t>RMČ č. 396</t>
  </si>
  <si>
    <t>210036</t>
  </si>
  <si>
    <t>210039</t>
  </si>
  <si>
    <t>4.5.</t>
  </si>
  <si>
    <t>15.</t>
  </si>
  <si>
    <t xml:space="preserve">ZMČ č.10/88/2011  </t>
  </si>
  <si>
    <t>6409</t>
  </si>
  <si>
    <t>5901</t>
  </si>
  <si>
    <t>rozpočtová rezerva</t>
  </si>
  <si>
    <t>4227</t>
  </si>
  <si>
    <t>40517125</t>
  </si>
  <si>
    <t>0553</t>
  </si>
  <si>
    <t>0032159310100</t>
  </si>
  <si>
    <t>40117397</t>
  </si>
  <si>
    <t>40100087</t>
  </si>
  <si>
    <t>16.</t>
  </si>
  <si>
    <t xml:space="preserve">ZMČ č.10/89/2011  </t>
  </si>
  <si>
    <t>17.</t>
  </si>
  <si>
    <t xml:space="preserve">ZMČ č.10/37/2011  </t>
  </si>
  <si>
    <t>6171</t>
  </si>
  <si>
    <t>2211</t>
  </si>
  <si>
    <t>0996</t>
  </si>
  <si>
    <t>18.</t>
  </si>
  <si>
    <t xml:space="preserve">ZMČ č.10/96/2011  </t>
  </si>
  <si>
    <t>0982</t>
  </si>
  <si>
    <t>8892205031</t>
  </si>
  <si>
    <t>16.5.</t>
  </si>
  <si>
    <t>19.</t>
  </si>
  <si>
    <t>RMČ č. 448</t>
  </si>
  <si>
    <t>212047</t>
  </si>
  <si>
    <t>20.</t>
  </si>
  <si>
    <t>RMČ č. 441</t>
  </si>
  <si>
    <t>21.</t>
  </si>
  <si>
    <t>1342 - poplatek za lázeňský nebo rekr.pobyt</t>
  </si>
  <si>
    <t>Příloha IV</t>
  </si>
  <si>
    <t>- 41 -</t>
  </si>
  <si>
    <t>RMČ č. 445</t>
  </si>
  <si>
    <t>22.</t>
  </si>
  <si>
    <t>RMČ č. 432</t>
  </si>
  <si>
    <t>0331</t>
  </si>
  <si>
    <t>212048</t>
  </si>
  <si>
    <t>23.</t>
  </si>
  <si>
    <t>RMČ č. 433</t>
  </si>
  <si>
    <t>0131</t>
  </si>
  <si>
    <t>212049</t>
  </si>
  <si>
    <t>24.</t>
  </si>
  <si>
    <t>RMČ č. 434</t>
  </si>
  <si>
    <t>3111</t>
  </si>
  <si>
    <t>6351</t>
  </si>
  <si>
    <t>212013</t>
  </si>
  <si>
    <t>25.</t>
  </si>
  <si>
    <t>RMČ č. 452</t>
  </si>
  <si>
    <t>0221</t>
  </si>
  <si>
    <t>211005</t>
  </si>
  <si>
    <t>210004</t>
  </si>
  <si>
    <t>26.</t>
  </si>
  <si>
    <t>RMČ č. 509</t>
  </si>
  <si>
    <t>0421</t>
  </si>
  <si>
    <t>212007</t>
  </si>
  <si>
    <t>27.</t>
  </si>
  <si>
    <t xml:space="preserve">RMČ č. 507 </t>
  </si>
  <si>
    <t>11</t>
  </si>
  <si>
    <t>28.</t>
  </si>
  <si>
    <t>RMČ č. 471</t>
  </si>
  <si>
    <t>3421</t>
  </si>
  <si>
    <t>5229</t>
  </si>
  <si>
    <t>3749</t>
  </si>
  <si>
    <t>5222</t>
  </si>
  <si>
    <t>0241</t>
  </si>
  <si>
    <t>3291</t>
  </si>
  <si>
    <t>5339</t>
  </si>
  <si>
    <t>5212</t>
  </si>
  <si>
    <t>5221</t>
  </si>
  <si>
    <t>5223</t>
  </si>
  <si>
    <t>3541</t>
  </si>
  <si>
    <t>0541</t>
  </si>
  <si>
    <t>3549</t>
  </si>
  <si>
    <t>4351</t>
  </si>
  <si>
    <t>4357</t>
  </si>
  <si>
    <t>4358</t>
  </si>
  <si>
    <t>4371</t>
  </si>
  <si>
    <t>4372</t>
  </si>
  <si>
    <t>4376</t>
  </si>
  <si>
    <t>4378</t>
  </si>
  <si>
    <t>4379</t>
  </si>
  <si>
    <t>3419</t>
  </si>
  <si>
    <t>5213</t>
  </si>
  <si>
    <t>0641</t>
  </si>
  <si>
    <t>29.</t>
  </si>
  <si>
    <t>RMČ č. 517</t>
  </si>
  <si>
    <t>0592</t>
  </si>
  <si>
    <t>1092</t>
  </si>
  <si>
    <t>30.</t>
  </si>
  <si>
    <t>RMČ č. 477</t>
  </si>
  <si>
    <t>0661</t>
  </si>
  <si>
    <t>31.</t>
  </si>
  <si>
    <t>RMČ č. 498</t>
  </si>
  <si>
    <t>13.6.</t>
  </si>
  <si>
    <t>32.</t>
  </si>
  <si>
    <t>4</t>
  </si>
  <si>
    <t>6</t>
  </si>
  <si>
    <t>3</t>
  </si>
  <si>
    <t>5</t>
  </si>
  <si>
    <t>8</t>
  </si>
  <si>
    <t>25.6.</t>
  </si>
  <si>
    <t>33.</t>
  </si>
  <si>
    <t xml:space="preserve">ZMČ č.11/12/2012  </t>
  </si>
  <si>
    <t>79</t>
  </si>
  <si>
    <t>HMP TSK</t>
  </si>
  <si>
    <t>34.</t>
  </si>
  <si>
    <t xml:space="preserve">ZMČ č.11/13/2012  </t>
  </si>
  <si>
    <t>35.</t>
  </si>
  <si>
    <t xml:space="preserve">ZMČ č.11/129/2012  </t>
  </si>
  <si>
    <t>zvýšení příjmu MD</t>
  </si>
  <si>
    <t>0851</t>
  </si>
  <si>
    <t>36.</t>
  </si>
  <si>
    <t xml:space="preserve">ZMČ č.11/133/2012  </t>
  </si>
  <si>
    <t>37.</t>
  </si>
  <si>
    <t xml:space="preserve">ZMČ č.11/135/2012  </t>
  </si>
  <si>
    <t>0954</t>
  </si>
  <si>
    <t>38.</t>
  </si>
  <si>
    <t xml:space="preserve">ZMČ č.11/139/2012  </t>
  </si>
  <si>
    <t>3669</t>
  </si>
  <si>
    <t>6130</t>
  </si>
  <si>
    <t>0181</t>
  </si>
  <si>
    <t>212050</t>
  </si>
  <si>
    <t>27.6.</t>
  </si>
  <si>
    <t>39.</t>
  </si>
  <si>
    <t>RMČ č. 723</t>
  </si>
  <si>
    <t>212018</t>
  </si>
  <si>
    <t>0282</t>
  </si>
  <si>
    <t>211037</t>
  </si>
  <si>
    <t>212039</t>
  </si>
  <si>
    <t>41522208063</t>
  </si>
  <si>
    <t>40.</t>
  </si>
  <si>
    <t>RMČ č. 724</t>
  </si>
  <si>
    <t>41.</t>
  </si>
  <si>
    <t>RMČ č. 727</t>
  </si>
  <si>
    <t>3399</t>
  </si>
  <si>
    <t>5166</t>
  </si>
  <si>
    <t>42.</t>
  </si>
  <si>
    <t>RMČ č. 729</t>
  </si>
  <si>
    <t>1345 - poplatek z ubytovací kapacity</t>
  </si>
  <si>
    <t>nein.přísp.zříz.přísp.org. (CSOP grant)</t>
  </si>
  <si>
    <t>RS 2012</t>
  </si>
  <si>
    <t>Úpravy</t>
  </si>
  <si>
    <t>RU 2012</t>
  </si>
  <si>
    <t>inv.přij.transfery ze státních fondů (SFŽP)</t>
  </si>
  <si>
    <t>CSOP - náklady spojené s PAP</t>
  </si>
  <si>
    <t>výkon sociálně-právní ochrany dětí 3.čtvrtletí</t>
  </si>
  <si>
    <t>Účelové dotace investiční - SFŽP</t>
  </si>
  <si>
    <t>Zateplení fasád bytového domu</t>
  </si>
  <si>
    <t>Bělocerkevská 1046 (č. SP 10659407)</t>
  </si>
  <si>
    <t>Novorossijská 1042(č. SP 10660707)</t>
  </si>
  <si>
    <t>Jakutská 1202 -1205 (č. SP 10662207)</t>
  </si>
  <si>
    <t>Jakutská 1202 (č. SP 10663307)</t>
  </si>
  <si>
    <t>Zdravé město Praha 2012 (ZŠ - I. program)</t>
  </si>
  <si>
    <t>Podpora MČ v sociální oblasti (program J5)</t>
  </si>
  <si>
    <t>0009</t>
  </si>
  <si>
    <t>PD úprava vnitrobloku Kolovratská</t>
  </si>
  <si>
    <t>1014</t>
  </si>
  <si>
    <t xml:space="preserve">reko Kubánského náměstí - tržiště </t>
  </si>
  <si>
    <t>CELKEM</t>
  </si>
  <si>
    <t>vydavatelská činnost</t>
  </si>
  <si>
    <t>2054</t>
  </si>
  <si>
    <t>pozemek - experimentální panelový dům</t>
  </si>
  <si>
    <t>Jakutská 1202 -1205</t>
  </si>
  <si>
    <t>Bělocerkevská 1046</t>
  </si>
  <si>
    <t>Novorossijská 1042</t>
  </si>
  <si>
    <t>Jakutská 1202</t>
  </si>
  <si>
    <t>ZŠ Eden Vladivostocká - výměna parket. podlahy</t>
  </si>
  <si>
    <t>2053</t>
  </si>
  <si>
    <t xml:space="preserve">CSOP - reko suterenu a dvorní bezbariérové části </t>
  </si>
  <si>
    <t>neinv.transfery pod.subjektům - PO</t>
  </si>
  <si>
    <t>Místní poplatky z</t>
  </si>
  <si>
    <t>Celkový výběr</t>
  </si>
  <si>
    <t>Odvody</t>
  </si>
  <si>
    <t>vybraných  činností a sl.</t>
  </si>
  <si>
    <t>po změnách</t>
  </si>
  <si>
    <t>bez odvodů</t>
  </si>
  <si>
    <t>vč. odvodů</t>
  </si>
  <si>
    <t>(FÚ, MHMP)</t>
  </si>
  <si>
    <t>poplatek ze psů</t>
  </si>
  <si>
    <t>rekreační pobyt</t>
  </si>
  <si>
    <t>za užív.veř.prostr.</t>
  </si>
  <si>
    <t>ze vstupného</t>
  </si>
  <si>
    <t>z ubyt. kapacity</t>
  </si>
  <si>
    <t>k 31.12.12</t>
  </si>
  <si>
    <t>k 31.12.11</t>
  </si>
  <si>
    <t>Kapitálové příjmy</t>
  </si>
  <si>
    <t>ostatní investiční příjmy j.n.</t>
  </si>
  <si>
    <t>kapitálové příjmy</t>
  </si>
  <si>
    <t>UZ  13</t>
  </si>
  <si>
    <t>MŠ - integrace</t>
  </si>
  <si>
    <t>UZ  12</t>
  </si>
  <si>
    <t xml:space="preserve">ZŠ - metodický kurz AJ </t>
  </si>
  <si>
    <t>UZ  16</t>
  </si>
  <si>
    <t>ZŠ - integrace</t>
  </si>
  <si>
    <t>neinv. transfery cizím příspěvkovým  org.</t>
  </si>
  <si>
    <t xml:space="preserve">programové vybavení </t>
  </si>
  <si>
    <t>neinvestiční transfery občanským sdružením</t>
  </si>
  <si>
    <t>nákup zboží za účelem dalšího prodeje</t>
  </si>
  <si>
    <t>úhrada sankcí jiným rozpočtům</t>
  </si>
  <si>
    <t>Přehled dotací ze státního rozpočtu pro MČ Praha k 31.12.2012</t>
  </si>
  <si>
    <t>volba prezidenta ČR</t>
  </si>
  <si>
    <t>volby do Senátu Parlamentu ČR</t>
  </si>
  <si>
    <t>výkon sociálně-právní ochrany dětí 4.čtvrtletí</t>
  </si>
  <si>
    <t>EU - Revitalizace Malešického parku  (EU)</t>
  </si>
  <si>
    <t>Přehled dotací z rozpočtu hlav.města Prahy pro MČ Praha k 31.12.2012</t>
  </si>
  <si>
    <t>EU - Revitalizace Malešického parku  (HMP)</t>
  </si>
  <si>
    <t>Mezinár volejbalový turnaj - vracená dotace</t>
  </si>
  <si>
    <t>účel.nein dotace z VHP a jiných tech.herních zař. 1.pol.</t>
  </si>
  <si>
    <t>neúčel.nein dotace z VHP a jiných tech.herních zař. 1.pol.</t>
  </si>
  <si>
    <t>účel.nein dotace z VHP a jiných tech.herních zař. 3. čtvrtletí</t>
  </si>
  <si>
    <t>Rozpočtová rezerva k 31.12.2012</t>
  </si>
  <si>
    <t>RMČ 1254</t>
  </si>
  <si>
    <t>14.11.2012</t>
  </si>
  <si>
    <t>0051</t>
  </si>
  <si>
    <t>dary organizacím</t>
  </si>
  <si>
    <t>RMČ 1255</t>
  </si>
  <si>
    <t xml:space="preserve">reko objektu kino Vzlet </t>
  </si>
  <si>
    <t>Změny rozpočtu k 31.12.2012 na základě dotací hl.m.Prahy a dotací ze SR</t>
  </si>
  <si>
    <t>6048</t>
  </si>
  <si>
    <t>LDN</t>
  </si>
  <si>
    <t>doplňková činnost</t>
  </si>
  <si>
    <t>CSOP</t>
  </si>
  <si>
    <t>- 45 -</t>
  </si>
  <si>
    <t>- 46 -</t>
  </si>
  <si>
    <t>- 49 -</t>
  </si>
  <si>
    <t>- 50 -</t>
  </si>
  <si>
    <t>- 53 -</t>
  </si>
  <si>
    <t>- 57 -</t>
  </si>
  <si>
    <t>- 58 -</t>
  </si>
  <si>
    <t>- 59 -</t>
  </si>
  <si>
    <t>- 60 -</t>
  </si>
  <si>
    <t>- 70 -</t>
  </si>
  <si>
    <t xml:space="preserve">         PŘEHLED FINANČNÍHO VYPOŘÁDÁNÍ            </t>
  </si>
  <si>
    <t>ZA ROK 2012</t>
  </si>
  <si>
    <t>Řádek</t>
  </si>
  <si>
    <t>Název finanční operace</t>
  </si>
  <si>
    <t>č.</t>
  </si>
  <si>
    <t>na 2 des.místa</t>
  </si>
  <si>
    <t>Saldo příjmů a výdajů po konsolidaci</t>
  </si>
  <si>
    <t xml:space="preserve">     - přebytek</t>
  </si>
  <si>
    <t xml:space="preserve">     - schodek</t>
  </si>
  <si>
    <t>Účetní stav účelových fondů:</t>
  </si>
  <si>
    <t>z toho:  FRR</t>
  </si>
  <si>
    <t>A: ZDROJE z finančního vypořádání</t>
  </si>
  <si>
    <t>Dorovnání dotací ze SR  c e l k e m</t>
  </si>
  <si>
    <t xml:space="preserve">z toho: </t>
  </si>
  <si>
    <t xml:space="preserve"> - volby do Senátu PČR  ÚZ 98193</t>
  </si>
  <si>
    <t xml:space="preserve"> - volba prezidenta ČR  ÚZ 98008</t>
  </si>
  <si>
    <t>Dorovnání z rozpočtu HMP celkem</t>
  </si>
  <si>
    <t>z toho: - přeplatky místních poplatků</t>
  </si>
  <si>
    <t xml:space="preserve"> - zkoušky zvláštní odborné způsobilosti</t>
  </si>
  <si>
    <t xml:space="preserve"> - vratka nedočerp.dotace poskytnuté MČ hl.m. Praze (pol. 4129,4229)                                                                                                                                                     </t>
  </si>
  <si>
    <t>- nepřevedené výnosy z daně z nemovitostí za rok 2012</t>
  </si>
  <si>
    <t>Úhrn zdrojů fin. vypořádání   (ř.3 a ř.4)</t>
  </si>
  <si>
    <t>B: POTŘEBY finančního vypořádání</t>
  </si>
  <si>
    <t>Odvody do SR  c e l k e m</t>
  </si>
  <si>
    <t xml:space="preserve">z toho: - </t>
  </si>
  <si>
    <t xml:space="preserve"> - vratky ostat.účel.prostř. MF ČR - kap.VPS</t>
  </si>
  <si>
    <t xml:space="preserve"> - vratky účel prostř.ost.rezort.ministerstvům/st.fondům</t>
  </si>
  <si>
    <t>Odvody do rozpočtu HMP   c e l k e m</t>
  </si>
  <si>
    <t>z toho: - vratky účel.prostř. r. 2012</t>
  </si>
  <si>
    <t xml:space="preserve"> - vratky účel.prostř. r. 2011 (popř.2010) ponechaných k využití v r.2012</t>
  </si>
  <si>
    <t xml:space="preserve"> - vratky účel.prostř.r.2011, u nichž je vyúčtování stanoveno na r.2012</t>
  </si>
  <si>
    <t xml:space="preserve"> - doplatky místních poplatků</t>
  </si>
  <si>
    <t>Úhrn potřeb (ř.6 a ř.7)</t>
  </si>
  <si>
    <t>Saldo FV (ř.5 - ř.8)</t>
  </si>
  <si>
    <t xml:space="preserve">Ostatní závazky: </t>
  </si>
  <si>
    <t>a/ vůči rozpočtu HMP</t>
  </si>
  <si>
    <t xml:space="preserve">      z toho: - půjčky od HMP</t>
  </si>
  <si>
    <t xml:space="preserve">                   - ostatní</t>
  </si>
  <si>
    <t>b/ vůči jiným MČ HMP</t>
  </si>
  <si>
    <t>doplatek dávek hmotné nouzi, příspěvek na péči a zdrav.postiženým.</t>
  </si>
  <si>
    <t>c/ ostatní</t>
  </si>
  <si>
    <r>
      <t xml:space="preserve"> - sociálně právní ochrana dětí  </t>
    </r>
    <r>
      <rPr>
        <b/>
        <sz val="9"/>
        <rFont val="Times New Roman"/>
        <family val="1"/>
      </rPr>
      <t xml:space="preserve">ÚZ 98216 </t>
    </r>
    <r>
      <rPr>
        <sz val="9"/>
        <rFont val="Times New Roman"/>
        <family val="1"/>
      </rPr>
      <t>(doplatek dle bodu 3a), Informace MF)</t>
    </r>
  </si>
  <si>
    <r>
      <t xml:space="preserve"> - sociálně-právní ochrana dětí    </t>
    </r>
    <r>
      <rPr>
        <b/>
        <sz val="9"/>
        <rFont val="Times New Roman"/>
        <family val="1"/>
      </rPr>
      <t>ÚZ 98216</t>
    </r>
  </si>
  <si>
    <t>Zůstatky na účtech ke dni 31. 12. 2012</t>
  </si>
  <si>
    <t>Číslo účtu</t>
  </si>
  <si>
    <t>Druh účtu</t>
  </si>
  <si>
    <t>Stav v Kč</t>
  </si>
  <si>
    <t>1081101579/5500</t>
  </si>
  <si>
    <t>příjmový účet-privatiz.z hypot.úvěru</t>
  </si>
  <si>
    <t>102819359/0800</t>
  </si>
  <si>
    <t>Overnight (Zdań. činnost)</t>
  </si>
  <si>
    <t>108185369/0800</t>
  </si>
  <si>
    <t>102805379/0800</t>
  </si>
  <si>
    <t>Overnight k ZBÚ</t>
  </si>
  <si>
    <t>102821379/0800</t>
  </si>
  <si>
    <t>Overnight k FRR</t>
  </si>
  <si>
    <t>169272546/0300</t>
  </si>
  <si>
    <t>Hodnota dluhopisů ČSOB</t>
  </si>
  <si>
    <t>31325-2000733369/6000</t>
  </si>
  <si>
    <t>PPF BANKA, a.s.</t>
  </si>
  <si>
    <t>2000733369/0800</t>
  </si>
  <si>
    <t>základní běžný účet</t>
  </si>
  <si>
    <t>35-2000733369/0800</t>
  </si>
  <si>
    <t xml:space="preserve">IKON-správní firma </t>
  </si>
  <si>
    <t>20036-2000733369/0800</t>
  </si>
  <si>
    <t>TOMMI-správní firma</t>
  </si>
  <si>
    <t>19-2000733369/0800</t>
  </si>
  <si>
    <t>příjmový účet</t>
  </si>
  <si>
    <t>30015-2000733369/0800</t>
  </si>
  <si>
    <t>poplatky ze psů</t>
  </si>
  <si>
    <t>26016-2000733369/0800</t>
  </si>
  <si>
    <t>zahrádkářské kolonie</t>
  </si>
  <si>
    <t>39028-2000733369/0800</t>
  </si>
  <si>
    <t>CENTRA-správní firma</t>
  </si>
  <si>
    <t>69024-2000733369/0800</t>
  </si>
  <si>
    <t>účet hospodářské činnosti II.</t>
  </si>
  <si>
    <t>189026-2000733369/0800</t>
  </si>
  <si>
    <t>PMC FACILITY a. s. -správní firma</t>
  </si>
  <si>
    <t>107-2000733369/0800</t>
  </si>
  <si>
    <t>účet fondu zaměstnavatele</t>
  </si>
  <si>
    <t>259020-2000733369/0800</t>
  </si>
  <si>
    <t>AUSTIS-správní firma</t>
  </si>
  <si>
    <t>1222-2000733369/0800</t>
  </si>
  <si>
    <t>účet fondu rezerv</t>
  </si>
  <si>
    <t>6015-2000733369/0800</t>
  </si>
  <si>
    <t>depozitní</t>
  </si>
  <si>
    <t>9021-2000733369/0800</t>
  </si>
  <si>
    <t>účet hospodářské činnosti I.</t>
  </si>
  <si>
    <t>31229-2000733369/0800</t>
  </si>
  <si>
    <t>účet fondu darů</t>
  </si>
  <si>
    <t>27-2000733369/0800</t>
  </si>
  <si>
    <t>výdajový účet</t>
  </si>
  <si>
    <t>20028-2000733369/0800</t>
  </si>
  <si>
    <t>benzín</t>
  </si>
  <si>
    <t>2499636399/0800</t>
  </si>
  <si>
    <t>revital. parku Malešice EU/OŽD</t>
  </si>
  <si>
    <t>27-2499636399/0800</t>
  </si>
  <si>
    <t>výd. - revital. parku Malešice EU/OŽD</t>
  </si>
  <si>
    <t>90018-2000733369/0800</t>
  </si>
  <si>
    <t>Penzion Malešice</t>
  </si>
  <si>
    <t>249246698/0300</t>
  </si>
  <si>
    <t>Běžné účty, fondy</t>
  </si>
  <si>
    <t>Stav finančních prostředků na účelových fondech k 31.12.2012</t>
  </si>
  <si>
    <t>Fond zaměstnavatele</t>
  </si>
  <si>
    <t xml:space="preserve">                                       v Kč</t>
  </si>
  <si>
    <t>Počáteční stav k 1.1.2012</t>
  </si>
  <si>
    <t>P ř í j m y</t>
  </si>
  <si>
    <t>příděl</t>
  </si>
  <si>
    <t>Příjmy celkem</t>
  </si>
  <si>
    <t>včetně PS</t>
  </si>
  <si>
    <t>V ý d a j e</t>
  </si>
  <si>
    <t>příspěvek na živ. a penz.pojištění</t>
  </si>
  <si>
    <t>relaxace,spol.setkátní</t>
  </si>
  <si>
    <t>BONUS</t>
  </si>
  <si>
    <t>Benefity</t>
  </si>
  <si>
    <t>Výdaje celkem</t>
  </si>
  <si>
    <t>Stav účtu FZ k 31.12.2012</t>
  </si>
  <si>
    <t>Účet darů</t>
  </si>
  <si>
    <t>poplatky spořitelně</t>
  </si>
  <si>
    <t>Stav účtu darů k 31.12.2012</t>
  </si>
  <si>
    <t>Fond rezerv a rozvoje</t>
  </si>
  <si>
    <t>Stav účtu  FRR k 31.12.2012</t>
  </si>
  <si>
    <t>Příloha IX</t>
  </si>
  <si>
    <t>Dokladová inventura k 31.12.2012</t>
  </si>
  <si>
    <t>Účet 315 - pohledávky za rozpočtové příjmy</t>
  </si>
  <si>
    <t>SU/AU</t>
  </si>
  <si>
    <t>ORJ/ORG</t>
  </si>
  <si>
    <t>Název účtu</t>
  </si>
  <si>
    <t>Částka</t>
  </si>
  <si>
    <t>315/01</t>
  </si>
  <si>
    <t>10/1342</t>
  </si>
  <si>
    <t>10/1343</t>
  </si>
  <si>
    <t xml:space="preserve">                                                     - veřejné prostranství</t>
  </si>
  <si>
    <t>10/1344</t>
  </si>
  <si>
    <t xml:space="preserve">                                                     - vstupné</t>
  </si>
  <si>
    <t>10/1345</t>
  </si>
  <si>
    <t xml:space="preserve">                                                     - ubytovací kapacity</t>
  </si>
  <si>
    <t>10/1347</t>
  </si>
  <si>
    <t xml:space="preserve">                                                     - VHP</t>
  </si>
  <si>
    <t>10/1351</t>
  </si>
  <si>
    <t xml:space="preserve">                                                     - VPÚ</t>
  </si>
  <si>
    <t>10/2212</t>
  </si>
  <si>
    <t xml:space="preserve">                                                     - pokuty</t>
  </si>
  <si>
    <t>10/2324</t>
  </si>
  <si>
    <t xml:space="preserve">                                                     - náklady řízení</t>
  </si>
  <si>
    <t>51/63924</t>
  </si>
  <si>
    <t xml:space="preserve">                                                - OSO</t>
  </si>
  <si>
    <t>Pohledávky                               - OHS</t>
  </si>
  <si>
    <t xml:space="preserve">                                                - OIN</t>
  </si>
  <si>
    <t>315/31</t>
  </si>
  <si>
    <t>315/39</t>
  </si>
  <si>
    <t>Účet 321 - dodavatelé - neuhrazené závazky</t>
  </si>
  <si>
    <t>Datum splatnosti</t>
  </si>
  <si>
    <t>Číslo faktury</t>
  </si>
  <si>
    <t>Dodavatel</t>
  </si>
  <si>
    <t>IN.ORG s.r.o. (zádržné)</t>
  </si>
  <si>
    <t>Vršovický zámeček a.s.</t>
  </si>
  <si>
    <t>SYNER s.r.o</t>
  </si>
  <si>
    <t>VPÚ DECO PRAHA a.s.</t>
  </si>
  <si>
    <t>Mercedes Benz ČR, s.r.o.</t>
  </si>
  <si>
    <t>Marking Center Sedin, a.s.</t>
  </si>
  <si>
    <t>Vlach František-Atelier</t>
  </si>
  <si>
    <t>Datart International, a.s.</t>
  </si>
  <si>
    <t>Metropol TVm s.r.o.</t>
  </si>
  <si>
    <t>Evropský institut provoz.ekon.</t>
  </si>
  <si>
    <t>TOI TOI san.syst., s.r.o.</t>
  </si>
  <si>
    <t>ROSSY service, a.s.</t>
  </si>
  <si>
    <t>Strategic Consulring, s.r.o.</t>
  </si>
  <si>
    <t>Hrdlička + Bílek, s.r.o.</t>
  </si>
  <si>
    <t xml:space="preserve">Celkem   závazky </t>
  </si>
  <si>
    <t>Pohledávky za rozp. příjmy - daně a poplatky- rekreační</t>
  </si>
  <si>
    <t>Pohledávky za rozp. příjmy - OŠK (Kneiblová Marie)</t>
  </si>
  <si>
    <t>Pohledávky za rozp. příjmy - OŠK (Procházka Luďek)</t>
  </si>
  <si>
    <t>Pohledávky za rozp. příjmy - správní poplatky</t>
  </si>
  <si>
    <t>Pohledávky za rozp. příjmy - psi</t>
  </si>
  <si>
    <t>- 76 -</t>
  </si>
  <si>
    <t>- 75 -</t>
  </si>
  <si>
    <t>Příloha III/1/3</t>
  </si>
  <si>
    <t>- 3 -</t>
  </si>
  <si>
    <t>- 4 -</t>
  </si>
  <si>
    <t>MHMP/ROZ 2/169/2012</t>
  </si>
  <si>
    <t>RMČ č.1157 z  24.10.2012</t>
  </si>
  <si>
    <t>Volba prezidenta ČR</t>
  </si>
  <si>
    <t>98008</t>
  </si>
  <si>
    <t>17.10.</t>
  </si>
  <si>
    <t>6060</t>
  </si>
  <si>
    <t>MHMP/ROZ 2/195/2012</t>
  </si>
  <si>
    <t>RMČ č.1236 z 14.11.2012</t>
  </si>
  <si>
    <t>Volby do Senátu Parlamentu ČR</t>
  </si>
  <si>
    <t>98193</t>
  </si>
  <si>
    <t>31.10.</t>
  </si>
  <si>
    <t>6062</t>
  </si>
  <si>
    <t>MHMP/ROZ 2/215/2012</t>
  </si>
  <si>
    <t>RMČ č.1250 z 14.11.2012</t>
  </si>
  <si>
    <t>Výkon soc.-právní ochrany dětí 4.čtvrtletí</t>
  </si>
  <si>
    <t>1.10.</t>
  </si>
  <si>
    <t>7060</t>
  </si>
  <si>
    <t>MHMP/ROZ 2/180/2012</t>
  </si>
  <si>
    <t>RMČ č.1227 z 14.11.2012</t>
  </si>
  <si>
    <t>EU - Revitalizace Malešického parku</t>
  </si>
  <si>
    <t>EU                   neinvestice</t>
  </si>
  <si>
    <t>4122</t>
  </si>
  <si>
    <t>xxx17030</t>
  </si>
  <si>
    <t>27008</t>
  </si>
  <si>
    <t>HMP</t>
  </si>
  <si>
    <t>xxx00088</t>
  </si>
  <si>
    <t>EU                   investice</t>
  </si>
  <si>
    <t>4222</t>
  </si>
  <si>
    <t>xxx17857</t>
  </si>
  <si>
    <t>8042</t>
  </si>
  <si>
    <t>k 31.12.2012</t>
  </si>
  <si>
    <t>DS U Vršovického nádraží</t>
  </si>
  <si>
    <t>Výnosy z pronájmů</t>
  </si>
  <si>
    <r>
      <t xml:space="preserve">           z  toho </t>
    </r>
    <r>
      <rPr>
        <i/>
        <sz val="10"/>
        <rFont val="Times New Roman"/>
        <family val="1"/>
      </rPr>
      <t>nájemné z bytů - DPS</t>
    </r>
  </si>
  <si>
    <t>SD Záběhlická</t>
  </si>
  <si>
    <t>Ostatní výnosy (účet 641 až 649, 669)</t>
  </si>
  <si>
    <t>Úroky</t>
  </si>
  <si>
    <t>jine socialni pojisteni</t>
  </si>
  <si>
    <t xml:space="preserve">Ostatní náklady (557- 558) </t>
  </si>
  <si>
    <t xml:space="preserve">z toho : zákonné rezervy </t>
  </si>
  <si>
    <t>MHMP/ROZ 2/216/2012</t>
  </si>
  <si>
    <t>RMČ č.1239 z 14.11.2012</t>
  </si>
  <si>
    <t>8040</t>
  </si>
  <si>
    <t>MHMP/ROZ 2/219/2012</t>
  </si>
  <si>
    <t>RMČ č. 1323 z 28.11.2012</t>
  </si>
  <si>
    <t>Mezinár volejbalový turnaj dívek- vracená dotace</t>
  </si>
  <si>
    <t>1.11.</t>
  </si>
  <si>
    <t>8045</t>
  </si>
  <si>
    <t>MHMP/ROZ 2/218/2012</t>
  </si>
  <si>
    <t>RMČ č. 1334  z 30.11.2012</t>
  </si>
  <si>
    <t>98</t>
  </si>
  <si>
    <t>1061</t>
  </si>
  <si>
    <t>93</t>
  </si>
  <si>
    <t>5.12.</t>
  </si>
  <si>
    <t>8048</t>
  </si>
  <si>
    <t>MHMP/ROZ 2/250/2012</t>
  </si>
  <si>
    <t>vratka 100% podílu MČ na dodatečné dani z příjmů PO</t>
  </si>
  <si>
    <t>92</t>
  </si>
  <si>
    <t>17.12.</t>
  </si>
  <si>
    <t>8052</t>
  </si>
  <si>
    <t>MHMP/ROZ 2/276/2012</t>
  </si>
  <si>
    <t>účel.nein dotace z VHP a jiných tech.herních zař. 3.čtvrtletí</t>
  </si>
  <si>
    <t xml:space="preserve">Úpravy  rozpočtu MČ Praha 10 k 31.12.2012 dle usnesení RMČ a ZMČ </t>
  </si>
  <si>
    <t>3.10.</t>
  </si>
  <si>
    <t>62.</t>
  </si>
  <si>
    <t>RMČ č. 1063</t>
  </si>
  <si>
    <t>63.</t>
  </si>
  <si>
    <t>RMČ č. 1084</t>
  </si>
  <si>
    <t>64.</t>
  </si>
  <si>
    <t>RMČ č. 1089</t>
  </si>
  <si>
    <t>65.</t>
  </si>
  <si>
    <t>RMČ č. 1094</t>
  </si>
  <si>
    <t>212033</t>
  </si>
  <si>
    <t>66.</t>
  </si>
  <si>
    <t>RMČ č. 1102</t>
  </si>
  <si>
    <t>67.</t>
  </si>
  <si>
    <t>RMČ č. 1111</t>
  </si>
  <si>
    <t>68.</t>
  </si>
  <si>
    <t>RMČ č. 1112</t>
  </si>
  <si>
    <t>69.</t>
  </si>
  <si>
    <t>RMČ č. 1139</t>
  </si>
  <si>
    <t>15</t>
  </si>
  <si>
    <t>24.10.</t>
  </si>
  <si>
    <t>70.</t>
  </si>
  <si>
    <t>RMČ č. 1155</t>
  </si>
  <si>
    <t>0111</t>
  </si>
  <si>
    <t>0611</t>
  </si>
  <si>
    <t>212002</t>
  </si>
  <si>
    <t>212001</t>
  </si>
  <si>
    <t>212055</t>
  </si>
  <si>
    <t>71.</t>
  </si>
  <si>
    <t>RMČ č. 1182</t>
  </si>
  <si>
    <t>14.11.</t>
  </si>
  <si>
    <t>72.</t>
  </si>
  <si>
    <t>RMČ č. 1227</t>
  </si>
  <si>
    <t>73.</t>
  </si>
  <si>
    <t>RMČ č. 1229</t>
  </si>
  <si>
    <t>0321</t>
  </si>
  <si>
    <t>212004</t>
  </si>
  <si>
    <t>74.</t>
  </si>
  <si>
    <t>RMČ č. 1230</t>
  </si>
  <si>
    <t>1022</t>
  </si>
  <si>
    <t>17857</t>
  </si>
  <si>
    <t>22148310400</t>
  </si>
  <si>
    <t>17030</t>
  </si>
  <si>
    <t>17848</t>
  </si>
  <si>
    <t>17081</t>
  </si>
  <si>
    <t>75.</t>
  </si>
  <si>
    <t>RMČ č. 1238</t>
  </si>
  <si>
    <t>5136</t>
  </si>
  <si>
    <t>5175</t>
  </si>
  <si>
    <t>5194</t>
  </si>
  <si>
    <t>3319</t>
  </si>
  <si>
    <t>76.</t>
  </si>
  <si>
    <t>RMČ č. 1249</t>
  </si>
  <si>
    <t>310</t>
  </si>
  <si>
    <t>77.</t>
  </si>
  <si>
    <t>RMČ č. 1254</t>
  </si>
  <si>
    <t>3131</t>
  </si>
  <si>
    <t>0451</t>
  </si>
  <si>
    <t>4332</t>
  </si>
  <si>
    <t>4339</t>
  </si>
  <si>
    <t>78.</t>
  </si>
  <si>
    <t>RMČ č. 1255</t>
  </si>
  <si>
    <t>3392</t>
  </si>
  <si>
    <t>0691</t>
  </si>
  <si>
    <t>212056</t>
  </si>
  <si>
    <t>24.9.</t>
  </si>
  <si>
    <t>79.</t>
  </si>
  <si>
    <t xml:space="preserve">ZMČ č.12/88/2012  </t>
  </si>
  <si>
    <t>28.11.</t>
  </si>
  <si>
    <t>80.</t>
  </si>
  <si>
    <t>RMČ č. 1277</t>
  </si>
  <si>
    <t>4692205003</t>
  </si>
  <si>
    <t>81.</t>
  </si>
  <si>
    <t>RMČ č. 1303</t>
  </si>
  <si>
    <t>82.</t>
  </si>
  <si>
    <t>RMČ č. 1315</t>
  </si>
  <si>
    <t>212003</t>
  </si>
  <si>
    <t>212057</t>
  </si>
  <si>
    <t>211009</t>
  </si>
  <si>
    <t>83.</t>
  </si>
  <si>
    <t>RMČ č. 1316</t>
  </si>
  <si>
    <t>84.</t>
  </si>
  <si>
    <t>RMČ č. 1318</t>
  </si>
  <si>
    <t>13</t>
  </si>
  <si>
    <t>16</t>
  </si>
  <si>
    <t>85.</t>
  </si>
  <si>
    <t>RMČ č. 1319</t>
  </si>
  <si>
    <t>212014</t>
  </si>
  <si>
    <t>212011</t>
  </si>
  <si>
    <t>212010</t>
  </si>
  <si>
    <t>30.11.</t>
  </si>
  <si>
    <t>86.</t>
  </si>
  <si>
    <t xml:space="preserve">RMČ č. 1339 </t>
  </si>
  <si>
    <t>7</t>
  </si>
  <si>
    <t>14</t>
  </si>
  <si>
    <t>12.12.</t>
  </si>
  <si>
    <t>87.</t>
  </si>
  <si>
    <t xml:space="preserve">RMČ č. 1382 </t>
  </si>
  <si>
    <t>88.</t>
  </si>
  <si>
    <t>RMČ č. 1383</t>
  </si>
  <si>
    <t>89.</t>
  </si>
  <si>
    <t>RMČ č. 1384</t>
  </si>
  <si>
    <t>810</t>
  </si>
  <si>
    <t>90.</t>
  </si>
  <si>
    <t>RMČ č. 1387</t>
  </si>
  <si>
    <t>211008</t>
  </si>
  <si>
    <t>Místní příjmy k 31.12.2012</t>
  </si>
  <si>
    <t>2324 - přijaté nekapitálové</t>
  </si>
  <si>
    <t xml:space="preserve">           příspěvky a náhrady</t>
  </si>
  <si>
    <t xml:space="preserve">        - z toho náklady řízení</t>
  </si>
  <si>
    <t>Pozn.: Od 30.10.2011 jsou náklady řízení zaúčtovány na položce 2324 - přijaté nekapitálové příspěvky a náhrady</t>
  </si>
  <si>
    <t xml:space="preserve">Správní poplatky k 31. 12. 2012 - rozpis příjmů dle odborů                    </t>
  </si>
  <si>
    <t>Pokuty k 31.12.2012 - rozpis příjmů dle odborů</t>
  </si>
  <si>
    <t>Kompenzace části pokuty od fy</t>
  </si>
  <si>
    <t>D-Plus Projektová a Inženýrská. a.s</t>
  </si>
  <si>
    <t>za provozování VHP</t>
  </si>
  <si>
    <t>Pozn.: Správcem poplatku za užívání veřejného prostranství je odbor dopravy a energetiky</t>
  </si>
  <si>
    <t>odvod z výtěžku loterií</t>
  </si>
  <si>
    <t>přijaté sankční platby</t>
  </si>
  <si>
    <t>Název odboru</t>
  </si>
  <si>
    <t>Plátci</t>
  </si>
  <si>
    <t>1 - OEK</t>
  </si>
  <si>
    <t>občané</t>
  </si>
  <si>
    <t xml:space="preserve">       odbor ekonomický</t>
  </si>
  <si>
    <t>organizace</t>
  </si>
  <si>
    <t>převod do státního rozpočtu</t>
  </si>
  <si>
    <t>3 - OST</t>
  </si>
  <si>
    <t xml:space="preserve">      odbor stavební</t>
  </si>
  <si>
    <t>OŽD</t>
  </si>
  <si>
    <t>4    životního prostředí</t>
  </si>
  <si>
    <t>6   odd. životního prostředí</t>
  </si>
  <si>
    <t xml:space="preserve">    a doprava</t>
  </si>
  <si>
    <t>5 - OOS</t>
  </si>
  <si>
    <t xml:space="preserve">      občanskosprávní</t>
  </si>
  <si>
    <t>7 -  OŽI</t>
  </si>
  <si>
    <t xml:space="preserve">        odbor živnostenský</t>
  </si>
  <si>
    <t>Celkem zaplaceno</t>
  </si>
  <si>
    <t>Převod do státního rozpočtu</t>
  </si>
  <si>
    <t>C E L K E M</t>
  </si>
  <si>
    <t>4 - OŽD</t>
  </si>
  <si>
    <t>6 - OŽD</t>
  </si>
  <si>
    <t>7 - OŽI</t>
  </si>
  <si>
    <t xml:space="preserve">organizace </t>
  </si>
  <si>
    <t>70 - náklady řízení</t>
  </si>
  <si>
    <t>ORJ 1010  § 6409  položka 6901 ORG 212044</t>
  </si>
  <si>
    <t>RMČ 975</t>
  </si>
  <si>
    <t>19.9.2012</t>
  </si>
  <si>
    <t>RMČ 976</t>
  </si>
  <si>
    <t>reko ulice Moskevská</t>
  </si>
  <si>
    <t>ZMČ 12/88/2012</t>
  </si>
  <si>
    <t>24.9.2012</t>
  </si>
  <si>
    <t>TSK - reko chodníků</t>
  </si>
  <si>
    <t>MHMP/ROZ 2/118/2012</t>
  </si>
  <si>
    <t>41782212051</t>
  </si>
  <si>
    <t>8022</t>
  </si>
  <si>
    <t>RMČ č.790  z  16.7.2012</t>
  </si>
  <si>
    <t>Uzavření finančního vypořádání za rok 2011</t>
  </si>
  <si>
    <t>2221</t>
  </si>
  <si>
    <t>8023</t>
  </si>
  <si>
    <t>MHMP/ROZ 2/119/2012</t>
  </si>
  <si>
    <t>RMČ č. 790 z  16.7.2012</t>
  </si>
  <si>
    <t>vratka 100% podílu MČ na daňové povinnosti</t>
  </si>
  <si>
    <t>99</t>
  </si>
  <si>
    <t>8026</t>
  </si>
  <si>
    <t>MHMP/ROZ 2/115/2012</t>
  </si>
  <si>
    <t>RMČ č.886  z  29.8.2012</t>
  </si>
  <si>
    <t>Zdravé město Praha 2012 - I. program</t>
  </si>
  <si>
    <t>8027</t>
  </si>
  <si>
    <t>MHMP/ROZ 2/112/2012</t>
  </si>
  <si>
    <t>18.7.</t>
  </si>
  <si>
    <t>6039</t>
  </si>
  <si>
    <t>MHMP/ROZ 2/124/2012</t>
  </si>
  <si>
    <t>RMČ č.920  z  29.8.2012</t>
  </si>
  <si>
    <t>98007</t>
  </si>
  <si>
    <t>6041</t>
  </si>
  <si>
    <t>MHMP/ROZ 2/129/2012</t>
  </si>
  <si>
    <t>RMČ č.919  z  29.8.2012</t>
  </si>
  <si>
    <t>doplatek dávek HN a píspěvek na péči a zdrav.postiženým.</t>
  </si>
  <si>
    <t>4116</t>
  </si>
  <si>
    <t>13008</t>
  </si>
  <si>
    <t>15.8.</t>
  </si>
  <si>
    <t>6042</t>
  </si>
  <si>
    <t>MHMP/ROZ 2/153/2012</t>
  </si>
  <si>
    <t>RMČ č. 1005 z 19.9.2012</t>
  </si>
  <si>
    <t>Výkon soc.-právní ochrany dětí 3.čtvrtletí</t>
  </si>
  <si>
    <t>31.7.</t>
  </si>
  <si>
    <t>1001</t>
  </si>
  <si>
    <t>SFŽP - SP 10659407</t>
  </si>
  <si>
    <t>RMČ č. 1015 z  19.9.2012</t>
  </si>
  <si>
    <t>Zelená úsporám-zatep.fasád BD Belocerkevská 1046</t>
  </si>
  <si>
    <t>4213</t>
  </si>
  <si>
    <t>90909</t>
  </si>
  <si>
    <t>1002</t>
  </si>
  <si>
    <t>SFŽP - SP 10660707</t>
  </si>
  <si>
    <t>Zelená úsporám-zatep.fasád BD Novorossijská 1042</t>
  </si>
  <si>
    <t>1003</t>
  </si>
  <si>
    <t>SFŽP - SP 10662207</t>
  </si>
  <si>
    <t>Zelená úsporám-zatep.fasád BD Jakutská 1202-5</t>
  </si>
  <si>
    <t>SFŽP - SP 10663307</t>
  </si>
  <si>
    <t>Zelená úsporám-zatep.fasád BD Jakutská 1202</t>
  </si>
  <si>
    <t>16.7.</t>
  </si>
  <si>
    <t>43.</t>
  </si>
  <si>
    <t>RMČ č. 792</t>
  </si>
  <si>
    <t>44.</t>
  </si>
  <si>
    <t>RMČ č. 793</t>
  </si>
  <si>
    <t>45.</t>
  </si>
  <si>
    <t>RMČ č. 796</t>
  </si>
  <si>
    <t>46.</t>
  </si>
  <si>
    <t>RMČ č. 797</t>
  </si>
  <si>
    <t>47.</t>
  </si>
  <si>
    <t>RMČ č. 802</t>
  </si>
  <si>
    <t>504</t>
  </si>
  <si>
    <t>505</t>
  </si>
  <si>
    <t>48.</t>
  </si>
  <si>
    <t>RMČ č. 804</t>
  </si>
  <si>
    <t>8.8.</t>
  </si>
  <si>
    <t>49.</t>
  </si>
  <si>
    <t>RMČ č. 830</t>
  </si>
  <si>
    <t>211004</t>
  </si>
  <si>
    <t>212052</t>
  </si>
  <si>
    <t>50.</t>
  </si>
  <si>
    <t>RMČ č. 831</t>
  </si>
  <si>
    <t>29.8.</t>
  </si>
  <si>
    <t>51.</t>
  </si>
  <si>
    <t>RMČ č. 887</t>
  </si>
  <si>
    <t>52.</t>
  </si>
  <si>
    <t>RMČ č. 888</t>
  </si>
  <si>
    <t>53.</t>
  </si>
  <si>
    <t>RMČ č. 844</t>
  </si>
  <si>
    <t>211048</t>
  </si>
  <si>
    <t>212053</t>
  </si>
  <si>
    <t>54.</t>
  </si>
  <si>
    <t>RMČ č. 889</t>
  </si>
  <si>
    <t>55.</t>
  </si>
  <si>
    <t>RMČ č. 929</t>
  </si>
  <si>
    <t>56.</t>
  </si>
  <si>
    <t>RMČ č. 927</t>
  </si>
  <si>
    <t>12.9.</t>
  </si>
  <si>
    <t>57.</t>
  </si>
  <si>
    <t>RMČ č. 957</t>
  </si>
  <si>
    <t>58.</t>
  </si>
  <si>
    <t>RMČ č. 975</t>
  </si>
  <si>
    <t>210009</t>
  </si>
  <si>
    <t>2141</t>
  </si>
  <si>
    <t>211014</t>
  </si>
  <si>
    <t>59.</t>
  </si>
  <si>
    <t>RMČ č. 976</t>
  </si>
  <si>
    <t>2212</t>
  </si>
  <si>
    <t>212008</t>
  </si>
  <si>
    <t>19.9.</t>
  </si>
  <si>
    <t>60.</t>
  </si>
  <si>
    <t>RMČ č. 1003</t>
  </si>
  <si>
    <t>61.</t>
  </si>
  <si>
    <t>RMČ č. 1007</t>
  </si>
  <si>
    <t>208026</t>
  </si>
  <si>
    <t>212054</t>
  </si>
  <si>
    <t>- 7 -</t>
  </si>
  <si>
    <t>- 17 -</t>
  </si>
  <si>
    <t>- 18 -</t>
  </si>
  <si>
    <t>- 22 -</t>
  </si>
  <si>
    <t>- 27 -</t>
  </si>
  <si>
    <t>- 28 -</t>
  </si>
  <si>
    <t>Příloha III/17</t>
  </si>
  <si>
    <t>Příloha III/19/2</t>
  </si>
  <si>
    <t>Příloha III/23/2</t>
  </si>
  <si>
    <t>- 40 -</t>
  </si>
  <si>
    <t>Příloha V</t>
  </si>
  <si>
    <t>Spotřeba materiálu</t>
  </si>
  <si>
    <t>Spotřeba energie</t>
  </si>
  <si>
    <t>Výsledek hospodaření</t>
  </si>
  <si>
    <t>Závazky</t>
  </si>
  <si>
    <t>v tis.Kč</t>
  </si>
  <si>
    <t>Manka a škody</t>
  </si>
  <si>
    <t>Ostatní služby</t>
  </si>
  <si>
    <t>Pohledávky</t>
  </si>
  <si>
    <t>celkem</t>
  </si>
  <si>
    <t>- 52 -</t>
  </si>
  <si>
    <t>Celkem neinvestiční rezerva</t>
  </si>
  <si>
    <t>Účelová rezerva neinvestiční</t>
  </si>
  <si>
    <t>0022</t>
  </si>
  <si>
    <t>0023</t>
  </si>
  <si>
    <t xml:space="preserve">EU - Reko Malešického parku </t>
  </si>
  <si>
    <t>studie MČ Praha 10 (2012)</t>
  </si>
  <si>
    <t xml:space="preserve">0023 - EU - Reko Malešického parku </t>
  </si>
  <si>
    <t xml:space="preserve">0023 EU - Reko Malešického parku </t>
  </si>
  <si>
    <t>1501</t>
  </si>
  <si>
    <t>1502</t>
  </si>
  <si>
    <t>UZ  96</t>
  </si>
  <si>
    <t>MŠ - HMP dotace (výplata odměn)</t>
  </si>
  <si>
    <t>ZŠ - vzdělávání pedagogů</t>
  </si>
  <si>
    <t>ZŠ - HMP dotace (výplata odměn)</t>
  </si>
  <si>
    <t>ZŠ Karla Čapka Kodaňská</t>
  </si>
  <si>
    <t>ZŠ Eden Vladivostocká</t>
  </si>
  <si>
    <t>ZŠ Karla Čapka Kodaňská (Ani talen nazmar)</t>
  </si>
  <si>
    <t>ZŠ V Rybníčkách (oprava tělocvičny-parkety)</t>
  </si>
  <si>
    <t>ŠJ - HMP dotace (výplata odměn)</t>
  </si>
  <si>
    <t xml:space="preserve">ZŠ Karla Čapka Kodaňská </t>
  </si>
  <si>
    <t>0071</t>
  </si>
  <si>
    <t>MŠ fotovoltaický systém</t>
  </si>
  <si>
    <t>0072</t>
  </si>
  <si>
    <t>ZŠ fotovoltaický systém</t>
  </si>
  <si>
    <t>ostatní všeobecná vnitřní správa j.n.</t>
  </si>
  <si>
    <t>příjmy z prodeje zboží</t>
  </si>
  <si>
    <t>MŠ - vzdělávání pedagogů</t>
  </si>
  <si>
    <t>mimořádná okamžitá pomoc - MopU</t>
  </si>
  <si>
    <t>mimořádná okamžitá pomoc - MopV</t>
  </si>
  <si>
    <t>mimořádná okamžitá pomoc - MopN</t>
  </si>
  <si>
    <t>mimoř.pomoc os.ohrož.soc.vylouč.-MopS</t>
  </si>
  <si>
    <t>změny technologií vytápění</t>
  </si>
  <si>
    <t>nákup ost.služeb (P 10)</t>
  </si>
  <si>
    <t>ostatní záležitosti pozemních komunikací</t>
  </si>
  <si>
    <t xml:space="preserve">Investiční výdaje </t>
  </si>
  <si>
    <t>nem.V Olšinách 1451/20</t>
  </si>
  <si>
    <t>nákup ost.služeb (ekoosvěta)</t>
  </si>
  <si>
    <t xml:space="preserve">Neinvestiční výdaje </t>
  </si>
  <si>
    <t>Investiční výdaje</t>
  </si>
  <si>
    <t>C e l k e m</t>
  </si>
  <si>
    <t>Zákon.soc.dávky</t>
  </si>
  <si>
    <t>Neinvestiční výdaje</t>
  </si>
  <si>
    <t>Celkem</t>
  </si>
  <si>
    <t>VÝDAJE CELKEM</t>
  </si>
  <si>
    <t>územní plánování</t>
  </si>
  <si>
    <t>ostatní platby</t>
  </si>
  <si>
    <t>nájemné</t>
  </si>
  <si>
    <t>úhrady sankcí jiným rozpočtům</t>
  </si>
  <si>
    <t>ost.záležitosti ochrany památek a péče o kulturní dědictví</t>
  </si>
  <si>
    <t>Neinvestiční výdaje celkem</t>
  </si>
  <si>
    <t>inv.transféry církvím a nábož. společ.</t>
  </si>
  <si>
    <t xml:space="preserve">C e l k e m    </t>
  </si>
  <si>
    <t>Investiční výdaje celkem</t>
  </si>
  <si>
    <t>Rozpis čerpání investic</t>
  </si>
  <si>
    <t>Číslo akce</t>
  </si>
  <si>
    <t>Název akce</t>
  </si>
  <si>
    <t>ORG</t>
  </si>
  <si>
    <t>Celkem 3329-6329</t>
  </si>
  <si>
    <t>C e l k e m  výdaje</t>
  </si>
  <si>
    <t xml:space="preserve">nákup ost.služeb (dopr. studie a proj.) </t>
  </si>
  <si>
    <t xml:space="preserve">budovy, haly a stavby </t>
  </si>
  <si>
    <t>předškolní zařízení</t>
  </si>
  <si>
    <t>základní školy</t>
  </si>
  <si>
    <t>divadelní činnost</t>
  </si>
  <si>
    <t xml:space="preserve">ost.záležitosti kultury </t>
  </si>
  <si>
    <t>nákup materiálu j.n.</t>
  </si>
  <si>
    <t>teplo</t>
  </si>
  <si>
    <t>elektrická energie</t>
  </si>
  <si>
    <t xml:space="preserve">nákup ost.služeb </t>
  </si>
  <si>
    <t>opravy a udržování</t>
  </si>
  <si>
    <t>Právní subjekty</t>
  </si>
  <si>
    <t>neinv. příspěvky zříz. přísp. org.</t>
  </si>
  <si>
    <t>MŠ Bajkalská</t>
  </si>
  <si>
    <t>MŠ Benešovská</t>
  </si>
  <si>
    <t>MŠ Dvouletky</t>
  </si>
  <si>
    <t>MŠ Hřibská</t>
  </si>
  <si>
    <t>MŠ Chmelová</t>
  </si>
  <si>
    <t>MŠ Kodaňská</t>
  </si>
  <si>
    <t>MŠ Magnitogorská</t>
  </si>
  <si>
    <t>MŠ Mládežnická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</si>
  <si>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</si>
  <si>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</si>
  <si>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</si>
  <si>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</si>
  <si>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</si>
  <si>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</si>
  <si>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</si>
  <si>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</si>
  <si>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</si>
  <si>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</si>
  <si>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C e l k e m  MŠ</t>
  </si>
  <si>
    <t>ZŠ Brigádníků</t>
  </si>
  <si>
    <t>ZŠ Břečťanova</t>
  </si>
  <si>
    <t>ZŠ Gutova</t>
  </si>
  <si>
    <t>ZŠ Hostýnská</t>
  </si>
  <si>
    <t>ZŠ Jakutská</t>
  </si>
  <si>
    <t>ZŠ Nad Vodovodem</t>
  </si>
  <si>
    <t>ZŠ Olešská</t>
  </si>
  <si>
    <t>ZŠ Švehlova</t>
  </si>
  <si>
    <t>ZŠ U Roháč.kasáren</t>
  </si>
  <si>
    <t>ost.soc. péče a pomoc rodině a manželství (Azylový dům)</t>
  </si>
  <si>
    <t>ZŠ U Vršovic.nádraží</t>
  </si>
  <si>
    <t>ZŠ V Rybníčkách</t>
  </si>
  <si>
    <t>C e l k e m  ZŠ</t>
  </si>
  <si>
    <t>budovy, haly a stavby</t>
  </si>
  <si>
    <t>stroje, přístroje a zařízení</t>
  </si>
  <si>
    <t xml:space="preserve">C e l k e m  výdaje </t>
  </si>
  <si>
    <t>výstavní činnosti v kultuře</t>
  </si>
  <si>
    <t>MŠ Nedvězská</t>
  </si>
  <si>
    <t>služby školení a vzdělávání</t>
  </si>
  <si>
    <t>knihy, uč.pomůcky a tisk</t>
  </si>
  <si>
    <t xml:space="preserve">nákup materiálu j.n. </t>
  </si>
  <si>
    <t>nákup ost.služeb</t>
  </si>
  <si>
    <t>pohoštění</t>
  </si>
  <si>
    <t>věcné dary</t>
  </si>
  <si>
    <t>dary obyvatelstvu</t>
  </si>
  <si>
    <t>realizované kurzové ztráty</t>
  </si>
  <si>
    <t>služby peněžních ústavů</t>
  </si>
  <si>
    <t>cestovné (zahraniční)</t>
  </si>
  <si>
    <t>drob. hm. dlouhodobý majetek</t>
  </si>
  <si>
    <t>ost.poskytované zálohy a jistiny</t>
  </si>
  <si>
    <t>činnost místní správy</t>
  </si>
  <si>
    <t>konzult., poraden. a právní služby</t>
  </si>
  <si>
    <t>programové vybavení (SW)</t>
  </si>
  <si>
    <t>cestovné (tuzemské)</t>
  </si>
  <si>
    <t>programové vybavení</t>
  </si>
  <si>
    <t>výpočetní technika</t>
  </si>
  <si>
    <t>všeobecná ambulantní péče</t>
  </si>
  <si>
    <t>lékařská služba první pomoci</t>
  </si>
  <si>
    <r>
      <t>I</t>
    </r>
    <r>
      <rPr>
        <b/>
        <sz val="10"/>
        <rFont val="Times New Roman CE"/>
        <family val="1"/>
      </rPr>
      <t>nvestiční výdaje</t>
    </r>
  </si>
  <si>
    <t>pohřebnictví</t>
  </si>
  <si>
    <t>příspěvek na zvláštní pomůcky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</si>
</sst>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6" formatCode="_-* #,##0.0\ _K_č_-;\-* #,##0.0\ _K_č_-;_-* &quot;-&quot;??\ _K_č_-;_-@_-"/>
    <numFmt numFmtId="167" formatCode="#,##0_ ;[Red]\-#,##0\ "/>
    <numFmt numFmtId="168" formatCode="0.0"/>
    <numFmt numFmtId="169" formatCode="#,##0.0"/>
    <numFmt numFmtId="170" formatCode="#,##0;[Red]#,##0"/>
    <numFmt numFmtId="171" formatCode="[&lt;=9999999]###\ ##\ ##;##\ ##\ ##\ ##"/>
    <numFmt numFmtId="172" formatCode="d/m\."/>
    <numFmt numFmtId="173" formatCode="#,##0_ ;\-#,##0\ "/>
    <numFmt numFmtId="174" formatCode="#,##0.0\ &quot;Kč&quot;"/>
    <numFmt numFmtId="175" formatCode="0_ ;\-0\ "/>
    <numFmt numFmtId="176" formatCode="#,##0.00_ ;\-#,##0.00\ "/>
    <numFmt numFmtId="177" formatCode="#,##0.00\ _K_č"/>
    <numFmt numFmtId="178" formatCode="d/m/yy"/>
    <numFmt numFmtId="179" formatCode="mmmm\ 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"/>
    <numFmt numFmtId="184" formatCode="0.0_ ;\-0.0\ "/>
    <numFmt numFmtId="185" formatCode="#,##0.0_ ;\-#,##0.0\ "/>
    <numFmt numFmtId="186" formatCode="d/m/yyyy;@"/>
    <numFmt numFmtId="187" formatCode="#,##0.00_ ;[Red]\-#,##0.00\ 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0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2"/>
      <name val="Arial CE"/>
      <family val="0"/>
    </font>
    <font>
      <sz val="10"/>
      <color indexed="8"/>
      <name val="Times New Roman CE"/>
      <family val="0"/>
    </font>
    <font>
      <b/>
      <i/>
      <sz val="10"/>
      <name val="Times New Roman"/>
      <family val="1"/>
    </font>
    <font>
      <sz val="10"/>
      <name val="Helv"/>
      <family val="0"/>
    </font>
    <font>
      <u val="single"/>
      <sz val="10"/>
      <name val="Times New Roman CE"/>
      <family val="0"/>
    </font>
    <font>
      <sz val="14"/>
      <name val="Times New Roman"/>
      <family val="1"/>
    </font>
    <font>
      <b/>
      <sz val="13"/>
      <name val="Times New Roman CE"/>
      <family val="1"/>
    </font>
    <font>
      <b/>
      <u val="single"/>
      <sz val="10"/>
      <name val="Times New Roman CE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8"/>
      <name val="Arial CE"/>
      <family val="0"/>
    </font>
    <font>
      <sz val="11"/>
      <name val="Arial CE"/>
      <family val="0"/>
    </font>
    <font>
      <sz val="12"/>
      <name val="Helv"/>
      <family val="0"/>
    </font>
    <font>
      <sz val="12"/>
      <name val="Arial"/>
      <family val="2"/>
    </font>
    <font>
      <b/>
      <i/>
      <sz val="12"/>
      <name val="Times New Roman"/>
      <family val="1"/>
    </font>
    <font>
      <i/>
      <sz val="10"/>
      <name val="Helv"/>
      <family val="0"/>
    </font>
    <font>
      <i/>
      <sz val="10"/>
      <name val="Arial"/>
      <family val="2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2"/>
      <name val="Helv"/>
      <family val="0"/>
    </font>
    <font>
      <sz val="10"/>
      <name val="Calibri"/>
      <family val="2"/>
    </font>
    <font>
      <i/>
      <sz val="12"/>
      <name val="Times New Roman CE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8"/>
      <color indexed="57"/>
      <name val="Calibri Light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041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173" fontId="4" fillId="0" borderId="20" xfId="0" applyNumberFormat="1" applyFon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/>
    </xf>
    <xf numFmtId="173" fontId="4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right"/>
    </xf>
    <xf numFmtId="173" fontId="4" fillId="0" borderId="17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/>
    </xf>
    <xf numFmtId="0" fontId="13" fillId="0" borderId="36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169" fontId="13" fillId="0" borderId="14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37" xfId="0" applyFont="1" applyFill="1" applyBorder="1" applyAlignment="1">
      <alignment horizontal="left"/>
    </xf>
    <xf numFmtId="49" fontId="19" fillId="0" borderId="0" xfId="0" applyNumberFormat="1" applyFont="1" applyFill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169" fontId="8" fillId="0" borderId="26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28" fillId="0" borderId="42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69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0" fillId="0" borderId="45" xfId="0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169" fontId="6" fillId="0" borderId="2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16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4" fillId="0" borderId="4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169" fontId="4" fillId="0" borderId="12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/>
    </xf>
    <xf numFmtId="169" fontId="13" fillId="0" borderId="4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50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left"/>
    </xf>
    <xf numFmtId="0" fontId="11" fillId="0" borderId="38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right"/>
    </xf>
    <xf numFmtId="169" fontId="13" fillId="0" borderId="54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3" fontId="6" fillId="0" borderId="46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8" fillId="0" borderId="46" xfId="0" applyFont="1" applyFill="1" applyBorder="1" applyAlignment="1">
      <alignment/>
    </xf>
    <xf numFmtId="169" fontId="6" fillId="0" borderId="46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50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169" fontId="4" fillId="0" borderId="19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41" xfId="0" applyFont="1" applyFill="1" applyBorder="1" applyAlignment="1">
      <alignment horizontal="left"/>
    </xf>
    <xf numFmtId="0" fontId="13" fillId="0" borderId="34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right"/>
    </xf>
    <xf numFmtId="169" fontId="13" fillId="0" borderId="12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3" fillId="0" borderId="19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0" fontId="31" fillId="0" borderId="38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1" fillId="0" borderId="38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/>
    </xf>
    <xf numFmtId="0" fontId="4" fillId="0" borderId="12" xfId="48" applyFont="1" applyFill="1" applyBorder="1">
      <alignment/>
      <protection/>
    </xf>
    <xf numFmtId="3" fontId="4" fillId="0" borderId="12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left"/>
    </xf>
    <xf numFmtId="0" fontId="6" fillId="0" borderId="49" xfId="0" applyFont="1" applyFill="1" applyBorder="1" applyAlignment="1">
      <alignment/>
    </xf>
    <xf numFmtId="3" fontId="6" fillId="0" borderId="46" xfId="0" applyNumberFormat="1" applyFont="1" applyFill="1" applyBorder="1" applyAlignment="1">
      <alignment horizontal="right"/>
    </xf>
    <xf numFmtId="169" fontId="6" fillId="0" borderId="4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57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69" fontId="9" fillId="0" borderId="12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/>
    </xf>
    <xf numFmtId="0" fontId="9" fillId="0" borderId="53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169" fontId="8" fillId="0" borderId="19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left"/>
    </xf>
    <xf numFmtId="3" fontId="8" fillId="0" borderId="46" xfId="0" applyNumberFormat="1" applyFont="1" applyFill="1" applyBorder="1" applyAlignment="1">
      <alignment/>
    </xf>
    <xf numFmtId="169" fontId="8" fillId="0" borderId="4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0" fontId="8" fillId="0" borderId="46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28" fillId="0" borderId="0" xfId="0" applyFont="1" applyFill="1" applyAlignment="1">
      <alignment horizontal="right"/>
    </xf>
    <xf numFmtId="0" fontId="4" fillId="0" borderId="59" xfId="0" applyFont="1" applyFill="1" applyBorder="1" applyAlignment="1">
      <alignment horizontal="left"/>
    </xf>
    <xf numFmtId="0" fontId="4" fillId="0" borderId="55" xfId="0" applyFont="1" applyFill="1" applyBorder="1" applyAlignment="1">
      <alignment/>
    </xf>
    <xf numFmtId="0" fontId="8" fillId="0" borderId="60" xfId="0" applyFont="1" applyFill="1" applyBorder="1" applyAlignment="1">
      <alignment horizontal="left"/>
    </xf>
    <xf numFmtId="169" fontId="4" fillId="0" borderId="4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51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52" xfId="0" applyFont="1" applyFill="1" applyBorder="1" applyAlignment="1">
      <alignment horizontal="left"/>
    </xf>
    <xf numFmtId="169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10" fontId="6" fillId="0" borderId="39" xfId="0" applyNumberFormat="1" applyFont="1" applyFill="1" applyBorder="1" applyAlignment="1">
      <alignment horizontal="center"/>
    </xf>
    <xf numFmtId="10" fontId="4" fillId="0" borderId="37" xfId="0" applyNumberFormat="1" applyFont="1" applyFill="1" applyBorder="1" applyAlignment="1">
      <alignment/>
    </xf>
    <xf numFmtId="10" fontId="13" fillId="0" borderId="59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6" fillId="0" borderId="55" xfId="0" applyNumberFormat="1" applyFont="1" applyFill="1" applyBorder="1" applyAlignment="1">
      <alignment/>
    </xf>
    <xf numFmtId="0" fontId="6" fillId="0" borderId="55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19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0" fontId="4" fillId="0" borderId="38" xfId="0" applyFont="1" applyFill="1" applyBorder="1" applyAlignment="1">
      <alignment/>
    </xf>
    <xf numFmtId="0" fontId="21" fillId="0" borderId="0" xfId="0" applyFont="1" applyFill="1" applyAlignment="1">
      <alignment/>
    </xf>
    <xf numFmtId="3" fontId="22" fillId="0" borderId="47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4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2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169" fontId="4" fillId="0" borderId="19" xfId="0" applyNumberFormat="1" applyFont="1" applyFill="1" applyBorder="1" applyAlignment="1">
      <alignment/>
    </xf>
    <xf numFmtId="169" fontId="13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5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4" fillId="0" borderId="46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49" fontId="13" fillId="0" borderId="38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169" fontId="8" fillId="0" borderId="13" xfId="0" applyNumberFormat="1" applyFont="1" applyFill="1" applyBorder="1" applyAlignment="1">
      <alignment/>
    </xf>
    <xf numFmtId="0" fontId="6" fillId="0" borderId="49" xfId="0" applyFont="1" applyFill="1" applyBorder="1" applyAlignment="1">
      <alignment horizontal="left"/>
    </xf>
    <xf numFmtId="0" fontId="6" fillId="0" borderId="49" xfId="0" applyFont="1" applyFill="1" applyBorder="1" applyAlignment="1">
      <alignment/>
    </xf>
    <xf numFmtId="0" fontId="4" fillId="0" borderId="50" xfId="0" applyFont="1" applyFill="1" applyBorder="1" applyAlignment="1">
      <alignment horizontal="left"/>
    </xf>
    <xf numFmtId="0" fontId="6" fillId="0" borderId="43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0" fontId="10" fillId="0" borderId="48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3" fillId="0" borderId="57" xfId="0" applyFont="1" applyFill="1" applyBorder="1" applyAlignment="1">
      <alignment horizontal="left"/>
    </xf>
    <xf numFmtId="169" fontId="6" fillId="0" borderId="14" xfId="0" applyNumberFormat="1" applyFont="1" applyFill="1" applyBorder="1" applyAlignment="1">
      <alignment/>
    </xf>
    <xf numFmtId="0" fontId="8" fillId="0" borderId="57" xfId="0" applyFont="1" applyFill="1" applyBorder="1" applyAlignment="1">
      <alignment horizontal="left"/>
    </xf>
    <xf numFmtId="0" fontId="10" fillId="0" borderId="4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29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3" fillId="0" borderId="57" xfId="0" applyFont="1" applyFill="1" applyBorder="1" applyAlignment="1">
      <alignment horizontal="left"/>
    </xf>
    <xf numFmtId="0" fontId="13" fillId="0" borderId="43" xfId="0" applyFont="1" applyFill="1" applyBorder="1" applyAlignment="1">
      <alignment/>
    </xf>
    <xf numFmtId="0" fontId="4" fillId="0" borderId="4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41" xfId="0" applyFont="1" applyFill="1" applyBorder="1" applyAlignment="1">
      <alignment horizontal="left"/>
    </xf>
    <xf numFmtId="0" fontId="13" fillId="0" borderId="53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24" fillId="0" borderId="37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24" fillId="0" borderId="33" xfId="0" applyFont="1" applyFill="1" applyBorder="1" applyAlignment="1">
      <alignment horizontal="left"/>
    </xf>
    <xf numFmtId="0" fontId="24" fillId="0" borderId="37" xfId="48" applyFont="1" applyFill="1" applyBorder="1" applyAlignment="1">
      <alignment horizontal="left"/>
      <protection/>
    </xf>
    <xf numFmtId="0" fontId="19" fillId="0" borderId="25" xfId="48" applyFont="1" applyFill="1" applyBorder="1" applyAlignment="1">
      <alignment horizontal="left"/>
      <protection/>
    </xf>
    <xf numFmtId="0" fontId="13" fillId="0" borderId="48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left"/>
    </xf>
    <xf numFmtId="0" fontId="11" fillId="0" borderId="49" xfId="0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29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9" fontId="12" fillId="0" borderId="12" xfId="0" applyNumberFormat="1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4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0" fontId="7" fillId="0" borderId="43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3" fontId="13" fillId="0" borderId="53" xfId="0" applyNumberFormat="1" applyFont="1" applyFill="1" applyBorder="1" applyAlignment="1">
      <alignment/>
    </xf>
    <xf numFmtId="0" fontId="10" fillId="0" borderId="48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0" fillId="0" borderId="49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3" fontId="13" fillId="0" borderId="14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3" fontId="21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23" fillId="0" borderId="29" xfId="0" applyFont="1" applyFill="1" applyBorder="1" applyAlignment="1">
      <alignment horizontal="left"/>
    </xf>
    <xf numFmtId="0" fontId="23" fillId="0" borderId="29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0" fontId="25" fillId="0" borderId="39" xfId="0" applyFont="1" applyFill="1" applyBorder="1" applyAlignment="1">
      <alignment horizontal="left"/>
    </xf>
    <xf numFmtId="0" fontId="19" fillId="0" borderId="4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19" fillId="0" borderId="31" xfId="0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/>
    </xf>
    <xf numFmtId="169" fontId="19" fillId="0" borderId="19" xfId="0" applyNumberFormat="1" applyFont="1" applyFill="1" applyBorder="1" applyAlignment="1">
      <alignment/>
    </xf>
    <xf numFmtId="0" fontId="19" fillId="0" borderId="4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right"/>
    </xf>
    <xf numFmtId="0" fontId="19" fillId="0" borderId="34" xfId="0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/>
    </xf>
    <xf numFmtId="0" fontId="27" fillId="0" borderId="35" xfId="0" applyFont="1" applyFill="1" applyBorder="1" applyAlignment="1">
      <alignment horizontal="left"/>
    </xf>
    <xf numFmtId="0" fontId="26" fillId="0" borderId="43" xfId="0" applyFont="1" applyFill="1" applyBorder="1" applyAlignment="1">
      <alignment horizontal="left"/>
    </xf>
    <xf numFmtId="0" fontId="27" fillId="0" borderId="43" xfId="0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0" fontId="24" fillId="0" borderId="39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19" fillId="0" borderId="29" xfId="0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0" fontId="22" fillId="0" borderId="55" xfId="0" applyFont="1" applyFill="1" applyBorder="1" applyAlignment="1">
      <alignment horizontal="left"/>
    </xf>
    <xf numFmtId="0" fontId="22" fillId="0" borderId="60" xfId="0" applyFont="1" applyFill="1" applyBorder="1" applyAlignment="1">
      <alignment horizontal="left"/>
    </xf>
    <xf numFmtId="0" fontId="21" fillId="0" borderId="49" xfId="0" applyFont="1" applyFill="1" applyBorder="1" applyAlignment="1">
      <alignment/>
    </xf>
    <xf numFmtId="3" fontId="22" fillId="0" borderId="4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69" fontId="19" fillId="0" borderId="0" xfId="0" applyNumberFormat="1" applyFont="1" applyFill="1" applyAlignment="1">
      <alignment/>
    </xf>
    <xf numFmtId="0" fontId="34" fillId="0" borderId="28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/>
    </xf>
    <xf numFmtId="0" fontId="19" fillId="0" borderId="19" xfId="48" applyFont="1" applyFill="1" applyBorder="1" applyAlignment="1">
      <alignment horizontal="left"/>
      <protection/>
    </xf>
    <xf numFmtId="0" fontId="19" fillId="0" borderId="61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25" xfId="48" applyFont="1" applyFill="1" applyBorder="1">
      <alignment/>
      <protection/>
    </xf>
    <xf numFmtId="0" fontId="19" fillId="0" borderId="43" xfId="0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0" fontId="19" fillId="0" borderId="37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3" fontId="24" fillId="0" borderId="26" xfId="0" applyNumberFormat="1" applyFont="1" applyFill="1" applyBorder="1" applyAlignment="1">
      <alignment/>
    </xf>
    <xf numFmtId="169" fontId="24" fillId="0" borderId="14" xfId="0" applyNumberFormat="1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0" fontId="24" fillId="0" borderId="42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24" fillId="0" borderId="43" xfId="0" applyFont="1" applyFill="1" applyBorder="1" applyAlignment="1">
      <alignment horizontal="left"/>
    </xf>
    <xf numFmtId="0" fontId="24" fillId="0" borderId="43" xfId="0" applyFont="1" applyFill="1" applyBorder="1" applyAlignment="1">
      <alignment/>
    </xf>
    <xf numFmtId="0" fontId="24" fillId="0" borderId="64" xfId="0" applyFont="1" applyFill="1" applyBorder="1" applyAlignment="1">
      <alignment horizontal="left"/>
    </xf>
    <xf numFmtId="0" fontId="19" fillId="0" borderId="44" xfId="0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169" fontId="24" fillId="0" borderId="26" xfId="0" applyNumberFormat="1" applyFont="1" applyFill="1" applyBorder="1" applyAlignment="1">
      <alignment/>
    </xf>
    <xf numFmtId="0" fontId="19" fillId="0" borderId="41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48" applyFont="1" applyFill="1" applyBorder="1" applyAlignment="1">
      <alignment horizontal="left"/>
      <protection/>
    </xf>
    <xf numFmtId="0" fontId="19" fillId="0" borderId="10" xfId="48" applyFont="1" applyFill="1" applyBorder="1">
      <alignment/>
      <protection/>
    </xf>
    <xf numFmtId="3" fontId="19" fillId="0" borderId="10" xfId="48" applyNumberFormat="1" applyFont="1" applyFill="1" applyBorder="1">
      <alignment/>
      <protection/>
    </xf>
    <xf numFmtId="3" fontId="19" fillId="0" borderId="18" xfId="48" applyNumberFormat="1" applyFont="1" applyFill="1" applyBorder="1">
      <alignment/>
      <protection/>
    </xf>
    <xf numFmtId="0" fontId="24" fillId="0" borderId="59" xfId="48" applyFont="1" applyFill="1" applyBorder="1" applyAlignment="1">
      <alignment horizontal="right"/>
      <protection/>
    </xf>
    <xf numFmtId="0" fontId="24" fillId="0" borderId="14" xfId="48" applyFont="1" applyFill="1" applyBorder="1" applyAlignment="1">
      <alignment horizontal="left"/>
      <protection/>
    </xf>
    <xf numFmtId="0" fontId="19" fillId="0" borderId="14" xfId="48" applyFont="1" applyFill="1" applyBorder="1">
      <alignment/>
      <protection/>
    </xf>
    <xf numFmtId="3" fontId="24" fillId="0" borderId="14" xfId="48" applyNumberFormat="1" applyFont="1" applyFill="1" applyBorder="1">
      <alignment/>
      <protection/>
    </xf>
    <xf numFmtId="3" fontId="24" fillId="0" borderId="16" xfId="48" applyNumberFormat="1" applyFont="1" applyFill="1" applyBorder="1">
      <alignment/>
      <protection/>
    </xf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49" xfId="0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/>
    </xf>
    <xf numFmtId="169" fontId="13" fillId="0" borderId="14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 horizontal="right"/>
      <protection/>
    </xf>
    <xf numFmtId="3" fontId="4" fillId="0" borderId="17" xfId="48" applyNumberFormat="1" applyFont="1" applyFill="1" applyBorder="1" applyAlignment="1">
      <alignment horizontal="right"/>
      <protection/>
    </xf>
    <xf numFmtId="0" fontId="10" fillId="0" borderId="4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right"/>
    </xf>
    <xf numFmtId="169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right"/>
    </xf>
    <xf numFmtId="3" fontId="4" fillId="0" borderId="19" xfId="48" applyNumberFormat="1" applyFont="1" applyFill="1" applyBorder="1">
      <alignment/>
      <protection/>
    </xf>
    <xf numFmtId="3" fontId="4" fillId="0" borderId="20" xfId="48" applyNumberFormat="1" applyFont="1" applyFill="1" applyBorder="1">
      <alignment/>
      <protection/>
    </xf>
    <xf numFmtId="0" fontId="13" fillId="0" borderId="38" xfId="0" applyFont="1" applyFill="1" applyBorder="1" applyAlignment="1">
      <alignment/>
    </xf>
    <xf numFmtId="0" fontId="13" fillId="0" borderId="41" xfId="0" applyFont="1" applyFill="1" applyBorder="1" applyAlignment="1">
      <alignment horizontal="left"/>
    </xf>
    <xf numFmtId="0" fontId="13" fillId="0" borderId="53" xfId="0" applyFont="1" applyFill="1" applyBorder="1" applyAlignment="1">
      <alignment/>
    </xf>
    <xf numFmtId="0" fontId="10" fillId="0" borderId="4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0" fontId="8" fillId="0" borderId="5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13" fillId="0" borderId="55" xfId="0" applyFont="1" applyFill="1" applyBorder="1" applyAlignment="1">
      <alignment horizontal="right"/>
    </xf>
    <xf numFmtId="0" fontId="11" fillId="0" borderId="46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9" fontId="8" fillId="0" borderId="54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/>
    </xf>
    <xf numFmtId="3" fontId="31" fillId="0" borderId="6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169" fontId="4" fillId="0" borderId="13" xfId="0" applyNumberFormat="1" applyFont="1" applyFill="1" applyBorder="1" applyAlignment="1">
      <alignment/>
    </xf>
    <xf numFmtId="3" fontId="31" fillId="0" borderId="54" xfId="0" applyNumberFormat="1" applyFont="1" applyFill="1" applyBorder="1" applyAlignment="1">
      <alignment/>
    </xf>
    <xf numFmtId="3" fontId="31" fillId="0" borderId="65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69" fontId="11" fillId="0" borderId="19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0" fillId="0" borderId="0" xfId="52" applyNumberFormat="1" applyFont="1" applyFill="1" applyBorder="1" applyAlignment="1">
      <alignment/>
    </xf>
    <xf numFmtId="0" fontId="34" fillId="0" borderId="48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3" fontId="23" fillId="0" borderId="18" xfId="0" applyNumberFormat="1" applyFont="1" applyFill="1" applyBorder="1" applyAlignment="1">
      <alignment/>
    </xf>
    <xf numFmtId="4" fontId="19" fillId="0" borderId="33" xfId="0" applyNumberFormat="1" applyFont="1" applyFill="1" applyBorder="1" applyAlignment="1">
      <alignment horizontal="left"/>
    </xf>
    <xf numFmtId="169" fontId="19" fillId="0" borderId="17" xfId="0" applyNumberFormat="1" applyFont="1" applyFill="1" applyBorder="1" applyAlignment="1">
      <alignment horizontal="right"/>
    </xf>
    <xf numFmtId="0" fontId="19" fillId="0" borderId="33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169" fontId="19" fillId="0" borderId="15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13" fillId="0" borderId="14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69" fontId="13" fillId="0" borderId="26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69" fontId="10" fillId="0" borderId="46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3" fontId="4" fillId="0" borderId="12" xfId="48" applyNumberFormat="1" applyFont="1" applyFill="1" applyBorder="1">
      <alignment/>
      <protection/>
    </xf>
    <xf numFmtId="169" fontId="22" fillId="0" borderId="14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69" fontId="4" fillId="0" borderId="43" xfId="0" applyNumberFormat="1" applyFont="1" applyBorder="1" applyAlignment="1">
      <alignment horizontal="right"/>
    </xf>
    <xf numFmtId="0" fontId="19" fillId="0" borderId="19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49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46" xfId="0" applyFont="1" applyBorder="1" applyAlignment="1">
      <alignment/>
    </xf>
    <xf numFmtId="3" fontId="7" fillId="0" borderId="47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10" fontId="22" fillId="0" borderId="4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41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10" fillId="0" borderId="0" xfId="0" applyFont="1" applyFill="1" applyAlignment="1">
      <alignment/>
    </xf>
    <xf numFmtId="169" fontId="8" fillId="0" borderId="12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9" fillId="0" borderId="17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69" fontId="11" fillId="0" borderId="12" xfId="0" applyNumberFormat="1" applyFont="1" applyFill="1" applyBorder="1" applyAlignment="1">
      <alignment/>
    </xf>
    <xf numFmtId="3" fontId="26" fillId="0" borderId="27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0" fontId="33" fillId="0" borderId="25" xfId="0" applyFont="1" applyFill="1" applyBorder="1" applyAlignment="1">
      <alignment/>
    </xf>
    <xf numFmtId="3" fontId="19" fillId="0" borderId="18" xfId="0" applyNumberFormat="1" applyFont="1" applyFill="1" applyBorder="1" applyAlignment="1">
      <alignment horizontal="right"/>
    </xf>
    <xf numFmtId="3" fontId="19" fillId="0" borderId="27" xfId="0" applyNumberFormat="1" applyFont="1" applyFill="1" applyBorder="1" applyAlignment="1">
      <alignment horizontal="right"/>
    </xf>
    <xf numFmtId="169" fontId="34" fillId="0" borderId="47" xfId="0" applyNumberFormat="1" applyFont="1" applyBorder="1" applyAlignment="1">
      <alignment horizontal="right"/>
    </xf>
    <xf numFmtId="0" fontId="34" fillId="0" borderId="63" xfId="0" applyFont="1" applyFill="1" applyBorder="1" applyAlignment="1">
      <alignment horizontal="left"/>
    </xf>
    <xf numFmtId="0" fontId="24" fillId="0" borderId="39" xfId="48" applyFont="1" applyFill="1" applyBorder="1" applyAlignment="1">
      <alignment horizontal="left"/>
      <protection/>
    </xf>
    <xf numFmtId="3" fontId="4" fillId="0" borderId="12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73" fontId="4" fillId="0" borderId="12" xfId="0" applyNumberFormat="1" applyFont="1" applyBorder="1" applyAlignment="1">
      <alignment/>
    </xf>
    <xf numFmtId="173" fontId="4" fillId="0" borderId="19" xfId="0" applyNumberFormat="1" applyFont="1" applyBorder="1" applyAlignment="1">
      <alignment/>
    </xf>
    <xf numFmtId="173" fontId="4" fillId="0" borderId="10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69" fontId="11" fillId="0" borderId="54" xfId="0" applyNumberFormat="1" applyFont="1" applyFill="1" applyBorder="1" applyAlignment="1">
      <alignment/>
    </xf>
    <xf numFmtId="0" fontId="34" fillId="0" borderId="25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8" fontId="4" fillId="0" borderId="0" xfId="0" applyNumberFormat="1" applyFont="1" applyFill="1" applyAlignment="1">
      <alignment/>
    </xf>
    <xf numFmtId="169" fontId="8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169" fontId="13" fillId="0" borderId="2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right"/>
    </xf>
    <xf numFmtId="3" fontId="23" fillId="0" borderId="47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34" fillId="0" borderId="55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169" fontId="23" fillId="0" borderId="18" xfId="0" applyNumberFormat="1" applyFont="1" applyBorder="1" applyAlignment="1">
      <alignment/>
    </xf>
    <xf numFmtId="169" fontId="19" fillId="0" borderId="17" xfId="0" applyNumberFormat="1" applyFont="1" applyBorder="1" applyAlignment="1">
      <alignment horizontal="right"/>
    </xf>
    <xf numFmtId="0" fontId="19" fillId="0" borderId="35" xfId="0" applyFont="1" applyBorder="1" applyAlignment="1">
      <alignment horizontal="left"/>
    </xf>
    <xf numFmtId="169" fontId="24" fillId="0" borderId="27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22" fillId="0" borderId="35" xfId="0" applyFont="1" applyBorder="1" applyAlignment="1">
      <alignment horizontal="left"/>
    </xf>
    <xf numFmtId="169" fontId="22" fillId="0" borderId="27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48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169" fontId="23" fillId="0" borderId="15" xfId="0" applyNumberFormat="1" applyFont="1" applyBorder="1" applyAlignment="1">
      <alignment/>
    </xf>
    <xf numFmtId="0" fontId="19" fillId="0" borderId="24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169" fontId="24" fillId="0" borderId="2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35" fillId="0" borderId="0" xfId="0" applyFont="1" applyAlignment="1">
      <alignment horizontal="center"/>
    </xf>
    <xf numFmtId="3" fontId="7" fillId="0" borderId="55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8" xfId="0" applyFont="1" applyBorder="1" applyAlignment="1">
      <alignment/>
    </xf>
    <xf numFmtId="49" fontId="4" fillId="0" borderId="67" xfId="0" applyNumberFormat="1" applyFont="1" applyBorder="1" applyAlignment="1">
      <alignment horizontal="right"/>
    </xf>
    <xf numFmtId="49" fontId="19" fillId="0" borderId="68" xfId="0" applyNumberFormat="1" applyFont="1" applyFill="1" applyBorder="1" applyAlignment="1">
      <alignment horizontal="center"/>
    </xf>
    <xf numFmtId="10" fontId="24" fillId="0" borderId="12" xfId="0" applyNumberFormat="1" applyFont="1" applyFill="1" applyBorder="1" applyAlignment="1">
      <alignment horizontal="left"/>
    </xf>
    <xf numFmtId="169" fontId="4" fillId="0" borderId="68" xfId="0" applyNumberFormat="1" applyFont="1" applyFill="1" applyBorder="1" applyAlignment="1">
      <alignment/>
    </xf>
    <xf numFmtId="169" fontId="19" fillId="0" borderId="41" xfId="0" applyNumberFormat="1" applyFont="1" applyBorder="1" applyAlignment="1">
      <alignment/>
    </xf>
    <xf numFmtId="169" fontId="35" fillId="0" borderId="17" xfId="0" applyNumberFormat="1" applyFont="1" applyBorder="1" applyAlignment="1">
      <alignment/>
    </xf>
    <xf numFmtId="3" fontId="9" fillId="0" borderId="33" xfId="0" applyNumberFormat="1" applyFont="1" applyBorder="1" applyAlignment="1">
      <alignment horizontal="left"/>
    </xf>
    <xf numFmtId="49" fontId="9" fillId="0" borderId="67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169" fontId="9" fillId="0" borderId="12" xfId="0" applyNumberFormat="1" applyFont="1" applyBorder="1" applyAlignment="1">
      <alignment/>
    </xf>
    <xf numFmtId="49" fontId="9" fillId="0" borderId="53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35" fillId="0" borderId="33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0" fontId="19" fillId="0" borderId="12" xfId="0" applyNumberFormat="1" applyFont="1" applyBorder="1" applyAlignment="1">
      <alignment horizontal="left"/>
    </xf>
    <xf numFmtId="169" fontId="8" fillId="0" borderId="12" xfId="0" applyNumberFormat="1" applyFont="1" applyBorder="1" applyAlignment="1">
      <alignment/>
    </xf>
    <xf numFmtId="169" fontId="24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169" fontId="4" fillId="0" borderId="12" xfId="0" applyNumberFormat="1" applyFont="1" applyBorder="1" applyAlignment="1">
      <alignment/>
    </xf>
    <xf numFmtId="169" fontId="35" fillId="0" borderId="41" xfId="0" applyNumberFormat="1" applyFont="1" applyBorder="1" applyAlignment="1">
      <alignment/>
    </xf>
    <xf numFmtId="49" fontId="4" fillId="0" borderId="53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0" borderId="17" xfId="0" applyNumberFormat="1" applyFont="1" applyBorder="1" applyAlignment="1">
      <alignment/>
    </xf>
    <xf numFmtId="0" fontId="35" fillId="0" borderId="0" xfId="0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0" fontId="4" fillId="0" borderId="12" xfId="0" applyNumberFormat="1" applyFont="1" applyBorder="1" applyAlignment="1">
      <alignment/>
    </xf>
    <xf numFmtId="169" fontId="34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169" fontId="8" fillId="0" borderId="14" xfId="0" applyNumberFormat="1" applyFont="1" applyBorder="1" applyAlignment="1">
      <alignment/>
    </xf>
    <xf numFmtId="169" fontId="35" fillId="0" borderId="36" xfId="0" applyNumberFormat="1" applyFont="1" applyBorder="1" applyAlignment="1">
      <alignment/>
    </xf>
    <xf numFmtId="0" fontId="35" fillId="0" borderId="5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49" fontId="21" fillId="0" borderId="60" xfId="0" applyNumberFormat="1" applyFont="1" applyBorder="1" applyAlignment="1">
      <alignment horizontal="center"/>
    </xf>
    <xf numFmtId="169" fontId="22" fillId="0" borderId="26" xfId="0" applyNumberFormat="1" applyFont="1" applyBorder="1" applyAlignment="1">
      <alignment/>
    </xf>
    <xf numFmtId="169" fontId="22" fillId="0" borderId="47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7" fillId="0" borderId="5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49" fontId="4" fillId="0" borderId="31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right"/>
    </xf>
    <xf numFmtId="49" fontId="4" fillId="0" borderId="41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49" fontId="4" fillId="0" borderId="69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right"/>
    </xf>
    <xf numFmtId="3" fontId="4" fillId="0" borderId="71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9" fillId="0" borderId="31" xfId="0" applyFont="1" applyBorder="1" applyAlignment="1">
      <alignment/>
    </xf>
    <xf numFmtId="49" fontId="9" fillId="0" borderId="41" xfId="0" applyNumberFormat="1" applyFont="1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8" fillId="0" borderId="40" xfId="0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26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49" fontId="4" fillId="0" borderId="45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173" fontId="4" fillId="0" borderId="19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7" fillId="0" borderId="5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169" fontId="19" fillId="0" borderId="13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169" fontId="4" fillId="0" borderId="54" xfId="0" applyNumberFormat="1" applyFont="1" applyFill="1" applyBorder="1" applyAlignment="1">
      <alignment/>
    </xf>
    <xf numFmtId="0" fontId="24" fillId="0" borderId="63" xfId="0" applyFont="1" applyFill="1" applyBorder="1" applyAlignment="1">
      <alignment horizontal="left"/>
    </xf>
    <xf numFmtId="0" fontId="19" fillId="0" borderId="30" xfId="0" applyFont="1" applyBorder="1" applyAlignment="1">
      <alignment/>
    </xf>
    <xf numFmtId="2" fontId="19" fillId="0" borderId="33" xfId="0" applyNumberFormat="1" applyFont="1" applyBorder="1" applyAlignment="1">
      <alignment/>
    </xf>
    <xf numFmtId="2" fontId="19" fillId="0" borderId="73" xfId="0" applyNumberFormat="1" applyFont="1" applyBorder="1" applyAlignment="1">
      <alignment/>
    </xf>
    <xf numFmtId="169" fontId="19" fillId="0" borderId="74" xfId="0" applyNumberFormat="1" applyFont="1" applyBorder="1" applyAlignment="1">
      <alignment horizontal="right"/>
    </xf>
    <xf numFmtId="2" fontId="19" fillId="0" borderId="75" xfId="0" applyNumberFormat="1" applyFont="1" applyBorder="1" applyAlignment="1">
      <alignment/>
    </xf>
    <xf numFmtId="2" fontId="19" fillId="0" borderId="76" xfId="0" applyNumberFormat="1" applyFont="1" applyBorder="1" applyAlignment="1">
      <alignment/>
    </xf>
    <xf numFmtId="2" fontId="19" fillId="0" borderId="12" xfId="0" applyNumberFormat="1" applyFont="1" applyBorder="1" applyAlignment="1">
      <alignment/>
    </xf>
    <xf numFmtId="169" fontId="23" fillId="0" borderId="2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19" fillId="0" borderId="33" xfId="0" applyFont="1" applyBorder="1" applyAlignment="1">
      <alignment horizontal="left"/>
    </xf>
    <xf numFmtId="169" fontId="9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172" fontId="8" fillId="0" borderId="77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66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49" fontId="4" fillId="0" borderId="77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172" fontId="8" fillId="0" borderId="57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right"/>
    </xf>
    <xf numFmtId="0" fontId="8" fillId="0" borderId="50" xfId="0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72" fontId="8" fillId="0" borderId="77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72" fontId="8" fillId="0" borderId="57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/>
    </xf>
    <xf numFmtId="49" fontId="4" fillId="0" borderId="64" xfId="0" applyNumberFormat="1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172" fontId="8" fillId="0" borderId="79" xfId="0" applyNumberFormat="1" applyFont="1" applyBorder="1" applyAlignment="1">
      <alignment horizontal="center"/>
    </xf>
    <xf numFmtId="49" fontId="4" fillId="0" borderId="80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4" fillId="0" borderId="81" xfId="0" applyNumberFormat="1" applyFont="1" applyBorder="1" applyAlignment="1">
      <alignment horizontal="center"/>
    </xf>
    <xf numFmtId="49" fontId="4" fillId="0" borderId="82" xfId="0" applyNumberFormat="1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3" fontId="4" fillId="0" borderId="84" xfId="0" applyNumberFormat="1" applyFont="1" applyBorder="1" applyAlignment="1">
      <alignment horizontal="right"/>
    </xf>
    <xf numFmtId="0" fontId="8" fillId="0" borderId="85" xfId="0" applyFont="1" applyBorder="1" applyAlignment="1">
      <alignment horizontal="center"/>
    </xf>
    <xf numFmtId="172" fontId="8" fillId="0" borderId="86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89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right"/>
    </xf>
    <xf numFmtId="49" fontId="7" fillId="0" borderId="22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right"/>
    </xf>
    <xf numFmtId="49" fontId="4" fillId="0" borderId="43" xfId="0" applyNumberFormat="1" applyFont="1" applyFill="1" applyBorder="1" applyAlignment="1">
      <alignment horizontal="right"/>
    </xf>
    <xf numFmtId="49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3" fontId="4" fillId="0" borderId="9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4" fillId="0" borderId="91" xfId="0" applyNumberFormat="1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1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49" fontId="4" fillId="0" borderId="18" xfId="0" applyNumberFormat="1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9" fontId="9" fillId="0" borderId="25" xfId="0" applyNumberFormat="1" applyFont="1" applyBorder="1" applyAlignment="1">
      <alignment horizontal="right"/>
    </xf>
    <xf numFmtId="0" fontId="31" fillId="0" borderId="57" xfId="0" applyFont="1" applyBorder="1" applyAlignment="1">
      <alignment/>
    </xf>
    <xf numFmtId="49" fontId="4" fillId="0" borderId="5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43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31" fillId="0" borderId="41" xfId="0" applyFont="1" applyBorder="1" applyAlignment="1">
      <alignment/>
    </xf>
    <xf numFmtId="0" fontId="8" fillId="0" borderId="12" xfId="0" applyFont="1" applyBorder="1" applyAlignment="1">
      <alignment horizontal="center"/>
    </xf>
    <xf numFmtId="49" fontId="4" fillId="0" borderId="34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4" fillId="0" borderId="37" xfId="0" applyFont="1" applyBorder="1" applyAlignment="1">
      <alignment/>
    </xf>
    <xf numFmtId="4" fontId="19" fillId="0" borderId="17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11" fillId="0" borderId="59" xfId="0" applyFont="1" applyFill="1" applyBorder="1" applyAlignment="1">
      <alignment horizontal="left"/>
    </xf>
    <xf numFmtId="0" fontId="11" fillId="0" borderId="3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61" xfId="0" applyNumberFormat="1" applyFont="1" applyBorder="1" applyAlignment="1">
      <alignment horizontal="center"/>
    </xf>
    <xf numFmtId="176" fontId="19" fillId="0" borderId="19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92" xfId="0" applyFont="1" applyBorder="1" applyAlignment="1">
      <alignment horizontal="center"/>
    </xf>
    <xf numFmtId="0" fontId="19" fillId="0" borderId="66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9" fillId="0" borderId="53" xfId="0" applyFont="1" applyBorder="1" applyAlignment="1">
      <alignment/>
    </xf>
    <xf numFmtId="3" fontId="19" fillId="0" borderId="12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right"/>
    </xf>
    <xf numFmtId="0" fontId="23" fillId="0" borderId="53" xfId="0" applyFont="1" applyBorder="1" applyAlignment="1">
      <alignment/>
    </xf>
    <xf numFmtId="0" fontId="23" fillId="0" borderId="52" xfId="0" applyFont="1" applyBorder="1" applyAlignment="1">
      <alignment/>
    </xf>
    <xf numFmtId="3" fontId="23" fillId="0" borderId="26" xfId="0" applyNumberFormat="1" applyFont="1" applyBorder="1" applyAlignment="1">
      <alignment horizontal="center"/>
    </xf>
    <xf numFmtId="3" fontId="23" fillId="0" borderId="93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23" fillId="0" borderId="19" xfId="0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3" fontId="19" fillId="0" borderId="61" xfId="0" applyNumberFormat="1" applyFont="1" applyBorder="1" applyAlignment="1">
      <alignment horizontal="right"/>
    </xf>
    <xf numFmtId="0" fontId="23" fillId="0" borderId="66" xfId="0" applyFont="1" applyBorder="1" applyAlignment="1">
      <alignment/>
    </xf>
    <xf numFmtId="0" fontId="19" fillId="0" borderId="10" xfId="0" applyFont="1" applyBorder="1" applyAlignment="1">
      <alignment horizontal="center"/>
    </xf>
    <xf numFmtId="3" fontId="19" fillId="0" borderId="54" xfId="0" applyNumberFormat="1" applyFont="1" applyBorder="1" applyAlignment="1">
      <alignment horizontal="center" vertical="top"/>
    </xf>
    <xf numFmtId="3" fontId="19" fillId="0" borderId="20" xfId="0" applyNumberFormat="1" applyFont="1" applyBorder="1" applyAlignment="1">
      <alignment horizontal="right" vertical="top"/>
    </xf>
    <xf numFmtId="0" fontId="23" fillId="0" borderId="14" xfId="0" applyFont="1" applyBorder="1" applyAlignment="1">
      <alignment vertical="top"/>
    </xf>
    <xf numFmtId="3" fontId="19" fillId="0" borderId="14" xfId="0" applyNumberFormat="1" applyFont="1" applyBorder="1" applyAlignment="1">
      <alignment horizontal="center" vertical="top"/>
    </xf>
    <xf numFmtId="3" fontId="19" fillId="0" borderId="16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vertical="top"/>
    </xf>
    <xf numFmtId="3" fontId="19" fillId="0" borderId="10" xfId="0" applyNumberFormat="1" applyFont="1" applyBorder="1" applyAlignment="1">
      <alignment horizontal="center" vertical="top"/>
    </xf>
    <xf numFmtId="0" fontId="19" fillId="0" borderId="15" xfId="0" applyFont="1" applyBorder="1" applyAlignment="1">
      <alignment horizontal="right" vertical="top"/>
    </xf>
    <xf numFmtId="0" fontId="19" fillId="0" borderId="11" xfId="0" applyFont="1" applyBorder="1" applyAlignment="1">
      <alignment vertical="top"/>
    </xf>
    <xf numFmtId="3" fontId="19" fillId="0" borderId="11" xfId="0" applyNumberFormat="1" applyFont="1" applyBorder="1" applyAlignment="1">
      <alignment horizontal="center" vertical="top"/>
    </xf>
    <xf numFmtId="0" fontId="19" fillId="0" borderId="56" xfId="0" applyFont="1" applyBorder="1" applyAlignment="1">
      <alignment/>
    </xf>
    <xf numFmtId="3" fontId="19" fillId="0" borderId="19" xfId="0" applyNumberFormat="1" applyFont="1" applyBorder="1" applyAlignment="1">
      <alignment horizontal="center"/>
    </xf>
    <xf numFmtId="0" fontId="19" fillId="0" borderId="49" xfId="0" applyFont="1" applyBorder="1" applyAlignment="1">
      <alignment/>
    </xf>
    <xf numFmtId="3" fontId="19" fillId="0" borderId="49" xfId="0" applyNumberFormat="1" applyFont="1" applyBorder="1" applyAlignment="1">
      <alignment horizontal="center"/>
    </xf>
    <xf numFmtId="3" fontId="24" fillId="0" borderId="47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3" fontId="34" fillId="0" borderId="47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34" fillId="0" borderId="0" xfId="0" applyNumberFormat="1" applyFont="1" applyBorder="1" applyAlignment="1">
      <alignment horizontal="right"/>
    </xf>
    <xf numFmtId="0" fontId="34" fillId="0" borderId="51" xfId="0" applyFont="1" applyBorder="1" applyAlignment="1">
      <alignment horizontal="left"/>
    </xf>
    <xf numFmtId="0" fontId="34" fillId="0" borderId="15" xfId="0" applyFont="1" applyBorder="1" applyAlignment="1">
      <alignment horizontal="center"/>
    </xf>
    <xf numFmtId="0" fontId="19" fillId="0" borderId="46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0" fontId="19" fillId="0" borderId="47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43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22" xfId="0" applyFont="1" applyBorder="1" applyAlignment="1">
      <alignment/>
    </xf>
    <xf numFmtId="49" fontId="19" fillId="0" borderId="14" xfId="0" applyNumberFormat="1" applyFont="1" applyBorder="1" applyAlignment="1">
      <alignment horizontal="right"/>
    </xf>
    <xf numFmtId="0" fontId="19" fillId="0" borderId="27" xfId="0" applyNumberFormat="1" applyFont="1" applyBorder="1" applyAlignment="1">
      <alignment horizontal="right"/>
    </xf>
    <xf numFmtId="0" fontId="22" fillId="0" borderId="49" xfId="0" applyFont="1" applyBorder="1" applyAlignment="1">
      <alignment/>
    </xf>
    <xf numFmtId="3" fontId="21" fillId="0" borderId="49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49" fontId="4" fillId="0" borderId="94" xfId="0" applyNumberFormat="1" applyFont="1" applyBorder="1" applyAlignment="1">
      <alignment horizontal="center"/>
    </xf>
    <xf numFmtId="49" fontId="4" fillId="0" borderId="95" xfId="0" applyNumberFormat="1" applyFont="1" applyBorder="1" applyAlignment="1">
      <alignment horizontal="center"/>
    </xf>
    <xf numFmtId="172" fontId="8" fillId="0" borderId="96" xfId="0" applyNumberFormat="1" applyFont="1" applyBorder="1" applyAlignment="1">
      <alignment horizontal="center"/>
    </xf>
    <xf numFmtId="49" fontId="4" fillId="0" borderId="97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98" xfId="0" applyNumberFormat="1" applyFont="1" applyBorder="1" applyAlignment="1">
      <alignment horizontal="center"/>
    </xf>
    <xf numFmtId="49" fontId="4" fillId="0" borderId="99" xfId="0" applyNumberFormat="1" applyFont="1" applyBorder="1" applyAlignment="1">
      <alignment horizontal="center"/>
    </xf>
    <xf numFmtId="3" fontId="4" fillId="0" borderId="100" xfId="0" applyNumberFormat="1" applyFont="1" applyBorder="1" applyAlignment="1">
      <alignment horizontal="right"/>
    </xf>
    <xf numFmtId="49" fontId="4" fillId="0" borderId="101" xfId="0" applyNumberFormat="1" applyFont="1" applyBorder="1" applyAlignment="1">
      <alignment horizontal="center"/>
    </xf>
    <xf numFmtId="0" fontId="4" fillId="0" borderId="86" xfId="0" applyFont="1" applyBorder="1" applyAlignment="1">
      <alignment/>
    </xf>
    <xf numFmtId="49" fontId="4" fillId="0" borderId="102" xfId="0" applyNumberFormat="1" applyFont="1" applyBorder="1" applyAlignment="1">
      <alignment horizontal="center"/>
    </xf>
    <xf numFmtId="49" fontId="4" fillId="0" borderId="103" xfId="0" applyNumberFormat="1" applyFont="1" applyBorder="1" applyAlignment="1">
      <alignment horizontal="center"/>
    </xf>
    <xf numFmtId="3" fontId="4" fillId="0" borderId="104" xfId="0" applyNumberFormat="1" applyFont="1" applyBorder="1" applyAlignment="1">
      <alignment horizontal="right"/>
    </xf>
    <xf numFmtId="49" fontId="4" fillId="0" borderId="105" xfId="0" applyNumberFormat="1" applyFont="1" applyBorder="1" applyAlignment="1">
      <alignment horizontal="center"/>
    </xf>
    <xf numFmtId="172" fontId="8" fillId="0" borderId="77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72" fontId="8" fillId="0" borderId="57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106" xfId="0" applyNumberFormat="1" applyFont="1" applyBorder="1" applyAlignment="1">
      <alignment horizontal="center"/>
    </xf>
    <xf numFmtId="0" fontId="8" fillId="0" borderId="107" xfId="0" applyFont="1" applyBorder="1" applyAlignment="1">
      <alignment/>
    </xf>
    <xf numFmtId="49" fontId="4" fillId="0" borderId="108" xfId="0" applyNumberFormat="1" applyFont="1" applyBorder="1" applyAlignment="1">
      <alignment horizontal="center"/>
    </xf>
    <xf numFmtId="0" fontId="4" fillId="0" borderId="102" xfId="0" applyFont="1" applyBorder="1" applyAlignment="1">
      <alignment/>
    </xf>
    <xf numFmtId="49" fontId="4" fillId="0" borderId="86" xfId="0" applyNumberFormat="1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3" fontId="4" fillId="0" borderId="109" xfId="0" applyNumberFormat="1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4" fillId="0" borderId="64" xfId="0" applyNumberFormat="1" applyFont="1" applyBorder="1" applyAlignment="1">
      <alignment horizontal="right"/>
    </xf>
    <xf numFmtId="0" fontId="8" fillId="0" borderId="45" xfId="0" applyFont="1" applyFill="1" applyBorder="1" applyAlignment="1">
      <alignment horizontal="center"/>
    </xf>
    <xf numFmtId="0" fontId="22" fillId="0" borderId="48" xfId="0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8" fillId="0" borderId="3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5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3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19" fillId="0" borderId="77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/>
    </xf>
    <xf numFmtId="169" fontId="19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right"/>
    </xf>
    <xf numFmtId="0" fontId="4" fillId="0" borderId="73" xfId="0" applyFont="1" applyBorder="1" applyAlignment="1">
      <alignment/>
    </xf>
    <xf numFmtId="169" fontId="19" fillId="0" borderId="111" xfId="0" applyNumberFormat="1" applyFont="1" applyBorder="1" applyAlignment="1">
      <alignment/>
    </xf>
    <xf numFmtId="0" fontId="7" fillId="0" borderId="60" xfId="0" applyFont="1" applyBorder="1" applyAlignment="1">
      <alignment horizontal="right"/>
    </xf>
    <xf numFmtId="0" fontId="35" fillId="0" borderId="35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7" fillId="0" borderId="26" xfId="0" applyFont="1" applyBorder="1" applyAlignment="1">
      <alignment/>
    </xf>
    <xf numFmtId="169" fontId="7" fillId="0" borderId="26" xfId="0" applyNumberFormat="1" applyFont="1" applyBorder="1" applyAlignment="1">
      <alignment/>
    </xf>
    <xf numFmtId="169" fontId="7" fillId="0" borderId="27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Alignment="1">
      <alignment horizontal="centerContinuous"/>
    </xf>
    <xf numFmtId="49" fontId="38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49" fontId="4" fillId="0" borderId="112" xfId="0" applyNumberFormat="1" applyFont="1" applyBorder="1" applyAlignment="1">
      <alignment horizontal="center"/>
    </xf>
    <xf numFmtId="49" fontId="4" fillId="0" borderId="113" xfId="0" applyNumberFormat="1" applyFont="1" applyBorder="1" applyAlignment="1">
      <alignment horizontal="center"/>
    </xf>
    <xf numFmtId="49" fontId="4" fillId="0" borderId="114" xfId="0" applyNumberFormat="1" applyFont="1" applyBorder="1" applyAlignment="1">
      <alignment horizontal="center"/>
    </xf>
    <xf numFmtId="3" fontId="4" fillId="0" borderId="115" xfId="0" applyNumberFormat="1" applyFont="1" applyBorder="1" applyAlignment="1">
      <alignment horizontal="right"/>
    </xf>
    <xf numFmtId="49" fontId="4" fillId="0" borderId="116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49" fontId="4" fillId="0" borderId="52" xfId="0" applyNumberFormat="1" applyFont="1" applyBorder="1" applyAlignment="1">
      <alignment horizontal="center"/>
    </xf>
    <xf numFmtId="172" fontId="8" fillId="0" borderId="26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/>
    </xf>
    <xf numFmtId="49" fontId="8" fillId="0" borderId="57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right"/>
    </xf>
    <xf numFmtId="0" fontId="8" fillId="0" borderId="57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7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107" xfId="0" applyFont="1" applyBorder="1" applyAlignment="1">
      <alignment/>
    </xf>
    <xf numFmtId="0" fontId="4" fillId="0" borderId="117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4" fillId="0" borderId="118" xfId="0" applyFont="1" applyBorder="1" applyAlignment="1">
      <alignment/>
    </xf>
    <xf numFmtId="49" fontId="4" fillId="0" borderId="5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right"/>
    </xf>
    <xf numFmtId="0" fontId="9" fillId="0" borderId="41" xfId="0" applyFont="1" applyBorder="1" applyAlignment="1">
      <alignment/>
    </xf>
    <xf numFmtId="49" fontId="4" fillId="0" borderId="14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 horizontal="right"/>
    </xf>
    <xf numFmtId="0" fontId="34" fillId="0" borderId="21" xfId="0" applyFont="1" applyBorder="1" applyAlignment="1">
      <alignment horizontal="left"/>
    </xf>
    <xf numFmtId="0" fontId="34" fillId="0" borderId="24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4" fontId="19" fillId="0" borderId="116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4" fontId="19" fillId="0" borderId="56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43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24" fillId="0" borderId="48" xfId="0" applyFont="1" applyBorder="1" applyAlignment="1">
      <alignment horizontal="left"/>
    </xf>
    <xf numFmtId="4" fontId="24" fillId="0" borderId="46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4" fontId="19" fillId="0" borderId="0" xfId="0" applyNumberFormat="1" applyFont="1" applyAlignment="1">
      <alignment/>
    </xf>
    <xf numFmtId="0" fontId="19" fillId="0" borderId="21" xfId="0" applyFont="1" applyBorder="1" applyAlignment="1">
      <alignment horizontal="left"/>
    </xf>
    <xf numFmtId="0" fontId="19" fillId="0" borderId="51" xfId="0" applyFont="1" applyBorder="1" applyAlignment="1">
      <alignment horizontal="center"/>
    </xf>
    <xf numFmtId="4" fontId="19" fillId="0" borderId="52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3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61" xfId="0" applyNumberFormat="1" applyFont="1" applyBorder="1" applyAlignment="1">
      <alignment/>
    </xf>
    <xf numFmtId="49" fontId="19" fillId="0" borderId="26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34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19" fillId="0" borderId="21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23" fillId="0" borderId="48" xfId="0" applyFont="1" applyBorder="1" applyAlignment="1">
      <alignment/>
    </xf>
    <xf numFmtId="0" fontId="23" fillId="0" borderId="48" xfId="0" applyFont="1" applyFill="1" applyBorder="1" applyAlignment="1">
      <alignment/>
    </xf>
    <xf numFmtId="0" fontId="34" fillId="0" borderId="4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19" fillId="0" borderId="50" xfId="0" applyFont="1" applyFill="1" applyBorder="1" applyAlignment="1">
      <alignment/>
    </xf>
    <xf numFmtId="0" fontId="19" fillId="0" borderId="35" xfId="0" applyFont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43" xfId="0" applyFont="1" applyBorder="1" applyAlignment="1">
      <alignment/>
    </xf>
    <xf numFmtId="0" fontId="22" fillId="0" borderId="48" xfId="0" applyFont="1" applyFill="1" applyBorder="1" applyAlignment="1">
      <alignment/>
    </xf>
    <xf numFmtId="0" fontId="22" fillId="0" borderId="47" xfId="0" applyFont="1" applyBorder="1" applyAlignment="1">
      <alignment/>
    </xf>
    <xf numFmtId="3" fontId="19" fillId="0" borderId="44" xfId="0" applyNumberFormat="1" applyFont="1" applyFill="1" applyBorder="1" applyAlignment="1">
      <alignment/>
    </xf>
    <xf numFmtId="0" fontId="35" fillId="0" borderId="66" xfId="0" applyFont="1" applyBorder="1" applyAlignment="1">
      <alignment horizontal="center"/>
    </xf>
    <xf numFmtId="169" fontId="4" fillId="0" borderId="10" xfId="0" applyNumberFormat="1" applyFont="1" applyBorder="1" applyAlignment="1">
      <alignment/>
    </xf>
    <xf numFmtId="169" fontId="35" fillId="0" borderId="40" xfId="0" applyNumberFormat="1" applyFont="1" applyBorder="1" applyAlignment="1">
      <alignment/>
    </xf>
    <xf numFmtId="169" fontId="35" fillId="0" borderId="18" xfId="0" applyNumberFormat="1" applyFont="1" applyBorder="1" applyAlignment="1">
      <alignment/>
    </xf>
    <xf numFmtId="0" fontId="35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69" fontId="7" fillId="0" borderId="22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66" xfId="0" applyFont="1" applyFill="1" applyBorder="1" applyAlignment="1">
      <alignment/>
    </xf>
    <xf numFmtId="3" fontId="28" fillId="0" borderId="20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19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4" fontId="4" fillId="0" borderId="19" xfId="34" applyNumberFormat="1" applyFont="1" applyFill="1" applyBorder="1" applyAlignment="1">
      <alignment horizontal="right"/>
    </xf>
    <xf numFmtId="4" fontId="4" fillId="0" borderId="20" xfId="34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4" fontId="4" fillId="0" borderId="12" xfId="34" applyNumberFormat="1" applyFont="1" applyFill="1" applyBorder="1" applyAlignment="1">
      <alignment horizontal="right"/>
    </xf>
    <xf numFmtId="4" fontId="4" fillId="0" borderId="54" xfId="34" applyNumberFormat="1" applyFont="1" applyFill="1" applyBorder="1" applyAlignment="1">
      <alignment horizontal="right"/>
    </xf>
    <xf numFmtId="4" fontId="4" fillId="0" borderId="14" xfId="34" applyNumberFormat="1" applyFont="1" applyFill="1" applyBorder="1" applyAlignment="1">
      <alignment horizontal="right"/>
    </xf>
    <xf numFmtId="0" fontId="16" fillId="0" borderId="55" xfId="0" applyFont="1" applyFill="1" applyBorder="1" applyAlignment="1">
      <alignment/>
    </xf>
    <xf numFmtId="4" fontId="8" fillId="0" borderId="46" xfId="34" applyNumberFormat="1" applyFont="1" applyFill="1" applyBorder="1" applyAlignment="1">
      <alignment horizontal="right"/>
    </xf>
    <xf numFmtId="4" fontId="8" fillId="0" borderId="47" xfId="34" applyNumberFormat="1" applyFont="1" applyFill="1" applyBorder="1" applyAlignment="1">
      <alignment horizontal="right"/>
    </xf>
    <xf numFmtId="0" fontId="7" fillId="0" borderId="55" xfId="0" applyFont="1" applyFill="1" applyBorder="1" applyAlignment="1">
      <alignment/>
    </xf>
    <xf numFmtId="4" fontId="4" fillId="0" borderId="46" xfId="34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47" xfId="34" applyNumberFormat="1" applyFont="1" applyFill="1" applyBorder="1" applyAlignment="1">
      <alignment horizontal="right"/>
    </xf>
    <xf numFmtId="0" fontId="16" fillId="0" borderId="120" xfId="0" applyFont="1" applyFill="1" applyBorder="1" applyAlignment="1">
      <alignment/>
    </xf>
    <xf numFmtId="4" fontId="8" fillId="0" borderId="121" xfId="34" applyNumberFormat="1" applyFont="1" applyFill="1" applyBorder="1" applyAlignment="1">
      <alignment horizontal="right"/>
    </xf>
    <xf numFmtId="4" fontId="8" fillId="0" borderId="122" xfId="34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/>
    </xf>
    <xf numFmtId="4" fontId="8" fillId="0" borderId="26" xfId="34" applyNumberFormat="1" applyFont="1" applyFill="1" applyBorder="1" applyAlignment="1">
      <alignment horizontal="right"/>
    </xf>
    <xf numFmtId="4" fontId="8" fillId="0" borderId="27" xfId="34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/>
    </xf>
    <xf numFmtId="4" fontId="6" fillId="0" borderId="14" xfId="34" applyNumberFormat="1" applyFont="1" applyFill="1" applyBorder="1" applyAlignment="1">
      <alignment horizontal="right"/>
    </xf>
    <xf numFmtId="4" fontId="6" fillId="0" borderId="47" xfId="34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12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4" fillId="0" borderId="119" xfId="0" applyFont="1" applyFill="1" applyBorder="1" applyAlignment="1">
      <alignment horizontal="right"/>
    </xf>
    <xf numFmtId="3" fontId="4" fillId="0" borderId="123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0" fontId="4" fillId="0" borderId="123" xfId="0" applyFont="1" applyFill="1" applyBorder="1" applyAlignment="1">
      <alignment/>
    </xf>
    <xf numFmtId="3" fontId="4" fillId="0" borderId="19" xfId="34" applyNumberFormat="1" applyFont="1" applyFill="1" applyBorder="1" applyAlignment="1">
      <alignment horizontal="right"/>
    </xf>
    <xf numFmtId="3" fontId="4" fillId="0" borderId="124" xfId="34" applyNumberFormat="1" applyFont="1" applyFill="1" applyBorder="1" applyAlignment="1">
      <alignment horizontal="right"/>
    </xf>
    <xf numFmtId="3" fontId="4" fillId="0" borderId="125" xfId="34" applyNumberFormat="1" applyFont="1" applyFill="1" applyBorder="1" applyAlignment="1">
      <alignment horizontal="right"/>
    </xf>
    <xf numFmtId="3" fontId="4" fillId="0" borderId="25" xfId="34" applyNumberFormat="1" applyFont="1" applyFill="1" applyBorder="1" applyAlignment="1">
      <alignment/>
    </xf>
    <xf numFmtId="3" fontId="4" fillId="0" borderId="12" xfId="34" applyNumberFormat="1" applyFont="1" applyFill="1" applyBorder="1" applyAlignment="1">
      <alignment horizontal="right"/>
    </xf>
    <xf numFmtId="3" fontId="4" fillId="0" borderId="90" xfId="34" applyNumberFormat="1" applyFont="1" applyFill="1" applyBorder="1" applyAlignment="1">
      <alignment horizontal="right"/>
    </xf>
    <xf numFmtId="3" fontId="4" fillId="0" borderId="34" xfId="34" applyNumberFormat="1" applyFont="1" applyFill="1" applyBorder="1" applyAlignment="1">
      <alignment/>
    </xf>
    <xf numFmtId="3" fontId="13" fillId="0" borderId="46" xfId="34" applyNumberFormat="1" applyFont="1" applyFill="1" applyBorder="1" applyAlignment="1">
      <alignment horizontal="right"/>
    </xf>
    <xf numFmtId="3" fontId="13" fillId="0" borderId="119" xfId="34" applyNumberFormat="1" applyFont="1" applyFill="1" applyBorder="1" applyAlignment="1">
      <alignment horizontal="right"/>
    </xf>
    <xf numFmtId="3" fontId="13" fillId="0" borderId="123" xfId="34" applyNumberFormat="1" applyFont="1" applyFill="1" applyBorder="1" applyAlignment="1">
      <alignment horizontal="right"/>
    </xf>
    <xf numFmtId="3" fontId="13" fillId="0" borderId="46" xfId="34" applyNumberFormat="1" applyFont="1" applyFill="1" applyBorder="1" applyAlignment="1">
      <alignment/>
    </xf>
    <xf numFmtId="3" fontId="13" fillId="0" borderId="49" xfId="34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119" xfId="0" applyNumberFormat="1" applyFont="1" applyFill="1" applyBorder="1" applyAlignment="1">
      <alignment horizontal="right"/>
    </xf>
    <xf numFmtId="3" fontId="4" fillId="0" borderId="123" xfId="34" applyNumberFormat="1" applyFont="1" applyFill="1" applyBorder="1" applyAlignment="1">
      <alignment horizontal="right"/>
    </xf>
    <xf numFmtId="3" fontId="4" fillId="0" borderId="49" xfId="34" applyNumberFormat="1" applyFont="1" applyFill="1" applyBorder="1" applyAlignment="1">
      <alignment/>
    </xf>
    <xf numFmtId="3" fontId="4" fillId="0" borderId="126" xfId="34" applyNumberFormat="1" applyFont="1" applyFill="1" applyBorder="1" applyAlignment="1">
      <alignment horizontal="right"/>
    </xf>
    <xf numFmtId="3" fontId="4" fillId="0" borderId="90" xfId="34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3" fontId="4" fillId="0" borderId="54" xfId="34" applyNumberFormat="1" applyFont="1" applyFill="1" applyBorder="1" applyAlignment="1">
      <alignment horizontal="right"/>
    </xf>
    <xf numFmtId="3" fontId="4" fillId="0" borderId="127" xfId="34" applyNumberFormat="1" applyFont="1" applyFill="1" applyBorder="1" applyAlignment="1">
      <alignment horizontal="right"/>
    </xf>
    <xf numFmtId="3" fontId="4" fillId="0" borderId="17" xfId="34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3" fontId="4" fillId="0" borderId="11" xfId="34" applyNumberFormat="1" applyFont="1" applyFill="1" applyBorder="1" applyAlignment="1">
      <alignment horizontal="right"/>
    </xf>
    <xf numFmtId="3" fontId="4" fillId="0" borderId="128" xfId="34" applyNumberFormat="1" applyFont="1" applyFill="1" applyBorder="1" applyAlignment="1">
      <alignment horizontal="right"/>
    </xf>
    <xf numFmtId="3" fontId="4" fillId="0" borderId="124" xfId="34" applyNumberFormat="1" applyFont="1" applyFill="1" applyBorder="1" applyAlignment="1">
      <alignment/>
    </xf>
    <xf numFmtId="0" fontId="4" fillId="0" borderId="59" xfId="0" applyFont="1" applyFill="1" applyBorder="1" applyAlignment="1">
      <alignment/>
    </xf>
    <xf numFmtId="3" fontId="4" fillId="0" borderId="14" xfId="34" applyNumberFormat="1" applyFont="1" applyFill="1" applyBorder="1" applyAlignment="1">
      <alignment horizontal="right"/>
    </xf>
    <xf numFmtId="3" fontId="4" fillId="0" borderId="91" xfId="34" applyNumberFormat="1" applyFont="1" applyFill="1" applyBorder="1" applyAlignment="1">
      <alignment horizontal="right"/>
    </xf>
    <xf numFmtId="3" fontId="4" fillId="0" borderId="44" xfId="34" applyNumberFormat="1" applyFont="1" applyFill="1" applyBorder="1" applyAlignment="1">
      <alignment/>
    </xf>
    <xf numFmtId="3" fontId="4" fillId="0" borderId="129" xfId="34" applyNumberFormat="1" applyFont="1" applyFill="1" applyBorder="1" applyAlignment="1">
      <alignment horizontal="right"/>
    </xf>
    <xf numFmtId="0" fontId="16" fillId="0" borderId="59" xfId="0" applyFont="1" applyFill="1" applyBorder="1" applyAlignment="1">
      <alignment/>
    </xf>
    <xf numFmtId="3" fontId="13" fillId="0" borderId="14" xfId="34" applyNumberFormat="1" applyFont="1" applyFill="1" applyBorder="1" applyAlignment="1">
      <alignment horizontal="right"/>
    </xf>
    <xf numFmtId="3" fontId="13" fillId="0" borderId="93" xfId="34" applyNumberFormat="1" applyFont="1" applyFill="1" applyBorder="1" applyAlignment="1">
      <alignment horizontal="right"/>
    </xf>
    <xf numFmtId="3" fontId="13" fillId="0" borderId="123" xfId="34" applyNumberFormat="1" applyFont="1" applyFill="1" applyBorder="1" applyAlignment="1">
      <alignment horizontal="right"/>
    </xf>
    <xf numFmtId="3" fontId="13" fillId="0" borderId="14" xfId="34" applyNumberFormat="1" applyFont="1" applyFill="1" applyBorder="1" applyAlignment="1">
      <alignment/>
    </xf>
    <xf numFmtId="3" fontId="13" fillId="0" borderId="43" xfId="34" applyNumberFormat="1" applyFont="1" applyFill="1" applyBorder="1" applyAlignment="1">
      <alignment/>
    </xf>
    <xf numFmtId="3" fontId="13" fillId="0" borderId="93" xfId="34" applyNumberFormat="1" applyFont="1" applyFill="1" applyBorder="1" applyAlignment="1">
      <alignment horizontal="right"/>
    </xf>
    <xf numFmtId="3" fontId="13" fillId="0" borderId="130" xfId="34" applyNumberFormat="1" applyFont="1" applyFill="1" applyBorder="1" applyAlignment="1">
      <alignment horizontal="right"/>
    </xf>
    <xf numFmtId="0" fontId="5" fillId="0" borderId="55" xfId="0" applyFont="1" applyFill="1" applyBorder="1" applyAlignment="1">
      <alignment/>
    </xf>
    <xf numFmtId="3" fontId="6" fillId="0" borderId="46" xfId="34" applyNumberFormat="1" applyFont="1" applyFill="1" applyBorder="1" applyAlignment="1">
      <alignment horizontal="right"/>
    </xf>
    <xf numFmtId="3" fontId="6" fillId="0" borderId="47" xfId="34" applyNumberFormat="1" applyFont="1" applyFill="1" applyBorder="1" applyAlignment="1">
      <alignment horizontal="right"/>
    </xf>
    <xf numFmtId="3" fontId="6" fillId="0" borderId="119" xfId="34" applyNumberFormat="1" applyFont="1" applyFill="1" applyBorder="1" applyAlignment="1">
      <alignment horizontal="right"/>
    </xf>
    <xf numFmtId="3" fontId="6" fillId="0" borderId="45" xfId="34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14" fillId="0" borderId="0" xfId="34" applyNumberFormat="1" applyFont="1" applyFill="1" applyAlignment="1">
      <alignment/>
    </xf>
    <xf numFmtId="165" fontId="4" fillId="0" borderId="0" xfId="34" applyNumberFormat="1" applyFont="1" applyFill="1" applyAlignment="1">
      <alignment/>
    </xf>
    <xf numFmtId="165" fontId="4" fillId="0" borderId="0" xfId="34" applyNumberFormat="1" applyFont="1" applyFill="1" applyAlignment="1">
      <alignment horizontal="right"/>
    </xf>
    <xf numFmtId="165" fontId="7" fillId="0" borderId="13" xfId="34" applyNumberFormat="1" applyFont="1" applyFill="1" applyBorder="1" applyAlignment="1">
      <alignment horizontal="center"/>
    </xf>
    <xf numFmtId="165" fontId="7" fillId="0" borderId="131" xfId="34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165" fontId="7" fillId="0" borderId="11" xfId="34" applyNumberFormat="1" applyFont="1" applyFill="1" applyBorder="1" applyAlignment="1">
      <alignment horizontal="center"/>
    </xf>
    <xf numFmtId="165" fontId="7" fillId="0" borderId="77" xfId="34" applyNumberFormat="1" applyFont="1" applyFill="1" applyBorder="1" applyAlignment="1">
      <alignment horizontal="center"/>
    </xf>
    <xf numFmtId="165" fontId="7" fillId="0" borderId="129" xfId="34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165" fontId="7" fillId="0" borderId="26" xfId="34" applyNumberFormat="1" applyFont="1" applyFill="1" applyBorder="1" applyAlignment="1">
      <alignment horizontal="center"/>
    </xf>
    <xf numFmtId="165" fontId="7" fillId="0" borderId="130" xfId="34" applyNumberFormat="1" applyFont="1" applyFill="1" applyBorder="1" applyAlignment="1">
      <alignment horizontal="center"/>
    </xf>
    <xf numFmtId="165" fontId="7" fillId="0" borderId="35" xfId="34" applyNumberFormat="1" applyFont="1" applyFill="1" applyBorder="1" applyAlignment="1">
      <alignment horizontal="center"/>
    </xf>
    <xf numFmtId="165" fontId="7" fillId="0" borderId="130" xfId="34" applyNumberFormat="1" applyFont="1" applyFill="1" applyBorder="1" applyAlignment="1">
      <alignment/>
    </xf>
    <xf numFmtId="165" fontId="4" fillId="0" borderId="49" xfId="34" applyNumberFormat="1" applyFont="1" applyFill="1" applyBorder="1" applyAlignment="1">
      <alignment horizontal="right"/>
    </xf>
    <xf numFmtId="165" fontId="4" fillId="0" borderId="49" xfId="34" applyNumberFormat="1" applyFont="1" applyFill="1" applyBorder="1" applyAlignment="1">
      <alignment/>
    </xf>
    <xf numFmtId="165" fontId="4" fillId="0" borderId="123" xfId="34" applyNumberFormat="1" applyFont="1" applyFill="1" applyBorder="1" applyAlignment="1">
      <alignment/>
    </xf>
    <xf numFmtId="165" fontId="4" fillId="0" borderId="43" xfId="34" applyNumberFormat="1" applyFont="1" applyFill="1" applyBorder="1" applyAlignment="1">
      <alignment/>
    </xf>
    <xf numFmtId="3" fontId="4" fillId="0" borderId="19" xfId="34" applyNumberFormat="1" applyFont="1" applyFill="1" applyBorder="1" applyAlignment="1">
      <alignment/>
    </xf>
    <xf numFmtId="3" fontId="4" fillId="0" borderId="10" xfId="34" applyNumberFormat="1" applyFont="1" applyFill="1" applyBorder="1" applyAlignment="1">
      <alignment/>
    </xf>
    <xf numFmtId="3" fontId="4" fillId="0" borderId="125" xfId="34" applyNumberFormat="1" applyFont="1" applyFill="1" applyBorder="1" applyAlignment="1">
      <alignment/>
    </xf>
    <xf numFmtId="3" fontId="4" fillId="0" borderId="132" xfId="34" applyNumberFormat="1" applyFont="1" applyFill="1" applyBorder="1" applyAlignment="1">
      <alignment horizontal="right"/>
    </xf>
    <xf numFmtId="3" fontId="4" fillId="0" borderId="12" xfId="34" applyNumberFormat="1" applyFont="1" applyFill="1" applyBorder="1" applyAlignment="1">
      <alignment/>
    </xf>
    <xf numFmtId="3" fontId="4" fillId="0" borderId="133" xfId="34" applyNumberFormat="1" applyFont="1" applyFill="1" applyBorder="1" applyAlignment="1">
      <alignment/>
    </xf>
    <xf numFmtId="3" fontId="4" fillId="0" borderId="133" xfId="34" applyNumberFormat="1" applyFont="1" applyFill="1" applyBorder="1" applyAlignment="1">
      <alignment horizontal="right"/>
    </xf>
    <xf numFmtId="3" fontId="4" fillId="0" borderId="11" xfId="34" applyNumberFormat="1" applyFont="1" applyFill="1" applyBorder="1" applyAlignment="1">
      <alignment/>
    </xf>
    <xf numFmtId="0" fontId="16" fillId="0" borderId="55" xfId="0" applyFont="1" applyFill="1" applyBorder="1" applyAlignment="1">
      <alignment/>
    </xf>
    <xf numFmtId="3" fontId="8" fillId="0" borderId="46" xfId="34" applyNumberFormat="1" applyFont="1" applyFill="1" applyBorder="1" applyAlignment="1">
      <alignment horizontal="right"/>
    </xf>
    <xf numFmtId="3" fontId="8" fillId="0" borderId="46" xfId="34" applyNumberFormat="1" applyFont="1" applyFill="1" applyBorder="1" applyAlignment="1">
      <alignment/>
    </xf>
    <xf numFmtId="3" fontId="8" fillId="0" borderId="123" xfId="34" applyNumberFormat="1" applyFont="1" applyFill="1" applyBorder="1" applyAlignment="1">
      <alignment/>
    </xf>
    <xf numFmtId="3" fontId="8" fillId="0" borderId="123" xfId="34" applyNumberFormat="1" applyFont="1" applyFill="1" applyBorder="1" applyAlignment="1">
      <alignment/>
    </xf>
    <xf numFmtId="3" fontId="8" fillId="0" borderId="45" xfId="34" applyNumberFormat="1" applyFont="1" applyFill="1" applyBorder="1" applyAlignment="1">
      <alignment horizontal="right"/>
    </xf>
    <xf numFmtId="3" fontId="8" fillId="0" borderId="60" xfId="34" applyNumberFormat="1" applyFont="1" applyFill="1" applyBorder="1" applyAlignment="1">
      <alignment horizontal="right"/>
    </xf>
    <xf numFmtId="3" fontId="8" fillId="0" borderId="123" xfId="0" applyNumberFormat="1" applyFont="1" applyFill="1" applyBorder="1" applyAlignment="1">
      <alignment/>
    </xf>
    <xf numFmtId="3" fontId="4" fillId="0" borderId="43" xfId="34" applyNumberFormat="1" applyFont="1" applyFill="1" applyBorder="1" applyAlignment="1">
      <alignment horizontal="right"/>
    </xf>
    <xf numFmtId="3" fontId="4" fillId="0" borderId="43" xfId="34" applyNumberFormat="1" applyFont="1" applyFill="1" applyBorder="1" applyAlignment="1">
      <alignment/>
    </xf>
    <xf numFmtId="3" fontId="4" fillId="0" borderId="119" xfId="34" applyNumberFormat="1" applyFont="1" applyFill="1" applyBorder="1" applyAlignment="1">
      <alignment/>
    </xf>
    <xf numFmtId="3" fontId="4" fillId="0" borderId="49" xfId="34" applyNumberFormat="1" applyFont="1" applyFill="1" applyBorder="1" applyAlignment="1">
      <alignment horizontal="right"/>
    </xf>
    <xf numFmtId="3" fontId="4" fillId="0" borderId="119" xfId="34" applyNumberFormat="1" applyFont="1" applyFill="1" applyBorder="1" applyAlignment="1">
      <alignment horizontal="right"/>
    </xf>
    <xf numFmtId="3" fontId="4" fillId="0" borderId="54" xfId="34" applyNumberFormat="1" applyFont="1" applyFill="1" applyBorder="1" applyAlignment="1">
      <alignment/>
    </xf>
    <xf numFmtId="3" fontId="4" fillId="0" borderId="134" xfId="34" applyNumberFormat="1" applyFont="1" applyFill="1" applyBorder="1" applyAlignment="1">
      <alignment/>
    </xf>
    <xf numFmtId="3" fontId="4" fillId="0" borderId="129" xfId="34" applyNumberFormat="1" applyFont="1" applyFill="1" applyBorder="1" applyAlignment="1">
      <alignment/>
    </xf>
    <xf numFmtId="0" fontId="4" fillId="0" borderId="59" xfId="0" applyFont="1" applyFill="1" applyBorder="1" applyAlignment="1">
      <alignment/>
    </xf>
    <xf numFmtId="3" fontId="4" fillId="0" borderId="14" xfId="34" applyNumberFormat="1" applyFont="1" applyFill="1" applyBorder="1" applyAlignment="1">
      <alignment/>
    </xf>
    <xf numFmtId="3" fontId="4" fillId="0" borderId="135" xfId="34" applyNumberFormat="1" applyFont="1" applyFill="1" applyBorder="1" applyAlignment="1">
      <alignment/>
    </xf>
    <xf numFmtId="3" fontId="8" fillId="0" borderId="119" xfId="34" applyNumberFormat="1" applyFont="1" applyFill="1" applyBorder="1" applyAlignment="1">
      <alignment/>
    </xf>
    <xf numFmtId="3" fontId="8" fillId="0" borderId="123" xfId="34" applyNumberFormat="1" applyFont="1" applyFill="1" applyBorder="1" applyAlignment="1">
      <alignment horizontal="right"/>
    </xf>
    <xf numFmtId="3" fontId="8" fillId="0" borderId="119" xfId="34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3" fontId="6" fillId="0" borderId="26" xfId="34" applyNumberFormat="1" applyFont="1" applyFill="1" applyBorder="1" applyAlignment="1">
      <alignment horizontal="right"/>
    </xf>
    <xf numFmtId="3" fontId="6" fillId="0" borderId="123" xfId="34" applyNumberFormat="1" applyFont="1" applyFill="1" applyBorder="1" applyAlignment="1">
      <alignment horizontal="right"/>
    </xf>
    <xf numFmtId="3" fontId="6" fillId="0" borderId="57" xfId="34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3" fontId="14" fillId="0" borderId="0" xfId="34" applyNumberFormat="1" applyFont="1" applyFill="1" applyAlignment="1" applyProtection="1">
      <alignment/>
      <protection/>
    </xf>
    <xf numFmtId="3" fontId="4" fillId="0" borderId="0" xfId="34" applyNumberFormat="1" applyFont="1" applyFill="1" applyAlignment="1" applyProtection="1">
      <alignment/>
      <protection/>
    </xf>
    <xf numFmtId="3" fontId="4" fillId="0" borderId="0" xfId="34" applyNumberFormat="1" applyFont="1" applyFill="1" applyAlignment="1" applyProtection="1">
      <alignment horizontal="right"/>
      <protection/>
    </xf>
    <xf numFmtId="0" fontId="7" fillId="0" borderId="21" xfId="0" applyFont="1" applyFill="1" applyBorder="1" applyAlignment="1">
      <alignment horizontal="center"/>
    </xf>
    <xf numFmtId="165" fontId="7" fillId="0" borderId="51" xfId="34" applyNumberFormat="1" applyFont="1" applyFill="1" applyBorder="1" applyAlignment="1">
      <alignment horizontal="center"/>
    </xf>
    <xf numFmtId="165" fontId="7" fillId="0" borderId="50" xfId="34" applyNumberFormat="1" applyFont="1" applyFill="1" applyBorder="1" applyAlignment="1">
      <alignment horizontal="center"/>
    </xf>
    <xf numFmtId="3" fontId="7" fillId="0" borderId="50" xfId="34" applyNumberFormat="1" applyFont="1" applyFill="1" applyBorder="1" applyAlignment="1" applyProtection="1">
      <alignment horizontal="center"/>
      <protection/>
    </xf>
    <xf numFmtId="3" fontId="7" fillId="0" borderId="15" xfId="34" applyNumberFormat="1" applyFont="1" applyFill="1" applyBorder="1" applyAlignment="1" applyProtection="1">
      <alignment horizontal="center"/>
      <protection/>
    </xf>
    <xf numFmtId="3" fontId="7" fillId="0" borderId="131" xfId="34" applyNumberFormat="1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>
      <alignment horizontal="center"/>
    </xf>
    <xf numFmtId="165" fontId="7" fillId="0" borderId="116" xfId="34" applyNumberFormat="1" applyFont="1" applyFill="1" applyBorder="1" applyAlignment="1">
      <alignment/>
    </xf>
    <xf numFmtId="165" fontId="7" fillId="0" borderId="116" xfId="34" applyNumberFormat="1" applyFont="1" applyFill="1" applyBorder="1" applyAlignment="1">
      <alignment horizontal="center"/>
    </xf>
    <xf numFmtId="165" fontId="7" fillId="0" borderId="42" xfId="34" applyNumberFormat="1" applyFont="1" applyFill="1" applyBorder="1" applyAlignment="1">
      <alignment horizontal="center"/>
    </xf>
    <xf numFmtId="3" fontId="7" fillId="0" borderId="42" xfId="34" applyNumberFormat="1" applyFont="1" applyFill="1" applyBorder="1" applyAlignment="1" applyProtection="1">
      <alignment horizontal="center"/>
      <protection/>
    </xf>
    <xf numFmtId="165" fontId="7" fillId="0" borderId="128" xfId="34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5" fontId="7" fillId="0" borderId="52" xfId="34" applyNumberFormat="1" applyFont="1" applyFill="1" applyBorder="1" applyAlignment="1">
      <alignment/>
    </xf>
    <xf numFmtId="165" fontId="7" fillId="0" borderId="52" xfId="34" applyNumberFormat="1" applyFont="1" applyFill="1" applyBorder="1" applyAlignment="1">
      <alignment horizontal="center"/>
    </xf>
    <xf numFmtId="165" fontId="8" fillId="0" borderId="49" xfId="34" applyNumberFormat="1" applyFont="1" applyFill="1" applyBorder="1" applyAlignment="1">
      <alignment/>
    </xf>
    <xf numFmtId="165" fontId="8" fillId="0" borderId="55" xfId="34" applyNumberFormat="1" applyFont="1" applyFill="1" applyBorder="1" applyAlignment="1">
      <alignment/>
    </xf>
    <xf numFmtId="165" fontId="8" fillId="0" borderId="123" xfId="34" applyNumberFormat="1" applyFont="1" applyFill="1" applyBorder="1" applyAlignment="1">
      <alignment/>
    </xf>
    <xf numFmtId="3" fontId="8" fillId="0" borderId="55" xfId="34" applyNumberFormat="1" applyFont="1" applyFill="1" applyBorder="1" applyAlignment="1" applyProtection="1">
      <alignment/>
      <protection/>
    </xf>
    <xf numFmtId="3" fontId="8" fillId="0" borderId="47" xfId="34" applyNumberFormat="1" applyFont="1" applyFill="1" applyBorder="1" applyAlignment="1" applyProtection="1">
      <alignment/>
      <protection/>
    </xf>
    <xf numFmtId="3" fontId="8" fillId="0" borderId="123" xfId="34" applyNumberFormat="1" applyFont="1" applyFill="1" applyBorder="1" applyAlignment="1" applyProtection="1">
      <alignment/>
      <protection/>
    </xf>
    <xf numFmtId="3" fontId="4" fillId="0" borderId="37" xfId="34" applyNumberFormat="1" applyFont="1" applyFill="1" applyBorder="1" applyAlignment="1">
      <alignment/>
    </xf>
    <xf numFmtId="3" fontId="4" fillId="0" borderId="129" xfId="34" applyNumberFormat="1" applyFont="1" applyFill="1" applyBorder="1" applyAlignment="1" applyProtection="1">
      <alignment/>
      <protection/>
    </xf>
    <xf numFmtId="3" fontId="4" fillId="0" borderId="133" xfId="34" applyNumberFormat="1" applyFont="1" applyFill="1" applyBorder="1" applyAlignment="1" applyProtection="1">
      <alignment/>
      <protection/>
    </xf>
    <xf numFmtId="3" fontId="4" fillId="0" borderId="125" xfId="34" applyNumberFormat="1" applyFont="1" applyFill="1" applyBorder="1" applyAlignment="1">
      <alignment/>
    </xf>
    <xf numFmtId="3" fontId="4" fillId="0" borderId="133" xfId="34" applyNumberFormat="1" applyFont="1" applyFill="1" applyBorder="1" applyAlignment="1">
      <alignment/>
    </xf>
    <xf numFmtId="3" fontId="4" fillId="0" borderId="33" xfId="34" applyNumberFormat="1" applyFont="1" applyFill="1" applyBorder="1" applyAlignment="1">
      <alignment/>
    </xf>
    <xf numFmtId="3" fontId="4" fillId="0" borderId="134" xfId="34" applyNumberFormat="1" applyFont="1" applyFill="1" applyBorder="1" applyAlignment="1" applyProtection="1">
      <alignment/>
      <protection/>
    </xf>
    <xf numFmtId="3" fontId="4" fillId="0" borderId="42" xfId="34" applyNumberFormat="1" applyFont="1" applyFill="1" applyBorder="1" applyAlignment="1">
      <alignment/>
    </xf>
    <xf numFmtId="3" fontId="8" fillId="0" borderId="49" xfId="34" applyNumberFormat="1" applyFont="1" applyFill="1" applyBorder="1" applyAlignment="1">
      <alignment/>
    </xf>
    <xf numFmtId="3" fontId="4" fillId="0" borderId="55" xfId="34" applyNumberFormat="1" applyFont="1" applyFill="1" applyBorder="1" applyAlignment="1">
      <alignment/>
    </xf>
    <xf numFmtId="3" fontId="4" fillId="0" borderId="123" xfId="34" applyNumberFormat="1" applyFont="1" applyFill="1" applyBorder="1" applyAlignment="1">
      <alignment/>
    </xf>
    <xf numFmtId="3" fontId="4" fillId="0" borderId="55" xfId="34" applyNumberFormat="1" applyFont="1" applyFill="1" applyBorder="1" applyAlignment="1" applyProtection="1">
      <alignment/>
      <protection/>
    </xf>
    <xf numFmtId="3" fontId="4" fillId="0" borderId="47" xfId="34" applyNumberFormat="1" applyFont="1" applyFill="1" applyBorder="1" applyAlignment="1" applyProtection="1">
      <alignment/>
      <protection/>
    </xf>
    <xf numFmtId="3" fontId="4" fillId="0" borderId="123" xfId="34" applyNumberFormat="1" applyFont="1" applyFill="1" applyBorder="1" applyAlignment="1" applyProtection="1">
      <alignment/>
      <protection/>
    </xf>
    <xf numFmtId="3" fontId="4" fillId="0" borderId="132" xfId="34" applyNumberFormat="1" applyFont="1" applyFill="1" applyBorder="1" applyAlignment="1" applyProtection="1">
      <alignment/>
      <protection/>
    </xf>
    <xf numFmtId="3" fontId="4" fillId="0" borderId="125" xfId="34" applyNumberFormat="1" applyFont="1" applyFill="1" applyBorder="1" applyAlignment="1" applyProtection="1">
      <alignment/>
      <protection/>
    </xf>
    <xf numFmtId="3" fontId="4" fillId="0" borderId="56" xfId="34" applyNumberFormat="1" applyFont="1" applyFill="1" applyBorder="1" applyAlignment="1">
      <alignment/>
    </xf>
    <xf numFmtId="3" fontId="4" fillId="0" borderId="129" xfId="34" applyNumberFormat="1" applyFont="1" applyFill="1" applyBorder="1" applyAlignment="1">
      <alignment/>
    </xf>
    <xf numFmtId="3" fontId="8" fillId="0" borderId="55" xfId="34" applyNumberFormat="1" applyFont="1" applyFill="1" applyBorder="1" applyAlignment="1">
      <alignment/>
    </xf>
    <xf numFmtId="0" fontId="16" fillId="0" borderId="35" xfId="0" applyFont="1" applyFill="1" applyBorder="1" applyAlignment="1">
      <alignment/>
    </xf>
    <xf numFmtId="3" fontId="8" fillId="0" borderId="26" xfId="34" applyNumberFormat="1" applyFont="1" applyFill="1" applyBorder="1" applyAlignment="1">
      <alignment/>
    </xf>
    <xf numFmtId="3" fontId="8" fillId="0" borderId="57" xfId="34" applyNumberFormat="1" applyFont="1" applyFill="1" applyBorder="1" applyAlignment="1">
      <alignment/>
    </xf>
    <xf numFmtId="3" fontId="8" fillId="0" borderId="130" xfId="34" applyNumberFormat="1" applyFont="1" applyFill="1" applyBorder="1" applyAlignment="1" applyProtection="1">
      <alignment/>
      <protection/>
    </xf>
    <xf numFmtId="3" fontId="6" fillId="0" borderId="26" xfId="34" applyNumberFormat="1" applyFont="1" applyFill="1" applyBorder="1" applyAlignment="1">
      <alignment/>
    </xf>
    <xf numFmtId="3" fontId="6" fillId="0" borderId="47" xfId="34" applyNumberFormat="1" applyFont="1" applyFill="1" applyBorder="1" applyAlignment="1">
      <alignment/>
    </xf>
    <xf numFmtId="3" fontId="6" fillId="0" borderId="57" xfId="34" applyNumberFormat="1" applyFont="1" applyFill="1" applyBorder="1" applyAlignment="1">
      <alignment/>
    </xf>
    <xf numFmtId="3" fontId="6" fillId="0" borderId="123" xfId="34" applyNumberFormat="1" applyFont="1" applyFill="1" applyBorder="1" applyAlignment="1">
      <alignment/>
    </xf>
    <xf numFmtId="3" fontId="6" fillId="0" borderId="119" xfId="34" applyNumberFormat="1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131" xfId="0" applyFont="1" applyFill="1" applyBorder="1" applyAlignment="1">
      <alignment horizontal="center"/>
    </xf>
    <xf numFmtId="0" fontId="34" fillId="0" borderId="131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29" xfId="0" applyFont="1" applyFill="1" applyBorder="1" applyAlignment="1">
      <alignment horizontal="center"/>
    </xf>
    <xf numFmtId="0" fontId="34" fillId="0" borderId="12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30" xfId="0" applyFont="1" applyFill="1" applyBorder="1" applyAlignment="1">
      <alignment horizontal="center"/>
    </xf>
    <xf numFmtId="0" fontId="4" fillId="0" borderId="60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1" fillId="0" borderId="123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125" xfId="0" applyNumberFormat="1" applyFont="1" applyFill="1" applyBorder="1" applyAlignment="1">
      <alignment/>
    </xf>
    <xf numFmtId="3" fontId="41" fillId="0" borderId="13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1" fillId="0" borderId="133" xfId="0" applyNumberFormat="1" applyFont="1" applyFill="1" applyBorder="1" applyAlignment="1">
      <alignment/>
    </xf>
    <xf numFmtId="3" fontId="4" fillId="0" borderId="133" xfId="0" applyNumberFormat="1" applyFont="1" applyFill="1" applyBorder="1" applyAlignment="1">
      <alignment/>
    </xf>
    <xf numFmtId="3" fontId="41" fillId="0" borderId="125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16" fillId="0" borderId="5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123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 horizontal="right"/>
    </xf>
    <xf numFmtId="3" fontId="24" fillId="0" borderId="123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0" borderId="123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19" fillId="0" borderId="1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/>
    </xf>
    <xf numFmtId="3" fontId="19" fillId="0" borderId="1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19" fillId="0" borderId="125" xfId="0" applyNumberFormat="1" applyFont="1" applyFill="1" applyBorder="1" applyAlignment="1">
      <alignment/>
    </xf>
    <xf numFmtId="3" fontId="4" fillId="0" borderId="135" xfId="0" applyNumberFormat="1" applyFont="1" applyFill="1" applyBorder="1" applyAlignment="1">
      <alignment/>
    </xf>
    <xf numFmtId="3" fontId="19" fillId="0" borderId="129" xfId="0" applyNumberFormat="1" applyFont="1" applyFill="1" applyBorder="1" applyAlignment="1">
      <alignment/>
    </xf>
    <xf numFmtId="0" fontId="16" fillId="0" borderId="50" xfId="0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3" fontId="8" fillId="0" borderId="131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8" fillId="0" borderId="92" xfId="0" applyNumberFormat="1" applyFont="1" applyFill="1" applyBorder="1" applyAlignment="1">
      <alignment horizontal="right"/>
    </xf>
    <xf numFmtId="3" fontId="24" fillId="0" borderId="131" xfId="0" applyNumberFormat="1" applyFont="1" applyFill="1" applyBorder="1" applyAlignment="1">
      <alignment/>
    </xf>
    <xf numFmtId="3" fontId="8" fillId="0" borderId="119" xfId="0" applyNumberFormat="1" applyFont="1" applyFill="1" applyBorder="1" applyAlignment="1">
      <alignment horizontal="right"/>
    </xf>
    <xf numFmtId="3" fontId="24" fillId="0" borderId="119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6" fillId="0" borderId="123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6" fillId="0" borderId="119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34" fillId="0" borderId="131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130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123" xfId="0" applyFont="1" applyFill="1" applyBorder="1" applyAlignment="1">
      <alignment horizontal="center"/>
    </xf>
    <xf numFmtId="0" fontId="19" fillId="0" borderId="119" xfId="0" applyFont="1" applyFill="1" applyBorder="1" applyAlignment="1">
      <alignment/>
    </xf>
    <xf numFmtId="0" fontId="4" fillId="0" borderId="125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133" xfId="0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0" fontId="42" fillId="0" borderId="123" xfId="0" applyFont="1" applyFill="1" applyBorder="1" applyAlignment="1">
      <alignment/>
    </xf>
    <xf numFmtId="3" fontId="24" fillId="0" borderId="45" xfId="0" applyNumberFormat="1" applyFont="1" applyFill="1" applyBorder="1" applyAlignment="1">
      <alignment/>
    </xf>
    <xf numFmtId="3" fontId="24" fillId="0" borderId="46" xfId="0" applyNumberFormat="1" applyFont="1" applyFill="1" applyBorder="1" applyAlignment="1">
      <alignment/>
    </xf>
    <xf numFmtId="3" fontId="24" fillId="0" borderId="47" xfId="0" applyNumberFormat="1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3" fontId="19" fillId="0" borderId="119" xfId="0" applyNumberFormat="1" applyFont="1" applyFill="1" applyBorder="1" applyAlignment="1">
      <alignment/>
    </xf>
    <xf numFmtId="0" fontId="4" fillId="0" borderId="125" xfId="0" applyFont="1" applyFill="1" applyBorder="1" applyAlignment="1">
      <alignment horizontal="left"/>
    </xf>
    <xf numFmtId="0" fontId="4" fillId="0" borderId="133" xfId="0" applyFont="1" applyFill="1" applyBorder="1" applyAlignment="1">
      <alignment horizontal="left"/>
    </xf>
    <xf numFmtId="0" fontId="4" fillId="0" borderId="129" xfId="0" applyFont="1" applyFill="1" applyBorder="1" applyAlignment="1">
      <alignment/>
    </xf>
    <xf numFmtId="3" fontId="4" fillId="0" borderId="116" xfId="0" applyNumberFormat="1" applyFont="1" applyFill="1" applyBorder="1" applyAlignment="1">
      <alignment/>
    </xf>
    <xf numFmtId="3" fontId="24" fillId="0" borderId="49" xfId="0" applyNumberFormat="1" applyFont="1" applyFill="1" applyBorder="1" applyAlignment="1">
      <alignment/>
    </xf>
    <xf numFmtId="3" fontId="24" fillId="0" borderId="60" xfId="0" applyNumberFormat="1" applyFont="1" applyFill="1" applyBorder="1" applyAlignment="1">
      <alignment/>
    </xf>
    <xf numFmtId="3" fontId="8" fillId="0" borderId="116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0" fontId="42" fillId="0" borderId="129" xfId="0" applyFont="1" applyFill="1" applyBorder="1" applyAlignment="1">
      <alignment/>
    </xf>
    <xf numFmtId="0" fontId="22" fillId="0" borderId="130" xfId="0" applyFont="1" applyFill="1" applyBorder="1" applyAlignment="1">
      <alignment/>
    </xf>
    <xf numFmtId="3" fontId="22" fillId="0" borderId="45" xfId="0" applyNumberFormat="1" applyFont="1" applyFill="1" applyBorder="1" applyAlignment="1">
      <alignment/>
    </xf>
    <xf numFmtId="3" fontId="22" fillId="0" borderId="119" xfId="0" applyNumberFormat="1" applyFont="1" applyFill="1" applyBorder="1" applyAlignment="1">
      <alignment/>
    </xf>
    <xf numFmtId="0" fontId="22" fillId="0" borderId="123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7" fillId="0" borderId="48" xfId="0" applyFont="1" applyFill="1" applyBorder="1" applyAlignment="1">
      <alignment horizontal="left"/>
    </xf>
    <xf numFmtId="4" fontId="4" fillId="0" borderId="46" xfId="0" applyNumberFormat="1" applyFont="1" applyFill="1" applyBorder="1" applyAlignment="1">
      <alignment/>
    </xf>
    <xf numFmtId="4" fontId="4" fillId="0" borderId="119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19" fillId="0" borderId="33" xfId="0" applyFont="1" applyFill="1" applyBorder="1" applyAlignment="1">
      <alignment/>
    </xf>
    <xf numFmtId="4" fontId="4" fillId="0" borderId="124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19" fillId="0" borderId="54" xfId="0" applyNumberFormat="1" applyFont="1" applyFill="1" applyBorder="1" applyAlignment="1">
      <alignment/>
    </xf>
    <xf numFmtId="4" fontId="19" fillId="0" borderId="65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0" fontId="16" fillId="0" borderId="48" xfId="0" applyFont="1" applyFill="1" applyBorder="1" applyAlignment="1">
      <alignment/>
    </xf>
    <xf numFmtId="4" fontId="16" fillId="0" borderId="26" xfId="0" applyNumberFormat="1" applyFont="1" applyFill="1" applyBorder="1" applyAlignment="1">
      <alignment/>
    </xf>
    <xf numFmtId="4" fontId="16" fillId="0" borderId="93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10" fillId="0" borderId="119" xfId="0" applyNumberFormat="1" applyFont="1" applyFill="1" applyBorder="1" applyAlignment="1">
      <alignment/>
    </xf>
    <xf numFmtId="0" fontId="19" fillId="0" borderId="37" xfId="0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 horizontal="right"/>
    </xf>
    <xf numFmtId="4" fontId="19" fillId="0" borderId="17" xfId="0" applyNumberFormat="1" applyFont="1" applyFill="1" applyBorder="1" applyAlignment="1">
      <alignment horizontal="right"/>
    </xf>
    <xf numFmtId="0" fontId="19" fillId="0" borderId="59" xfId="0" applyFont="1" applyFill="1" applyBorder="1" applyAlignment="1">
      <alignment/>
    </xf>
    <xf numFmtId="0" fontId="42" fillId="0" borderId="24" xfId="0" applyFont="1" applyFill="1" applyBorder="1" applyAlignment="1">
      <alignment horizontal="left"/>
    </xf>
    <xf numFmtId="4" fontId="42" fillId="0" borderId="46" xfId="0" applyNumberFormat="1" applyFont="1" applyFill="1" applyBorder="1" applyAlignment="1">
      <alignment/>
    </xf>
    <xf numFmtId="4" fontId="42" fillId="0" borderId="93" xfId="0" applyNumberFormat="1" applyFont="1" applyFill="1" applyBorder="1" applyAlignment="1">
      <alignment/>
    </xf>
    <xf numFmtId="4" fontId="19" fillId="0" borderId="46" xfId="0" applyNumberFormat="1" applyFont="1" applyFill="1" applyBorder="1" applyAlignment="1">
      <alignment/>
    </xf>
    <xf numFmtId="4" fontId="19" fillId="0" borderId="93" xfId="0" applyNumberFormat="1" applyFont="1" applyFill="1" applyBorder="1" applyAlignment="1">
      <alignment/>
    </xf>
    <xf numFmtId="4" fontId="22" fillId="0" borderId="46" xfId="0" applyNumberFormat="1" applyFont="1" applyFill="1" applyBorder="1" applyAlignment="1">
      <alignment/>
    </xf>
    <xf numFmtId="4" fontId="22" fillId="0" borderId="119" xfId="0" applyNumberFormat="1" applyFont="1" applyFill="1" applyBorder="1" applyAlignment="1">
      <alignment/>
    </xf>
    <xf numFmtId="0" fontId="20" fillId="0" borderId="0" xfId="48" applyFont="1" applyFill="1">
      <alignment/>
      <protection/>
    </xf>
    <xf numFmtId="0" fontId="21" fillId="0" borderId="0" xfId="48" applyFont="1" applyFill="1">
      <alignment/>
      <protection/>
    </xf>
    <xf numFmtId="0" fontId="19" fillId="0" borderId="0" xfId="48" applyFont="1" applyFill="1" applyAlignment="1">
      <alignment horizontal="right"/>
      <protection/>
    </xf>
    <xf numFmtId="0" fontId="34" fillId="0" borderId="131" xfId="48" applyFont="1" applyFill="1" applyBorder="1" applyAlignment="1">
      <alignment/>
      <protection/>
    </xf>
    <xf numFmtId="0" fontId="34" fillId="0" borderId="129" xfId="48" applyFont="1" applyFill="1" applyBorder="1" applyAlignment="1">
      <alignment/>
      <protection/>
    </xf>
    <xf numFmtId="0" fontId="26" fillId="0" borderId="136" xfId="48" applyFont="1" applyFill="1" applyBorder="1">
      <alignment/>
      <protection/>
    </xf>
    <xf numFmtId="3" fontId="26" fillId="0" borderId="136" xfId="48" applyNumberFormat="1" applyFont="1" applyFill="1" applyBorder="1">
      <alignment/>
      <protection/>
    </xf>
    <xf numFmtId="0" fontId="23" fillId="0" borderId="132" xfId="48" applyFont="1" applyFill="1" applyBorder="1">
      <alignment/>
      <protection/>
    </xf>
    <xf numFmtId="3" fontId="19" fillId="0" borderId="132" xfId="48" applyNumberFormat="1" applyFont="1" applyFill="1" applyBorder="1">
      <alignment/>
      <protection/>
    </xf>
    <xf numFmtId="0" fontId="23" fillId="0" borderId="133" xfId="48" applyFont="1" applyFill="1" applyBorder="1" applyAlignment="1">
      <alignment horizontal="left" indent="1"/>
      <protection/>
    </xf>
    <xf numFmtId="3" fontId="19" fillId="0" borderId="133" xfId="48" applyNumberFormat="1" applyFont="1" applyFill="1" applyBorder="1">
      <alignment/>
      <protection/>
    </xf>
    <xf numFmtId="0" fontId="23" fillId="0" borderId="133" xfId="48" applyFont="1" applyFill="1" applyBorder="1">
      <alignment/>
      <protection/>
    </xf>
    <xf numFmtId="0" fontId="23" fillId="0" borderId="134" xfId="48" applyFont="1" applyFill="1" applyBorder="1">
      <alignment/>
      <protection/>
    </xf>
    <xf numFmtId="3" fontId="19" fillId="0" borderId="134" xfId="48" applyNumberFormat="1" applyFont="1" applyFill="1" applyBorder="1">
      <alignment/>
      <protection/>
    </xf>
    <xf numFmtId="0" fontId="23" fillId="0" borderId="130" xfId="48" applyFont="1" applyFill="1" applyBorder="1">
      <alignment/>
      <protection/>
    </xf>
    <xf numFmtId="3" fontId="19" fillId="0" borderId="130" xfId="48" applyNumberFormat="1" applyFont="1" applyFill="1" applyBorder="1">
      <alignment/>
      <protection/>
    </xf>
    <xf numFmtId="0" fontId="34" fillId="0" borderId="123" xfId="48" applyFont="1" applyFill="1" applyBorder="1">
      <alignment/>
      <protection/>
    </xf>
    <xf numFmtId="3" fontId="24" fillId="0" borderId="123" xfId="48" applyNumberFormat="1" applyFont="1" applyFill="1" applyBorder="1">
      <alignment/>
      <protection/>
    </xf>
    <xf numFmtId="3" fontId="24" fillId="0" borderId="22" xfId="48" applyNumberFormat="1" applyFont="1" applyFill="1" applyBorder="1">
      <alignment/>
      <protection/>
    </xf>
    <xf numFmtId="3" fontId="24" fillId="0" borderId="92" xfId="48" applyNumberFormat="1" applyFont="1" applyFill="1" applyBorder="1">
      <alignment/>
      <protection/>
    </xf>
    <xf numFmtId="0" fontId="24" fillId="0" borderId="32" xfId="48" applyFont="1" applyFill="1" applyBorder="1">
      <alignment/>
      <protection/>
    </xf>
    <xf numFmtId="3" fontId="24" fillId="0" borderId="131" xfId="48" applyNumberFormat="1" applyFont="1" applyFill="1" applyBorder="1">
      <alignment/>
      <protection/>
    </xf>
    <xf numFmtId="3" fontId="24" fillId="0" borderId="0" xfId="48" applyNumberFormat="1" applyFont="1" applyFill="1" applyBorder="1">
      <alignment/>
      <protection/>
    </xf>
    <xf numFmtId="0" fontId="26" fillId="0" borderId="137" xfId="48" applyFont="1" applyFill="1" applyBorder="1">
      <alignment/>
      <protection/>
    </xf>
    <xf numFmtId="3" fontId="26" fillId="0" borderId="137" xfId="48" applyNumberFormat="1" applyFont="1" applyFill="1" applyBorder="1">
      <alignment/>
      <protection/>
    </xf>
    <xf numFmtId="3" fontId="26" fillId="0" borderId="138" xfId="48" applyNumberFormat="1" applyFont="1" applyFill="1" applyBorder="1">
      <alignment/>
      <protection/>
    </xf>
    <xf numFmtId="0" fontId="19" fillId="0" borderId="125" xfId="48" applyFont="1" applyFill="1" applyBorder="1">
      <alignment/>
      <protection/>
    </xf>
    <xf numFmtId="3" fontId="19" fillId="0" borderId="25" xfId="48" applyNumberFormat="1" applyFont="1" applyFill="1" applyBorder="1">
      <alignment/>
      <protection/>
    </xf>
    <xf numFmtId="3" fontId="19" fillId="0" borderId="125" xfId="48" applyNumberFormat="1" applyFont="1" applyFill="1" applyBorder="1">
      <alignment/>
      <protection/>
    </xf>
    <xf numFmtId="0" fontId="34" fillId="0" borderId="125" xfId="48" applyFont="1" applyFill="1" applyBorder="1">
      <alignment/>
      <protection/>
    </xf>
    <xf numFmtId="3" fontId="24" fillId="0" borderId="25" xfId="48" applyNumberFormat="1" applyFont="1" applyFill="1" applyBorder="1">
      <alignment/>
      <protection/>
    </xf>
    <xf numFmtId="3" fontId="24" fillId="0" borderId="125" xfId="48" applyNumberFormat="1" applyFont="1" applyFill="1" applyBorder="1">
      <alignment/>
      <protection/>
    </xf>
    <xf numFmtId="0" fontId="19" fillId="0" borderId="133" xfId="48" applyFont="1" applyFill="1" applyBorder="1">
      <alignment/>
      <protection/>
    </xf>
    <xf numFmtId="3" fontId="19" fillId="0" borderId="34" xfId="48" applyNumberFormat="1" applyFont="1" applyFill="1" applyBorder="1">
      <alignment/>
      <protection/>
    </xf>
    <xf numFmtId="0" fontId="34" fillId="0" borderId="133" xfId="48" applyFont="1" applyFill="1" applyBorder="1">
      <alignment/>
      <protection/>
    </xf>
    <xf numFmtId="3" fontId="24" fillId="0" borderId="34" xfId="48" applyNumberFormat="1" applyFont="1" applyFill="1" applyBorder="1">
      <alignment/>
      <protection/>
    </xf>
    <xf numFmtId="3" fontId="24" fillId="0" borderId="133" xfId="48" applyNumberFormat="1" applyFont="1" applyFill="1" applyBorder="1">
      <alignment/>
      <protection/>
    </xf>
    <xf numFmtId="0" fontId="19" fillId="0" borderId="129" xfId="48" applyFont="1" applyFill="1" applyBorder="1">
      <alignment/>
      <protection/>
    </xf>
    <xf numFmtId="3" fontId="19" fillId="0" borderId="0" xfId="48" applyNumberFormat="1" applyFont="1" applyFill="1" applyBorder="1">
      <alignment/>
      <protection/>
    </xf>
    <xf numFmtId="3" fontId="19" fillId="0" borderId="129" xfId="48" applyNumberFormat="1" applyFont="1" applyFill="1" applyBorder="1">
      <alignment/>
      <protection/>
    </xf>
    <xf numFmtId="3" fontId="26" fillId="0" borderId="139" xfId="48" applyNumberFormat="1" applyFont="1" applyFill="1" applyBorder="1">
      <alignment/>
      <protection/>
    </xf>
    <xf numFmtId="0" fontId="26" fillId="0" borderId="130" xfId="48" applyFont="1" applyFill="1" applyBorder="1">
      <alignment/>
      <protection/>
    </xf>
    <xf numFmtId="3" fontId="26" fillId="0" borderId="43" xfId="48" applyNumberFormat="1" applyFont="1" applyFill="1" applyBorder="1">
      <alignment/>
      <protection/>
    </xf>
    <xf numFmtId="3" fontId="26" fillId="0" borderId="130" xfId="48" applyNumberFormat="1" applyFont="1" applyFill="1" applyBorder="1">
      <alignment/>
      <protection/>
    </xf>
    <xf numFmtId="3" fontId="26" fillId="0" borderId="93" xfId="48" applyNumberFormat="1" applyFont="1" applyFill="1" applyBorder="1">
      <alignment/>
      <protection/>
    </xf>
    <xf numFmtId="0" fontId="0" fillId="0" borderId="0" xfId="48" applyFont="1" applyFill="1">
      <alignment/>
      <protection/>
    </xf>
    <xf numFmtId="0" fontId="19" fillId="0" borderId="28" xfId="48" applyFont="1" applyFill="1" applyBorder="1">
      <alignment/>
      <protection/>
    </xf>
    <xf numFmtId="0" fontId="19" fillId="0" borderId="58" xfId="48" applyFont="1" applyFill="1" applyBorder="1">
      <alignment/>
      <protection/>
    </xf>
    <xf numFmtId="3" fontId="19" fillId="0" borderId="135" xfId="48" applyNumberFormat="1" applyFont="1" applyFill="1" applyBorder="1">
      <alignment/>
      <protection/>
    </xf>
    <xf numFmtId="0" fontId="34" fillId="0" borderId="48" xfId="48" applyFont="1" applyFill="1" applyBorder="1">
      <alignment/>
      <protection/>
    </xf>
    <xf numFmtId="0" fontId="19" fillId="0" borderId="30" xfId="48" applyFont="1" applyFill="1" applyBorder="1">
      <alignment/>
      <protection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23" xfId="0" applyFont="1" applyBorder="1" applyAlignment="1">
      <alignment horizontal="center"/>
    </xf>
    <xf numFmtId="176" fontId="22" fillId="0" borderId="123" xfId="0" applyNumberFormat="1" applyFont="1" applyBorder="1" applyAlignment="1">
      <alignment/>
    </xf>
    <xf numFmtId="43" fontId="21" fillId="0" borderId="0" xfId="0" applyNumberFormat="1" applyFont="1" applyAlignment="1">
      <alignment/>
    </xf>
    <xf numFmtId="0" fontId="32" fillId="0" borderId="0" xfId="0" applyFont="1" applyAlignment="1">
      <alignment/>
    </xf>
    <xf numFmtId="43" fontId="32" fillId="0" borderId="0" xfId="0" applyNumberFormat="1" applyFont="1" applyAlignment="1">
      <alignment/>
    </xf>
    <xf numFmtId="0" fontId="7" fillId="0" borderId="131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30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165" fontId="4" fillId="0" borderId="0" xfId="34" applyNumberFormat="1" applyFont="1" applyFill="1" applyBorder="1" applyAlignment="1">
      <alignment/>
    </xf>
    <xf numFmtId="0" fontId="35" fillId="0" borderId="43" xfId="0" applyFont="1" applyFill="1" applyBorder="1" applyAlignment="1">
      <alignment/>
    </xf>
    <xf numFmtId="0" fontId="34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4" fillId="0" borderId="93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13" fillId="0" borderId="43" xfId="34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4" fontId="15" fillId="0" borderId="24" xfId="0" applyNumberFormat="1" applyFont="1" applyFill="1" applyBorder="1" applyAlignment="1">
      <alignment horizontal="center"/>
    </xf>
    <xf numFmtId="14" fontId="15" fillId="0" borderId="130" xfId="0" applyNumberFormat="1" applyFont="1" applyFill="1" applyBorder="1" applyAlignment="1">
      <alignment horizontal="center"/>
    </xf>
    <xf numFmtId="14" fontId="15" fillId="0" borderId="93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48" applyFont="1" applyFill="1">
      <alignment/>
      <protection/>
    </xf>
    <xf numFmtId="0" fontId="34" fillId="0" borderId="131" xfId="48" applyFont="1" applyFill="1" applyBorder="1">
      <alignment/>
      <protection/>
    </xf>
    <xf numFmtId="0" fontId="34" fillId="0" borderId="129" xfId="48" applyFont="1" applyFill="1" applyBorder="1">
      <alignment/>
      <protection/>
    </xf>
    <xf numFmtId="0" fontId="0" fillId="0" borderId="140" xfId="48" applyFont="1" applyFill="1" applyBorder="1" applyAlignment="1">
      <alignment/>
      <protection/>
    </xf>
    <xf numFmtId="0" fontId="34" fillId="0" borderId="140" xfId="48" applyFont="1" applyFill="1" applyBorder="1">
      <alignment/>
      <protection/>
    </xf>
    <xf numFmtId="0" fontId="47" fillId="0" borderId="123" xfId="0" applyFont="1" applyBorder="1" applyAlignment="1">
      <alignment horizontal="center"/>
    </xf>
    <xf numFmtId="0" fontId="48" fillId="0" borderId="0" xfId="0" applyFont="1" applyAlignment="1">
      <alignment/>
    </xf>
    <xf numFmtId="0" fontId="19" fillId="0" borderId="129" xfId="0" applyFont="1" applyBorder="1" applyAlignment="1">
      <alignment/>
    </xf>
    <xf numFmtId="0" fontId="19" fillId="0" borderId="133" xfId="0" applyFont="1" applyBorder="1" applyAlignment="1">
      <alignment/>
    </xf>
    <xf numFmtId="176" fontId="19" fillId="0" borderId="133" xfId="0" applyNumberFormat="1" applyFont="1" applyBorder="1" applyAlignment="1">
      <alignment/>
    </xf>
    <xf numFmtId="176" fontId="19" fillId="0" borderId="129" xfId="0" applyNumberFormat="1" applyFont="1" applyBorder="1" applyAlignment="1">
      <alignment/>
    </xf>
    <xf numFmtId="0" fontId="45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176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>
      <alignment/>
    </xf>
    <xf numFmtId="0" fontId="22" fillId="0" borderId="0" xfId="48" applyFont="1" applyFill="1">
      <alignment/>
      <protection/>
    </xf>
    <xf numFmtId="165" fontId="4" fillId="0" borderId="0" xfId="34" applyNumberFormat="1" applyFont="1" applyFill="1" applyBorder="1" applyAlignment="1">
      <alignment horizontal="center"/>
    </xf>
    <xf numFmtId="165" fontId="4" fillId="0" borderId="0" xfId="34" applyNumberFormat="1" applyFont="1" applyFill="1" applyBorder="1" applyAlignment="1">
      <alignment/>
    </xf>
    <xf numFmtId="3" fontId="4" fillId="0" borderId="0" xfId="34" applyNumberFormat="1" applyFont="1" applyFill="1" applyBorder="1" applyAlignment="1">
      <alignment horizontal="center"/>
    </xf>
    <xf numFmtId="164" fontId="4" fillId="0" borderId="0" xfId="34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2" fontId="4" fillId="0" borderId="0" xfId="34" applyNumberFormat="1" applyFont="1" applyFill="1" applyBorder="1" applyAlignment="1">
      <alignment horizontal="center"/>
    </xf>
    <xf numFmtId="165" fontId="4" fillId="0" borderId="35" xfId="34" applyNumberFormat="1" applyFont="1" applyFill="1" applyBorder="1" applyAlignment="1">
      <alignment/>
    </xf>
    <xf numFmtId="165" fontId="4" fillId="0" borderId="52" xfId="34" applyNumberFormat="1" applyFont="1" applyFill="1" applyBorder="1" applyAlignment="1">
      <alignment horizontal="center"/>
    </xf>
    <xf numFmtId="165" fontId="4" fillId="0" borderId="135" xfId="34" applyNumberFormat="1" applyFont="1" applyFill="1" applyBorder="1" applyAlignment="1">
      <alignment/>
    </xf>
    <xf numFmtId="165" fontId="4" fillId="0" borderId="36" xfId="34" applyNumberFormat="1" applyFont="1" applyFill="1" applyBorder="1" applyAlignment="1">
      <alignment/>
    </xf>
    <xf numFmtId="3" fontId="4" fillId="0" borderId="64" xfId="34" applyNumberFormat="1" applyFont="1" applyFill="1" applyBorder="1" applyAlignment="1">
      <alignment horizontal="center"/>
    </xf>
    <xf numFmtId="165" fontId="4" fillId="0" borderId="59" xfId="34" applyNumberFormat="1" applyFont="1" applyFill="1" applyBorder="1" applyAlignment="1">
      <alignment/>
    </xf>
    <xf numFmtId="165" fontId="4" fillId="0" borderId="64" xfId="34" applyNumberFormat="1" applyFont="1" applyFill="1" applyBorder="1" applyAlignment="1">
      <alignment/>
    </xf>
    <xf numFmtId="164" fontId="4" fillId="0" borderId="64" xfId="34" applyNumberFormat="1" applyFont="1" applyFill="1" applyBorder="1" applyAlignment="1">
      <alignment horizontal="center"/>
    </xf>
    <xf numFmtId="165" fontId="4" fillId="0" borderId="14" xfId="34" applyNumberFormat="1" applyFont="1" applyFill="1" applyBorder="1" applyAlignment="1">
      <alignment/>
    </xf>
    <xf numFmtId="165" fontId="4" fillId="0" borderId="47" xfId="34" applyNumberFormat="1" applyFont="1" applyFill="1" applyBorder="1" applyAlignment="1">
      <alignment/>
    </xf>
    <xf numFmtId="165" fontId="4" fillId="0" borderId="135" xfId="34" applyNumberFormat="1" applyFont="1" applyFill="1" applyBorder="1" applyAlignment="1">
      <alignment/>
    </xf>
    <xf numFmtId="164" fontId="4" fillId="0" borderId="55" xfId="0" applyNumberFormat="1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3" fontId="4" fillId="0" borderId="119" xfId="0" applyNumberFormat="1" applyFont="1" applyFill="1" applyBorder="1" applyAlignment="1">
      <alignment horizontal="center"/>
    </xf>
    <xf numFmtId="2" fontId="4" fillId="0" borderId="55" xfId="34" applyNumberFormat="1" applyFont="1" applyFill="1" applyBorder="1" applyAlignment="1">
      <alignment horizontal="center"/>
    </xf>
    <xf numFmtId="165" fontId="4" fillId="0" borderId="45" xfId="34" applyNumberFormat="1" applyFont="1" applyFill="1" applyBorder="1" applyAlignment="1">
      <alignment horizontal="center"/>
    </xf>
    <xf numFmtId="165" fontId="4" fillId="0" borderId="91" xfId="34" applyNumberFormat="1" applyFont="1" applyFill="1" applyBorder="1" applyAlignment="1">
      <alignment/>
    </xf>
    <xf numFmtId="165" fontId="4" fillId="0" borderId="46" xfId="34" applyNumberFormat="1" applyFont="1" applyFill="1" applyBorder="1" applyAlignment="1">
      <alignment horizontal="center"/>
    </xf>
    <xf numFmtId="165" fontId="4" fillId="0" borderId="16" xfId="34" applyNumberFormat="1" applyFont="1" applyFill="1" applyBorder="1" applyAlignment="1">
      <alignment/>
    </xf>
    <xf numFmtId="0" fontId="34" fillId="0" borderId="123" xfId="0" applyFont="1" applyFill="1" applyBorder="1" applyAlignment="1">
      <alignment/>
    </xf>
    <xf numFmtId="0" fontId="34" fillId="0" borderId="119" xfId="0" applyFont="1" applyFill="1" applyBorder="1" applyAlignment="1">
      <alignment horizontal="center"/>
    </xf>
    <xf numFmtId="3" fontId="19" fillId="0" borderId="130" xfId="0" applyNumberFormat="1" applyFont="1" applyFill="1" applyBorder="1" applyAlignment="1">
      <alignment horizontal="center"/>
    </xf>
    <xf numFmtId="3" fontId="19" fillId="0" borderId="93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9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39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7" xfId="0" applyNumberFormat="1" applyFont="1" applyBorder="1" applyAlignment="1">
      <alignment horizontal="center"/>
    </xf>
    <xf numFmtId="0" fontId="24" fillId="0" borderId="37" xfId="0" applyFont="1" applyBorder="1" applyAlignment="1">
      <alignment/>
    </xf>
    <xf numFmtId="3" fontId="19" fillId="0" borderId="20" xfId="0" applyNumberFormat="1" applyFont="1" applyBorder="1" applyAlignment="1">
      <alignment horizontal="center"/>
    </xf>
    <xf numFmtId="0" fontId="19" fillId="0" borderId="63" xfId="0" applyFont="1" applyBorder="1" applyAlignment="1">
      <alignment/>
    </xf>
    <xf numFmtId="3" fontId="19" fillId="0" borderId="54" xfId="0" applyNumberFormat="1" applyFont="1" applyBorder="1" applyAlignment="1">
      <alignment horizontal="center"/>
    </xf>
    <xf numFmtId="3" fontId="19" fillId="0" borderId="65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50" fillId="0" borderId="0" xfId="0" applyFont="1" applyAlignment="1">
      <alignment/>
    </xf>
    <xf numFmtId="3" fontId="19" fillId="0" borderId="16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" fontId="19" fillId="0" borderId="12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 horizontal="center"/>
    </xf>
    <xf numFmtId="0" fontId="19" fillId="0" borderId="40" xfId="0" applyFont="1" applyBorder="1" applyAlignment="1">
      <alignment/>
    </xf>
    <xf numFmtId="3" fontId="19" fillId="0" borderId="4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62" xfId="0" applyNumberFormat="1" applyFont="1" applyBorder="1" applyAlignment="1">
      <alignment horizontal="center"/>
    </xf>
    <xf numFmtId="0" fontId="34" fillId="0" borderId="15" xfId="48" applyFont="1" applyFill="1" applyBorder="1">
      <alignment/>
      <protection/>
    </xf>
    <xf numFmtId="0" fontId="34" fillId="0" borderId="61" xfId="48" applyFont="1" applyFill="1" applyBorder="1">
      <alignment/>
      <protection/>
    </xf>
    <xf numFmtId="0" fontId="34" fillId="0" borderId="141" xfId="48" applyFont="1" applyFill="1" applyBorder="1">
      <alignment/>
      <protection/>
    </xf>
    <xf numFmtId="0" fontId="34" fillId="0" borderId="0" xfId="48" applyFont="1" applyFill="1" applyBorder="1">
      <alignment/>
      <protection/>
    </xf>
    <xf numFmtId="0" fontId="34" fillId="0" borderId="22" xfId="48" applyFont="1" applyFill="1" applyBorder="1">
      <alignment/>
      <protection/>
    </xf>
    <xf numFmtId="0" fontId="34" fillId="0" borderId="142" xfId="48" applyFont="1" applyFill="1" applyBorder="1">
      <alignment/>
      <protection/>
    </xf>
    <xf numFmtId="0" fontId="26" fillId="0" borderId="55" xfId="0" applyFont="1" applyBorder="1" applyAlignment="1">
      <alignment/>
    </xf>
    <xf numFmtId="3" fontId="26" fillId="0" borderId="46" xfId="0" applyNumberFormat="1" applyFont="1" applyBorder="1" applyAlignment="1">
      <alignment horizontal="center"/>
    </xf>
    <xf numFmtId="3" fontId="26" fillId="0" borderId="47" xfId="0" applyNumberFormat="1" applyFont="1" applyBorder="1" applyAlignment="1">
      <alignment horizontal="center"/>
    </xf>
    <xf numFmtId="3" fontId="26" fillId="0" borderId="45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6" fillId="0" borderId="45" xfId="0" applyNumberFormat="1" applyFont="1" applyBorder="1" applyAlignment="1">
      <alignment horizontal="center"/>
    </xf>
    <xf numFmtId="0" fontId="22" fillId="0" borderId="35" xfId="0" applyFont="1" applyBorder="1" applyAlignment="1">
      <alignment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0" fontId="34" fillId="0" borderId="4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4" fillId="0" borderId="55" xfId="0" applyFont="1" applyBorder="1" applyAlignment="1">
      <alignment/>
    </xf>
    <xf numFmtId="0" fontId="34" fillId="0" borderId="55" xfId="0" applyFont="1" applyBorder="1" applyAlignment="1">
      <alignment/>
    </xf>
    <xf numFmtId="0" fontId="34" fillId="0" borderId="47" xfId="0" applyFont="1" applyBorder="1" applyAlignment="1">
      <alignment horizontal="center"/>
    </xf>
    <xf numFmtId="0" fontId="34" fillId="0" borderId="123" xfId="0" applyFont="1" applyBorder="1" applyAlignment="1">
      <alignment horizontal="center"/>
    </xf>
    <xf numFmtId="0" fontId="34" fillId="0" borderId="21" xfId="48" applyFont="1" applyFill="1" applyBorder="1" applyAlignment="1">
      <alignment/>
      <protection/>
    </xf>
    <xf numFmtId="0" fontId="34" fillId="0" borderId="32" xfId="48" applyFont="1" applyFill="1" applyBorder="1" applyAlignment="1">
      <alignment/>
      <protection/>
    </xf>
    <xf numFmtId="0" fontId="0" fillId="0" borderId="143" xfId="48" applyFont="1" applyFill="1" applyBorder="1" applyAlignment="1">
      <alignment/>
      <protection/>
    </xf>
    <xf numFmtId="0" fontId="34" fillId="0" borderId="13" xfId="48" applyFont="1" applyFill="1" applyBorder="1">
      <alignment/>
      <protection/>
    </xf>
    <xf numFmtId="0" fontId="34" fillId="0" borderId="11" xfId="48" applyFont="1" applyFill="1" applyBorder="1">
      <alignment/>
      <protection/>
    </xf>
    <xf numFmtId="0" fontId="34" fillId="0" borderId="144" xfId="48" applyFont="1" applyFill="1" applyBorder="1">
      <alignment/>
      <protection/>
    </xf>
    <xf numFmtId="0" fontId="34" fillId="0" borderId="132" xfId="0" applyFont="1" applyFill="1" applyBorder="1" applyAlignment="1">
      <alignment horizontal="left"/>
    </xf>
    <xf numFmtId="4" fontId="19" fillId="0" borderId="132" xfId="0" applyNumberFormat="1" applyFont="1" applyFill="1" applyBorder="1" applyAlignment="1">
      <alignment horizontal="left"/>
    </xf>
    <xf numFmtId="4" fontId="19" fillId="0" borderId="132" xfId="0" applyNumberFormat="1" applyFont="1" applyFill="1" applyBorder="1" applyAlignment="1">
      <alignment/>
    </xf>
    <xf numFmtId="4" fontId="19" fillId="0" borderId="132" xfId="0" applyNumberFormat="1" applyFont="1" applyFill="1" applyBorder="1" applyAlignment="1">
      <alignment horizontal="right"/>
    </xf>
    <xf numFmtId="4" fontId="19" fillId="0" borderId="30" xfId="0" applyNumberFormat="1" applyFont="1" applyFill="1" applyBorder="1" applyAlignment="1">
      <alignment horizontal="left"/>
    </xf>
    <xf numFmtId="4" fontId="19" fillId="0" borderId="133" xfId="0" applyNumberFormat="1" applyFont="1" applyFill="1" applyBorder="1" applyAlignment="1">
      <alignment/>
    </xf>
    <xf numFmtId="4" fontId="19" fillId="0" borderId="38" xfId="0" applyNumberFormat="1" applyFont="1" applyFill="1" applyBorder="1" applyAlignment="1">
      <alignment horizontal="left"/>
    </xf>
    <xf numFmtId="4" fontId="19" fillId="0" borderId="135" xfId="0" applyNumberFormat="1" applyFont="1" applyFill="1" applyBorder="1" applyAlignment="1">
      <alignment/>
    </xf>
    <xf numFmtId="0" fontId="52" fillId="0" borderId="132" xfId="0" applyFont="1" applyFill="1" applyBorder="1" applyAlignment="1">
      <alignment/>
    </xf>
    <xf numFmtId="4" fontId="19" fillId="0" borderId="132" xfId="0" applyNumberFormat="1" applyFont="1" applyFill="1" applyBorder="1" applyAlignment="1">
      <alignment/>
    </xf>
    <xf numFmtId="0" fontId="19" fillId="0" borderId="133" xfId="0" applyFont="1" applyFill="1" applyBorder="1" applyAlignment="1">
      <alignment/>
    </xf>
    <xf numFmtId="0" fontId="19" fillId="0" borderId="135" xfId="0" applyFont="1" applyFill="1" applyBorder="1" applyAlignment="1">
      <alignment/>
    </xf>
    <xf numFmtId="4" fontId="19" fillId="0" borderId="133" xfId="0" applyNumberFormat="1" applyFont="1" applyFill="1" applyBorder="1" applyAlignment="1">
      <alignment horizontal="right"/>
    </xf>
    <xf numFmtId="0" fontId="53" fillId="0" borderId="125" xfId="0" applyFont="1" applyFill="1" applyBorder="1" applyAlignment="1">
      <alignment/>
    </xf>
    <xf numFmtId="0" fontId="19" fillId="0" borderId="132" xfId="0" applyFont="1" applyFill="1" applyBorder="1" applyAlignment="1">
      <alignment/>
    </xf>
    <xf numFmtId="0" fontId="19" fillId="0" borderId="124" xfId="0" applyFont="1" applyFill="1" applyBorder="1" applyAlignment="1">
      <alignment/>
    </xf>
    <xf numFmtId="4" fontId="19" fillId="0" borderId="125" xfId="0" applyNumberFormat="1" applyFont="1" applyFill="1" applyBorder="1" applyAlignment="1">
      <alignment/>
    </xf>
    <xf numFmtId="4" fontId="19" fillId="0" borderId="124" xfId="0" applyNumberFormat="1" applyFont="1" applyFill="1" applyBorder="1" applyAlignment="1">
      <alignment/>
    </xf>
    <xf numFmtId="4" fontId="19" fillId="0" borderId="133" xfId="0" applyNumberFormat="1" applyFont="1" applyFill="1" applyBorder="1" applyAlignment="1">
      <alignment/>
    </xf>
    <xf numFmtId="4" fontId="19" fillId="0" borderId="90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9" fillId="0" borderId="134" xfId="0" applyFont="1" applyFill="1" applyBorder="1" applyAlignment="1">
      <alignment/>
    </xf>
    <xf numFmtId="4" fontId="19" fillId="0" borderId="134" xfId="0" applyNumberFormat="1" applyFont="1" applyFill="1" applyBorder="1" applyAlignment="1">
      <alignment/>
    </xf>
    <xf numFmtId="4" fontId="19" fillId="0" borderId="127" xfId="0" applyNumberFormat="1" applyFont="1" applyFill="1" applyBorder="1" applyAlignment="1">
      <alignment/>
    </xf>
    <xf numFmtId="4" fontId="34" fillId="0" borderId="123" xfId="0" applyNumberFormat="1" applyFont="1" applyFill="1" applyBorder="1" applyAlignment="1">
      <alignment/>
    </xf>
    <xf numFmtId="4" fontId="34" fillId="0" borderId="119" xfId="0" applyNumberFormat="1" applyFont="1" applyFill="1" applyBorder="1" applyAlignment="1">
      <alignment/>
    </xf>
    <xf numFmtId="0" fontId="19" fillId="0" borderId="124" xfId="0" applyFont="1" applyFill="1" applyBorder="1" applyAlignment="1">
      <alignment horizontal="right"/>
    </xf>
    <xf numFmtId="4" fontId="19" fillId="0" borderId="135" xfId="0" applyNumberFormat="1" applyFont="1" applyFill="1" applyBorder="1" applyAlignment="1">
      <alignment/>
    </xf>
    <xf numFmtId="4" fontId="19" fillId="0" borderId="91" xfId="0" applyNumberFormat="1" applyFont="1" applyFill="1" applyBorder="1" applyAlignment="1">
      <alignment/>
    </xf>
    <xf numFmtId="4" fontId="34" fillId="0" borderId="27" xfId="0" applyNumberFormat="1" applyFont="1" applyFill="1" applyBorder="1" applyAlignment="1">
      <alignment/>
    </xf>
    <xf numFmtId="4" fontId="34" fillId="0" borderId="130" xfId="0" applyNumberFormat="1" applyFont="1" applyFill="1" applyBorder="1" applyAlignment="1">
      <alignment/>
    </xf>
    <xf numFmtId="4" fontId="34" fillId="0" borderId="93" xfId="0" applyNumberFormat="1" applyFont="1" applyFill="1" applyBorder="1" applyAlignment="1">
      <alignment/>
    </xf>
    <xf numFmtId="4" fontId="19" fillId="0" borderId="129" xfId="0" applyNumberFormat="1" applyFont="1" applyFill="1" applyBorder="1" applyAlignment="1">
      <alignment/>
    </xf>
    <xf numFmtId="4" fontId="19" fillId="0" borderId="128" xfId="0" applyNumberFormat="1" applyFont="1" applyFill="1" applyBorder="1" applyAlignment="1">
      <alignment/>
    </xf>
    <xf numFmtId="4" fontId="24" fillId="0" borderId="130" xfId="0" applyNumberFormat="1" applyFont="1" applyFill="1" applyBorder="1" applyAlignment="1">
      <alignment/>
    </xf>
    <xf numFmtId="4" fontId="24" fillId="0" borderId="12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4" fillId="0" borderId="130" xfId="0" applyFont="1" applyFill="1" applyBorder="1" applyAlignment="1">
      <alignment horizontal="left"/>
    </xf>
    <xf numFmtId="0" fontId="19" fillId="0" borderId="131" xfId="0" applyFont="1" applyFill="1" applyBorder="1" applyAlignment="1">
      <alignment horizontal="left"/>
    </xf>
    <xf numFmtId="0" fontId="34" fillId="0" borderId="123" xfId="0" applyFont="1" applyFill="1" applyBorder="1" applyAlignment="1">
      <alignment horizontal="left"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3" fontId="24" fillId="0" borderId="133" xfId="0" applyNumberFormat="1" applyFont="1" applyBorder="1" applyAlignment="1">
      <alignment/>
    </xf>
    <xf numFmtId="0" fontId="25" fillId="0" borderId="133" xfId="0" applyFont="1" applyBorder="1" applyAlignment="1">
      <alignment/>
    </xf>
    <xf numFmtId="4" fontId="54" fillId="0" borderId="133" xfId="0" applyNumberFormat="1" applyFont="1" applyBorder="1" applyAlignment="1">
      <alignment/>
    </xf>
    <xf numFmtId="0" fontId="25" fillId="0" borderId="0" xfId="0" applyFont="1" applyAlignment="1">
      <alignment/>
    </xf>
    <xf numFmtId="4" fontId="25" fillId="0" borderId="133" xfId="0" applyNumberFormat="1" applyFont="1" applyBorder="1" applyAlignment="1">
      <alignment/>
    </xf>
    <xf numFmtId="0" fontId="25" fillId="0" borderId="145" xfId="0" applyFont="1" applyBorder="1" applyAlignment="1">
      <alignment/>
    </xf>
    <xf numFmtId="4" fontId="25" fillId="0" borderId="145" xfId="0" applyNumberFormat="1" applyFont="1" applyBorder="1" applyAlignment="1">
      <alignment/>
    </xf>
    <xf numFmtId="0" fontId="19" fillId="0" borderId="134" xfId="0" applyFont="1" applyBorder="1" applyAlignment="1">
      <alignment/>
    </xf>
    <xf numFmtId="0" fontId="19" fillId="0" borderId="125" xfId="0" applyFont="1" applyBorder="1" applyAlignment="1">
      <alignment/>
    </xf>
    <xf numFmtId="4" fontId="24" fillId="0" borderId="134" xfId="0" applyNumberFormat="1" applyFont="1" applyBorder="1" applyAlignment="1">
      <alignment/>
    </xf>
    <xf numFmtId="0" fontId="24" fillId="0" borderId="129" xfId="0" applyFont="1" applyBorder="1" applyAlignment="1">
      <alignment/>
    </xf>
    <xf numFmtId="4" fontId="24" fillId="0" borderId="133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5" fillId="0" borderId="133" xfId="0" applyFont="1" applyBorder="1" applyAlignment="1">
      <alignment horizontal="left"/>
    </xf>
    <xf numFmtId="49" fontId="25" fillId="0" borderId="133" xfId="0" applyNumberFormat="1" applyFont="1" applyBorder="1" applyAlignment="1">
      <alignment horizontal="left"/>
    </xf>
    <xf numFmtId="0" fontId="25" fillId="0" borderId="134" xfId="0" applyFont="1" applyBorder="1" applyAlignment="1">
      <alignment horizontal="left"/>
    </xf>
    <xf numFmtId="49" fontId="25" fillId="0" borderId="134" xfId="0" applyNumberFormat="1" applyFont="1" applyBorder="1" applyAlignment="1">
      <alignment horizontal="left" wrapText="1" indent="3"/>
    </xf>
    <xf numFmtId="49" fontId="25" fillId="0" borderId="134" xfId="0" applyNumberFormat="1" applyFont="1" applyBorder="1" applyAlignment="1">
      <alignment horizontal="left" indent="3"/>
    </xf>
    <xf numFmtId="0" fontId="19" fillId="0" borderId="134" xfId="0" applyFont="1" applyBorder="1" applyAlignment="1">
      <alignment horizontal="left"/>
    </xf>
    <xf numFmtId="49" fontId="19" fillId="0" borderId="134" xfId="0" applyNumberFormat="1" applyFont="1" applyBorder="1" applyAlignment="1">
      <alignment horizontal="left"/>
    </xf>
    <xf numFmtId="0" fontId="24" fillId="0" borderId="134" xfId="0" applyFont="1" applyBorder="1" applyAlignment="1">
      <alignment horizontal="left"/>
    </xf>
    <xf numFmtId="0" fontId="25" fillId="0" borderId="134" xfId="0" applyFont="1" applyBorder="1" applyAlignment="1">
      <alignment horizontal="left" indent="3"/>
    </xf>
    <xf numFmtId="0" fontId="25" fillId="0" borderId="134" xfId="0" applyFont="1" applyBorder="1" applyAlignment="1">
      <alignment horizontal="left" wrapText="1" indent="3"/>
    </xf>
    <xf numFmtId="4" fontId="25" fillId="0" borderId="134" xfId="0" applyNumberFormat="1" applyFont="1" applyBorder="1" applyAlignment="1">
      <alignment/>
    </xf>
    <xf numFmtId="49" fontId="25" fillId="0" borderId="134" xfId="0" applyNumberFormat="1" applyFont="1" applyBorder="1" applyAlignment="1">
      <alignment horizontal="left"/>
    </xf>
    <xf numFmtId="49" fontId="25" fillId="0" borderId="0" xfId="0" applyNumberFormat="1" applyFont="1" applyAlignment="1">
      <alignment/>
    </xf>
    <xf numFmtId="0" fontId="34" fillId="0" borderId="137" xfId="0" applyFont="1" applyBorder="1" applyAlignment="1">
      <alignment/>
    </xf>
    <xf numFmtId="4" fontId="34" fillId="0" borderId="137" xfId="0" applyNumberFormat="1" applyFont="1" applyBorder="1" applyAlignment="1">
      <alignment/>
    </xf>
    <xf numFmtId="0" fontId="34" fillId="0" borderId="32" xfId="0" applyFont="1" applyBorder="1" applyAlignment="1">
      <alignment/>
    </xf>
    <xf numFmtId="0" fontId="34" fillId="0" borderId="129" xfId="0" applyFont="1" applyBorder="1" applyAlignment="1">
      <alignment/>
    </xf>
    <xf numFmtId="4" fontId="24" fillId="0" borderId="129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4" fillId="0" borderId="133" xfId="0" applyFont="1" applyBorder="1" applyAlignment="1">
      <alignment/>
    </xf>
    <xf numFmtId="0" fontId="24" fillId="0" borderId="38" xfId="0" applyFont="1" applyBorder="1" applyAlignment="1">
      <alignment horizontal="left"/>
    </xf>
    <xf numFmtId="0" fontId="25" fillId="0" borderId="38" xfId="0" applyFont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133" xfId="0" applyFont="1" applyFill="1" applyBorder="1" applyAlignment="1">
      <alignment horizontal="left" indent="3"/>
    </xf>
    <xf numFmtId="4" fontId="25" fillId="0" borderId="133" xfId="0" applyNumberFormat="1" applyFont="1" applyFill="1" applyBorder="1" applyAlignment="1">
      <alignment/>
    </xf>
    <xf numFmtId="0" fontId="25" fillId="0" borderId="133" xfId="0" applyFont="1" applyBorder="1" applyAlignment="1">
      <alignment horizontal="left" indent="3"/>
    </xf>
    <xf numFmtId="0" fontId="24" fillId="0" borderId="38" xfId="0" applyFont="1" applyBorder="1" applyAlignment="1">
      <alignment/>
    </xf>
    <xf numFmtId="0" fontId="34" fillId="0" borderId="146" xfId="0" applyFont="1" applyBorder="1" applyAlignment="1">
      <alignment/>
    </xf>
    <xf numFmtId="4" fontId="34" fillId="0" borderId="146" xfId="0" applyNumberFormat="1" applyFont="1" applyBorder="1" applyAlignment="1">
      <alignment/>
    </xf>
    <xf numFmtId="0" fontId="25" fillId="0" borderId="133" xfId="0" applyFont="1" applyFill="1" applyBorder="1" applyAlignment="1">
      <alignment/>
    </xf>
    <xf numFmtId="0" fontId="25" fillId="0" borderId="24" xfId="0" applyFont="1" applyBorder="1" applyAlignment="1">
      <alignment/>
    </xf>
    <xf numFmtId="0" fontId="25" fillId="0" borderId="130" xfId="0" applyFont="1" applyBorder="1" applyAlignment="1">
      <alignment/>
    </xf>
    <xf numFmtId="4" fontId="54" fillId="0" borderId="135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34" fillId="0" borderId="131" xfId="0" applyFont="1" applyBorder="1" applyAlignment="1">
      <alignment horizontal="center"/>
    </xf>
    <xf numFmtId="3" fontId="34" fillId="0" borderId="13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Fill="1" applyAlignment="1">
      <alignment/>
    </xf>
    <xf numFmtId="0" fontId="34" fillId="0" borderId="140" xfId="0" applyFont="1" applyBorder="1" applyAlignment="1">
      <alignment horizontal="center"/>
    </xf>
    <xf numFmtId="0" fontId="34" fillId="0" borderId="140" xfId="0" applyFont="1" applyBorder="1" applyAlignment="1">
      <alignment/>
    </xf>
    <xf numFmtId="3" fontId="34" fillId="0" borderId="14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  <xf numFmtId="4" fontId="19" fillId="0" borderId="17" xfId="0" applyNumberFormat="1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24" fillId="0" borderId="19" xfId="0" applyFont="1" applyBorder="1" applyAlignment="1">
      <alignment horizontal="left"/>
    </xf>
    <xf numFmtId="0" fontId="22" fillId="0" borderId="14" xfId="0" applyFont="1" applyBorder="1" applyAlignment="1">
      <alignment/>
    </xf>
    <xf numFmtId="4" fontId="22" fillId="0" borderId="16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6" fillId="0" borderId="12" xfId="0" applyFont="1" applyBorder="1" applyAlignment="1">
      <alignment horizontal="left"/>
    </xf>
    <xf numFmtId="4" fontId="26" fillId="0" borderId="124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26" fillId="0" borderId="12" xfId="0" applyFont="1" applyBorder="1" applyAlignment="1">
      <alignment/>
    </xf>
    <xf numFmtId="4" fontId="26" fillId="0" borderId="9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0" fillId="0" borderId="0" xfId="49" applyFont="1">
      <alignment/>
      <protection/>
    </xf>
    <xf numFmtId="4" fontId="19" fillId="0" borderId="0" xfId="49" applyNumberFormat="1" applyFont="1" applyAlignment="1">
      <alignment horizontal="right"/>
      <protection/>
    </xf>
    <xf numFmtId="0" fontId="0" fillId="0" borderId="0" xfId="49">
      <alignment/>
      <protection/>
    </xf>
    <xf numFmtId="0" fontId="22" fillId="0" borderId="0" xfId="49" applyFont="1">
      <alignment/>
      <protection/>
    </xf>
    <xf numFmtId="0" fontId="19" fillId="0" borderId="0" xfId="49" applyFont="1">
      <alignment/>
      <protection/>
    </xf>
    <xf numFmtId="0" fontId="19" fillId="0" borderId="37" xfId="49" applyFont="1" applyBorder="1">
      <alignment/>
      <protection/>
    </xf>
    <xf numFmtId="0" fontId="19" fillId="0" borderId="19" xfId="49" applyFont="1" applyBorder="1">
      <alignment/>
      <protection/>
    </xf>
    <xf numFmtId="4" fontId="19" fillId="0" borderId="20" xfId="49" applyNumberFormat="1" applyFont="1" applyBorder="1" applyAlignment="1">
      <alignment horizontal="right"/>
      <protection/>
    </xf>
    <xf numFmtId="0" fontId="19" fillId="0" borderId="33" xfId="49" applyFont="1" applyBorder="1">
      <alignment/>
      <protection/>
    </xf>
    <xf numFmtId="0" fontId="19" fillId="0" borderId="12" xfId="49" applyFont="1" applyBorder="1">
      <alignment/>
      <protection/>
    </xf>
    <xf numFmtId="4" fontId="19" fillId="0" borderId="17" xfId="49" applyNumberFormat="1" applyFont="1" applyBorder="1" applyAlignment="1">
      <alignment horizontal="right"/>
      <protection/>
    </xf>
    <xf numFmtId="0" fontId="24" fillId="0" borderId="33" xfId="49" applyFont="1" applyBorder="1">
      <alignment/>
      <protection/>
    </xf>
    <xf numFmtId="0" fontId="24" fillId="0" borderId="12" xfId="49" applyFont="1" applyBorder="1">
      <alignment/>
      <protection/>
    </xf>
    <xf numFmtId="4" fontId="24" fillId="0" borderId="17" xfId="49" applyNumberFormat="1" applyFont="1" applyBorder="1" applyAlignment="1">
      <alignment horizontal="right"/>
      <protection/>
    </xf>
    <xf numFmtId="0" fontId="24" fillId="0" borderId="59" xfId="49" applyFont="1" applyBorder="1">
      <alignment/>
      <protection/>
    </xf>
    <xf numFmtId="0" fontId="19" fillId="0" borderId="14" xfId="49" applyFont="1" applyBorder="1">
      <alignment/>
      <protection/>
    </xf>
    <xf numFmtId="4" fontId="24" fillId="0" borderId="16" xfId="49" applyNumberFormat="1" applyFont="1" applyBorder="1" applyAlignment="1">
      <alignment horizontal="right"/>
      <protection/>
    </xf>
    <xf numFmtId="0" fontId="19" fillId="0" borderId="0" xfId="49" applyFont="1" applyBorder="1">
      <alignment/>
      <protection/>
    </xf>
    <xf numFmtId="4" fontId="19" fillId="0" borderId="0" xfId="49" applyNumberFormat="1" applyFont="1" applyBorder="1" applyAlignment="1">
      <alignment horizontal="right"/>
      <protection/>
    </xf>
    <xf numFmtId="0" fontId="19" fillId="0" borderId="56" xfId="49" applyFont="1" applyBorder="1">
      <alignment/>
      <protection/>
    </xf>
    <xf numFmtId="0" fontId="24" fillId="0" borderId="53" xfId="49" applyFont="1" applyBorder="1">
      <alignment/>
      <protection/>
    </xf>
    <xf numFmtId="0" fontId="19" fillId="0" borderId="53" xfId="49" applyFont="1" applyBorder="1">
      <alignment/>
      <protection/>
    </xf>
    <xf numFmtId="0" fontId="19" fillId="0" borderId="64" xfId="49" applyFont="1" applyBorder="1">
      <alignment/>
      <protection/>
    </xf>
    <xf numFmtId="4" fontId="0" fillId="0" borderId="0" xfId="49" applyNumberFormat="1">
      <alignment/>
      <protection/>
    </xf>
    <xf numFmtId="4" fontId="35" fillId="0" borderId="0" xfId="0" applyNumberFormat="1" applyFont="1" applyAlignment="1">
      <alignment/>
    </xf>
    <xf numFmtId="0" fontId="22" fillId="0" borderId="35" xfId="49" applyFont="1" applyBorder="1">
      <alignment/>
      <protection/>
    </xf>
    <xf numFmtId="0" fontId="21" fillId="0" borderId="26" xfId="49" applyFont="1" applyBorder="1">
      <alignment/>
      <protection/>
    </xf>
    <xf numFmtId="4" fontId="22" fillId="0" borderId="27" xfId="49" applyNumberFormat="1" applyFont="1" applyBorder="1" applyAlignment="1">
      <alignment horizontal="right"/>
      <protection/>
    </xf>
    <xf numFmtId="0" fontId="21" fillId="0" borderId="52" xfId="49" applyFont="1" applyBorder="1">
      <alignment/>
      <protection/>
    </xf>
    <xf numFmtId="0" fontId="47" fillId="0" borderId="55" xfId="49" applyFont="1" applyBorder="1">
      <alignment/>
      <protection/>
    </xf>
    <xf numFmtId="0" fontId="55" fillId="0" borderId="46" xfId="49" applyFont="1" applyBorder="1">
      <alignment/>
      <protection/>
    </xf>
    <xf numFmtId="4" fontId="47" fillId="0" borderId="47" xfId="49" applyNumberFormat="1" applyFont="1" applyBorder="1" applyAlignment="1">
      <alignment horizontal="right"/>
      <protection/>
    </xf>
    <xf numFmtId="0" fontId="56" fillId="0" borderId="0" xfId="0" applyFont="1" applyAlignment="1">
      <alignment/>
    </xf>
    <xf numFmtId="0" fontId="55" fillId="0" borderId="60" xfId="49" applyFont="1" applyBorder="1">
      <alignment/>
      <protection/>
    </xf>
    <xf numFmtId="0" fontId="20" fillId="0" borderId="0" xfId="0" applyFont="1" applyAlignment="1">
      <alignment horizontal="left"/>
    </xf>
    <xf numFmtId="0" fontId="34" fillId="0" borderId="55" xfId="0" applyFont="1" applyBorder="1" applyAlignment="1">
      <alignment horizontal="center"/>
    </xf>
    <xf numFmtId="0" fontId="19" fillId="0" borderId="10" xfId="48" applyFont="1" applyBorder="1" applyAlignment="1">
      <alignment horizontal="center"/>
      <protection/>
    </xf>
    <xf numFmtId="0" fontId="19" fillId="0" borderId="10" xfId="48" applyFont="1" applyBorder="1">
      <alignment/>
      <protection/>
    </xf>
    <xf numFmtId="0" fontId="19" fillId="0" borderId="12" xfId="48" applyFont="1" applyBorder="1" applyAlignment="1">
      <alignment horizontal="center"/>
      <protection/>
    </xf>
    <xf numFmtId="0" fontId="19" fillId="0" borderId="12" xfId="48" applyFont="1" applyBorder="1">
      <alignment/>
      <protection/>
    </xf>
    <xf numFmtId="187" fontId="19" fillId="0" borderId="17" xfId="48" applyNumberFormat="1" applyFont="1" applyBorder="1">
      <alignment/>
      <protection/>
    </xf>
    <xf numFmtId="49" fontId="19" fillId="0" borderId="12" xfId="48" applyNumberFormat="1" applyFont="1" applyBorder="1" applyAlignment="1">
      <alignment horizontal="center"/>
      <protection/>
    </xf>
    <xf numFmtId="0" fontId="19" fillId="0" borderId="12" xfId="0" applyFont="1" applyBorder="1" applyAlignment="1">
      <alignment horizontal="center"/>
    </xf>
    <xf numFmtId="0" fontId="19" fillId="0" borderId="19" xfId="48" applyFont="1" applyBorder="1" applyAlignment="1">
      <alignment horizontal="center"/>
      <protection/>
    </xf>
    <xf numFmtId="0" fontId="19" fillId="0" borderId="63" xfId="0" applyFont="1" applyFill="1" applyBorder="1" applyAlignment="1">
      <alignment horizontal="center"/>
    </xf>
    <xf numFmtId="0" fontId="19" fillId="0" borderId="41" xfId="48" applyFont="1" applyBorder="1">
      <alignment/>
      <protection/>
    </xf>
    <xf numFmtId="4" fontId="19" fillId="0" borderId="17" xfId="48" applyNumberFormat="1" applyFont="1" applyBorder="1">
      <alignment/>
      <protection/>
    </xf>
    <xf numFmtId="0" fontId="19" fillId="0" borderId="77" xfId="48" applyFont="1" applyBorder="1" applyAlignment="1">
      <alignment horizontal="center"/>
      <protection/>
    </xf>
    <xf numFmtId="0" fontId="19" fillId="0" borderId="77" xfId="48" applyFont="1" applyBorder="1">
      <alignment/>
      <protection/>
    </xf>
    <xf numFmtId="187" fontId="19" fillId="0" borderId="65" xfId="48" applyNumberFormat="1" applyFont="1" applyBorder="1">
      <alignment/>
      <protection/>
    </xf>
    <xf numFmtId="0" fontId="22" fillId="0" borderId="60" xfId="0" applyFont="1" applyBorder="1" applyAlignment="1">
      <alignment/>
    </xf>
    <xf numFmtId="0" fontId="21" fillId="0" borderId="45" xfId="0" applyFont="1" applyBorder="1" applyAlignment="1">
      <alignment/>
    </xf>
    <xf numFmtId="4" fontId="22" fillId="0" borderId="47" xfId="0" applyNumberFormat="1" applyFont="1" applyBorder="1" applyAlignment="1">
      <alignment/>
    </xf>
    <xf numFmtId="49" fontId="19" fillId="0" borderId="0" xfId="0" applyNumberFormat="1" applyFont="1" applyFill="1" applyAlignment="1">
      <alignment/>
    </xf>
    <xf numFmtId="0" fontId="22" fillId="0" borderId="0" xfId="0" applyFont="1" applyAlignment="1">
      <alignment horizontal="left"/>
    </xf>
    <xf numFmtId="4" fontId="34" fillId="0" borderId="47" xfId="0" applyNumberFormat="1" applyFont="1" applyBorder="1" applyAlignment="1">
      <alignment horizontal="center"/>
    </xf>
    <xf numFmtId="186" fontId="19" fillId="0" borderId="39" xfId="48" applyNumberFormat="1" applyFont="1" applyBorder="1">
      <alignment/>
      <protection/>
    </xf>
    <xf numFmtId="0" fontId="19" fillId="0" borderId="19" xfId="48" applyFont="1" applyBorder="1">
      <alignment/>
      <protection/>
    </xf>
    <xf numFmtId="187" fontId="19" fillId="0" borderId="18" xfId="48" applyNumberFormat="1" applyFont="1" applyBorder="1" applyAlignment="1">
      <alignment horizontal="right"/>
      <protection/>
    </xf>
    <xf numFmtId="186" fontId="19" fillId="0" borderId="33" xfId="48" applyNumberFormat="1" applyFont="1" applyBorder="1">
      <alignment/>
      <protection/>
    </xf>
    <xf numFmtId="187" fontId="19" fillId="0" borderId="17" xfId="48" applyNumberFormat="1" applyFont="1" applyBorder="1" applyAlignment="1">
      <alignment horizontal="right"/>
      <protection/>
    </xf>
    <xf numFmtId="14" fontId="19" fillId="0" borderId="33" xfId="48" applyNumberFormat="1" applyFont="1" applyBorder="1">
      <alignment/>
      <protection/>
    </xf>
    <xf numFmtId="4" fontId="19" fillId="0" borderId="17" xfId="48" applyNumberFormat="1" applyFont="1" applyFill="1" applyBorder="1">
      <alignment/>
      <protection/>
    </xf>
    <xf numFmtId="0" fontId="19" fillId="0" borderId="12" xfId="48" applyFont="1" applyFill="1" applyBorder="1">
      <alignment/>
      <protection/>
    </xf>
    <xf numFmtId="14" fontId="22" fillId="0" borderId="24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19" fillId="0" borderId="57" xfId="0" applyFont="1" applyBorder="1" applyAlignment="1">
      <alignment/>
    </xf>
    <xf numFmtId="4" fontId="22" fillId="0" borderId="27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187" fontId="19" fillId="0" borderId="18" xfId="48" applyNumberFormat="1" applyFont="1" applyFill="1" applyBorder="1">
      <alignment/>
      <protection/>
    </xf>
    <xf numFmtId="3" fontId="34" fillId="0" borderId="50" xfId="48" applyNumberFormat="1" applyFont="1" applyFill="1" applyBorder="1">
      <alignment/>
      <protection/>
    </xf>
    <xf numFmtId="3" fontId="34" fillId="0" borderId="13" xfId="48" applyNumberFormat="1" applyFont="1" applyFill="1" applyBorder="1" applyAlignment="1">
      <alignment horizontal="center"/>
      <protection/>
    </xf>
    <xf numFmtId="3" fontId="34" fillId="0" borderId="15" xfId="48" applyNumberFormat="1" applyFont="1" applyFill="1" applyBorder="1" applyAlignment="1">
      <alignment horizontal="center"/>
      <protection/>
    </xf>
    <xf numFmtId="3" fontId="34" fillId="0" borderId="23" xfId="48" applyNumberFormat="1" applyFont="1" applyFill="1" applyBorder="1" applyAlignment="1">
      <alignment horizontal="center"/>
      <protection/>
    </xf>
    <xf numFmtId="3" fontId="34" fillId="0" borderId="42" xfId="48" applyNumberFormat="1" applyFont="1" applyFill="1" applyBorder="1">
      <alignment/>
      <protection/>
    </xf>
    <xf numFmtId="3" fontId="34" fillId="0" borderId="11" xfId="47" applyNumberFormat="1" applyFont="1" applyFill="1" applyBorder="1" applyAlignment="1">
      <alignment horizontal="center"/>
      <protection/>
    </xf>
    <xf numFmtId="3" fontId="34" fillId="0" borderId="61" xfId="47" applyNumberFormat="1" applyFont="1" applyFill="1" applyBorder="1" applyAlignment="1">
      <alignment horizontal="center"/>
      <protection/>
    </xf>
    <xf numFmtId="3" fontId="34" fillId="0" borderId="77" xfId="47" applyNumberFormat="1" applyFont="1" applyFill="1" applyBorder="1" applyAlignment="1">
      <alignment horizontal="center"/>
      <protection/>
    </xf>
    <xf numFmtId="3" fontId="34" fillId="0" borderId="35" xfId="48" applyNumberFormat="1" applyFont="1" applyFill="1" applyBorder="1">
      <alignment/>
      <protection/>
    </xf>
    <xf numFmtId="3" fontId="34" fillId="0" borderId="26" xfId="48" applyNumberFormat="1" applyFont="1" applyFill="1" applyBorder="1" applyAlignment="1">
      <alignment horizontal="center"/>
      <protection/>
    </xf>
    <xf numFmtId="3" fontId="34" fillId="0" borderId="27" xfId="48" applyNumberFormat="1" applyFont="1" applyFill="1" applyBorder="1" applyAlignment="1">
      <alignment horizontal="center"/>
      <protection/>
    </xf>
    <xf numFmtId="3" fontId="34" fillId="0" borderId="57" xfId="48" applyNumberFormat="1" applyFont="1" applyFill="1" applyBorder="1" applyAlignment="1">
      <alignment horizontal="center"/>
      <protection/>
    </xf>
    <xf numFmtId="3" fontId="19" fillId="0" borderId="33" xfId="0" applyNumberFormat="1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 horizontal="center"/>
    </xf>
    <xf numFmtId="3" fontId="19" fillId="0" borderId="30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19" fillId="0" borderId="33" xfId="48" applyNumberFormat="1" applyFont="1" applyFill="1" applyBorder="1">
      <alignment/>
      <protection/>
    </xf>
    <xf numFmtId="3" fontId="22" fillId="0" borderId="55" xfId="48" applyNumberFormat="1" applyFont="1" applyFill="1" applyBorder="1">
      <alignment/>
      <protection/>
    </xf>
    <xf numFmtId="3" fontId="23" fillId="0" borderId="33" xfId="0" applyNumberFormat="1" applyFont="1" applyFill="1" applyBorder="1" applyAlignment="1">
      <alignment/>
    </xf>
    <xf numFmtId="3" fontId="19" fillId="0" borderId="42" xfId="48" applyNumberFormat="1" applyFont="1" applyFill="1" applyBorder="1">
      <alignment/>
      <protection/>
    </xf>
    <xf numFmtId="3" fontId="19" fillId="0" borderId="59" xfId="0" applyNumberFormat="1" applyFont="1" applyFill="1" applyBorder="1" applyAlignment="1">
      <alignment/>
    </xf>
    <xf numFmtId="3" fontId="22" fillId="0" borderId="35" xfId="48" applyNumberFormat="1" applyFont="1" applyFill="1" applyBorder="1">
      <alignment/>
      <protection/>
    </xf>
    <xf numFmtId="3" fontId="23" fillId="0" borderId="41" xfId="48" applyNumberFormat="1" applyFont="1" applyFill="1" applyBorder="1" applyAlignment="1">
      <alignment horizontal="center"/>
      <protection/>
    </xf>
    <xf numFmtId="3" fontId="23" fillId="0" borderId="53" xfId="48" applyNumberFormat="1" applyFont="1" applyFill="1" applyBorder="1" applyAlignment="1">
      <alignment horizontal="center"/>
      <protection/>
    </xf>
    <xf numFmtId="3" fontId="23" fillId="0" borderId="33" xfId="48" applyNumberFormat="1" applyFont="1" applyFill="1" applyBorder="1" applyAlignment="1">
      <alignment horizontal="center"/>
      <protection/>
    </xf>
    <xf numFmtId="3" fontId="23" fillId="0" borderId="17" xfId="48" applyNumberFormat="1" applyFont="1" applyFill="1" applyBorder="1" applyAlignment="1">
      <alignment horizontal="center"/>
      <protection/>
    </xf>
    <xf numFmtId="3" fontId="23" fillId="0" borderId="0" xfId="0" applyNumberFormat="1" applyFont="1" applyFill="1" applyAlignment="1">
      <alignment horizontal="center"/>
    </xf>
    <xf numFmtId="3" fontId="23" fillId="0" borderId="32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/>
    </xf>
    <xf numFmtId="3" fontId="23" fillId="0" borderId="12" xfId="48" applyNumberFormat="1" applyFont="1" applyFill="1" applyBorder="1" applyAlignment="1">
      <alignment horizontal="center"/>
      <protection/>
    </xf>
    <xf numFmtId="3" fontId="23" fillId="0" borderId="53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 horizontal="center"/>
    </xf>
    <xf numFmtId="3" fontId="23" fillId="0" borderId="64" xfId="48" applyNumberFormat="1" applyFont="1" applyFill="1" applyBorder="1" applyAlignment="1">
      <alignment horizontal="center"/>
      <protection/>
    </xf>
    <xf numFmtId="3" fontId="47" fillId="0" borderId="46" xfId="48" applyNumberFormat="1" applyFont="1" applyFill="1" applyBorder="1" applyAlignment="1">
      <alignment horizontal="center"/>
      <protection/>
    </xf>
    <xf numFmtId="3" fontId="47" fillId="0" borderId="60" xfId="48" applyNumberFormat="1" applyFont="1" applyFill="1" applyBorder="1" applyAlignment="1">
      <alignment horizontal="center"/>
      <protection/>
    </xf>
    <xf numFmtId="3" fontId="47" fillId="0" borderId="55" xfId="48" applyNumberFormat="1" applyFont="1" applyFill="1" applyBorder="1" applyAlignment="1">
      <alignment horizontal="center"/>
      <protection/>
    </xf>
    <xf numFmtId="3" fontId="47" fillId="0" borderId="47" xfId="48" applyNumberFormat="1" applyFont="1" applyFill="1" applyBorder="1" applyAlignment="1">
      <alignment horizontal="center"/>
      <protection/>
    </xf>
    <xf numFmtId="3" fontId="23" fillId="0" borderId="0" xfId="48" applyNumberFormat="1" applyFont="1" applyFill="1" applyBorder="1" applyAlignment="1">
      <alignment horizontal="center"/>
      <protection/>
    </xf>
    <xf numFmtId="3" fontId="23" fillId="0" borderId="11" xfId="48" applyNumberFormat="1" applyFont="1" applyFill="1" applyBorder="1" applyAlignment="1">
      <alignment horizontal="center"/>
      <protection/>
    </xf>
    <xf numFmtId="3" fontId="23" fillId="0" borderId="14" xfId="48" applyNumberFormat="1" applyFont="1" applyFill="1" applyBorder="1" applyAlignment="1">
      <alignment horizontal="center"/>
      <protection/>
    </xf>
    <xf numFmtId="3" fontId="23" fillId="0" borderId="16" xfId="48" applyNumberFormat="1" applyFont="1" applyFill="1" applyBorder="1" applyAlignment="1">
      <alignment horizontal="center"/>
      <protection/>
    </xf>
    <xf numFmtId="3" fontId="23" fillId="0" borderId="36" xfId="48" applyNumberFormat="1" applyFont="1" applyFill="1" applyBorder="1" applyAlignment="1">
      <alignment horizontal="center"/>
      <protection/>
    </xf>
    <xf numFmtId="3" fontId="47" fillId="0" borderId="26" xfId="48" applyNumberFormat="1" applyFont="1" applyFill="1" applyBorder="1" applyAlignment="1">
      <alignment horizontal="center"/>
      <protection/>
    </xf>
    <xf numFmtId="3" fontId="47" fillId="0" borderId="57" xfId="48" applyNumberFormat="1" applyFont="1" applyFill="1" applyBorder="1" applyAlignment="1">
      <alignment horizontal="center"/>
      <protection/>
    </xf>
    <xf numFmtId="3" fontId="47" fillId="0" borderId="45" xfId="48" applyNumberFormat="1" applyFont="1" applyFill="1" applyBorder="1" applyAlignment="1">
      <alignment horizontal="center"/>
      <protection/>
    </xf>
    <xf numFmtId="3" fontId="57" fillId="0" borderId="12" xfId="0" applyNumberFormat="1" applyFont="1" applyFill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6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47" fillId="0" borderId="55" xfId="0" applyFont="1" applyBorder="1" applyAlignment="1">
      <alignment/>
    </xf>
    <xf numFmtId="0" fontId="47" fillId="0" borderId="46" xfId="0" applyFont="1" applyBorder="1" applyAlignment="1">
      <alignment/>
    </xf>
    <xf numFmtId="0" fontId="47" fillId="0" borderId="47" xfId="0" applyFont="1" applyBorder="1" applyAlignment="1">
      <alignment horizontal="right"/>
    </xf>
    <xf numFmtId="0" fontId="55" fillId="0" borderId="0" xfId="0" applyFont="1" applyAlignment="1">
      <alignment/>
    </xf>
    <xf numFmtId="0" fontId="58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26" fillId="0" borderId="33" xfId="0" applyFont="1" applyBorder="1" applyAlignment="1">
      <alignment/>
    </xf>
    <xf numFmtId="0" fontId="19" fillId="0" borderId="37" xfId="0" applyFont="1" applyBorder="1" applyAlignment="1">
      <alignment/>
    </xf>
    <xf numFmtId="0" fontId="26" fillId="0" borderId="33" xfId="0" applyFont="1" applyBorder="1" applyAlignment="1">
      <alignment horizontal="left"/>
    </xf>
    <xf numFmtId="0" fontId="22" fillId="0" borderId="59" xfId="0" applyFont="1" applyBorder="1" applyAlignment="1">
      <alignment/>
    </xf>
    <xf numFmtId="0" fontId="2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165" fontId="6" fillId="0" borderId="0" xfId="34" applyNumberFormat="1" applyFont="1" applyFill="1" applyAlignment="1">
      <alignment/>
    </xf>
    <xf numFmtId="0" fontId="45" fillId="0" borderId="0" xfId="0" applyFont="1" applyFill="1" applyAlignment="1">
      <alignment/>
    </xf>
    <xf numFmtId="165" fontId="6" fillId="0" borderId="0" xfId="34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19" fillId="0" borderId="58" xfId="48" applyNumberFormat="1" applyFont="1" applyFill="1" applyBorder="1" applyAlignment="1">
      <alignment horizontal="center"/>
      <protection/>
    </xf>
    <xf numFmtId="3" fontId="0" fillId="0" borderId="91" xfId="48" applyNumberFormat="1" applyFont="1" applyFill="1" applyBorder="1" applyAlignment="1">
      <alignment horizontal="center"/>
      <protection/>
    </xf>
    <xf numFmtId="0" fontId="22" fillId="0" borderId="0" xfId="48" applyFont="1" applyFill="1" applyAlignment="1">
      <alignment/>
      <protection/>
    </xf>
    <xf numFmtId="0" fontId="34" fillId="0" borderId="48" xfId="48" applyFont="1" applyFill="1" applyBorder="1" applyAlignment="1">
      <alignment horizontal="center"/>
      <protection/>
    </xf>
    <xf numFmtId="0" fontId="0" fillId="0" borderId="119" xfId="48" applyFont="1" applyFill="1" applyBorder="1" applyAlignment="1">
      <alignment horizontal="center"/>
      <protection/>
    </xf>
    <xf numFmtId="3" fontId="19" fillId="0" borderId="28" xfId="48" applyNumberFormat="1" applyFont="1" applyFill="1" applyBorder="1" applyAlignment="1">
      <alignment horizontal="center"/>
      <protection/>
    </xf>
    <xf numFmtId="3" fontId="0" fillId="0" borderId="126" xfId="48" applyNumberFormat="1" applyFont="1" applyFill="1" applyBorder="1" applyAlignment="1">
      <alignment horizontal="center"/>
      <protection/>
    </xf>
    <xf numFmtId="3" fontId="19" fillId="0" borderId="12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/>
    </xf>
    <xf numFmtId="3" fontId="19" fillId="0" borderId="90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4" fillId="0" borderId="60" xfId="48" applyFont="1" applyFill="1" applyBorder="1" applyAlignment="1">
      <alignment horizontal="center"/>
      <protection/>
    </xf>
    <xf numFmtId="0" fontId="0" fillId="0" borderId="45" xfId="48" applyFill="1" applyBorder="1" applyAlignment="1">
      <alignment horizontal="center"/>
      <protection/>
    </xf>
    <xf numFmtId="0" fontId="34" fillId="0" borderId="49" xfId="48" applyFont="1" applyFill="1" applyBorder="1" applyAlignment="1">
      <alignment horizontal="center"/>
      <protection/>
    </xf>
    <xf numFmtId="0" fontId="0" fillId="0" borderId="119" xfId="48" applyFill="1" applyBorder="1" applyAlignment="1">
      <alignment horizontal="center"/>
      <protection/>
    </xf>
    <xf numFmtId="3" fontId="19" fillId="0" borderId="64" xfId="0" applyNumberFormat="1" applyFont="1" applyBorder="1" applyAlignment="1">
      <alignment horizontal="center"/>
    </xf>
    <xf numFmtId="3" fontId="19" fillId="0" borderId="91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51 59" xfId="47"/>
    <cellStyle name="normální_List1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85725</xdr:rowOff>
    </xdr:from>
    <xdr:ext cx="21907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2333625" y="15335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457200</xdr:colOff>
      <xdr:row>48</xdr:row>
      <xdr:rowOff>161925</xdr:rowOff>
    </xdr:from>
    <xdr:ext cx="219075" cy="257175"/>
    <xdr:sp fLocksText="0">
      <xdr:nvSpPr>
        <xdr:cNvPr id="2" name="TextovéPole 1"/>
        <xdr:cNvSpPr txBox="1">
          <a:spLocks noChangeArrowheads="1"/>
        </xdr:cNvSpPr>
      </xdr:nvSpPr>
      <xdr:spPr>
        <a:xfrm>
          <a:off x="457200" y="81438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85725</xdr:rowOff>
    </xdr:from>
    <xdr:ext cx="219075" cy="257175"/>
    <xdr:sp fLocksText="0">
      <xdr:nvSpPr>
        <xdr:cNvPr id="3" name="TextovéPole 1"/>
        <xdr:cNvSpPr txBox="1">
          <a:spLocks noChangeArrowheads="1"/>
        </xdr:cNvSpPr>
      </xdr:nvSpPr>
      <xdr:spPr>
        <a:xfrm>
          <a:off x="2333625" y="1695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466725</xdr:colOff>
      <xdr:row>48</xdr:row>
      <xdr:rowOff>161925</xdr:rowOff>
    </xdr:from>
    <xdr:ext cx="219075" cy="257175"/>
    <xdr:sp fLocksText="0">
      <xdr:nvSpPr>
        <xdr:cNvPr id="4" name="TextovéPole 1"/>
        <xdr:cNvSpPr txBox="1">
          <a:spLocks noChangeArrowheads="1"/>
        </xdr:cNvSpPr>
      </xdr:nvSpPr>
      <xdr:spPr>
        <a:xfrm>
          <a:off x="466725" y="81438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85725</xdr:rowOff>
    </xdr:from>
    <xdr:ext cx="219075" cy="257175"/>
    <xdr:sp fLocksText="0">
      <xdr:nvSpPr>
        <xdr:cNvPr id="5" name="TextovéPole 4"/>
        <xdr:cNvSpPr txBox="1">
          <a:spLocks noChangeArrowheads="1"/>
        </xdr:cNvSpPr>
      </xdr:nvSpPr>
      <xdr:spPr>
        <a:xfrm>
          <a:off x="2333625" y="1695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466725</xdr:colOff>
      <xdr:row>48</xdr:row>
      <xdr:rowOff>161925</xdr:rowOff>
    </xdr:from>
    <xdr:ext cx="219075" cy="257175"/>
    <xdr:sp fLocksText="0">
      <xdr:nvSpPr>
        <xdr:cNvPr id="6" name="TextovéPole 1"/>
        <xdr:cNvSpPr txBox="1">
          <a:spLocks noChangeArrowheads="1"/>
        </xdr:cNvSpPr>
      </xdr:nvSpPr>
      <xdr:spPr>
        <a:xfrm>
          <a:off x="466725" y="81438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1">
      <selection activeCell="L22" sqref="L22"/>
    </sheetView>
  </sheetViews>
  <sheetFormatPr defaultColWidth="5.125" defaultRowHeight="12.75"/>
  <cols>
    <col min="1" max="1" width="5.875" style="241" customWidth="1"/>
    <col min="2" max="2" width="38.375" style="193" customWidth="1"/>
    <col min="3" max="4" width="8.875" style="23" customWidth="1"/>
    <col min="5" max="5" width="10.25390625" style="23" bestFit="1" customWidth="1"/>
    <col min="6" max="6" width="8.75390625" style="23" bestFit="1" customWidth="1"/>
    <col min="7" max="7" width="10.25390625" style="23" bestFit="1" customWidth="1"/>
    <col min="8" max="8" width="6.625" style="23" bestFit="1" customWidth="1"/>
    <col min="9" max="9" width="6.625" style="23" customWidth="1"/>
    <col min="10" max="16384" width="5.125" style="23" customWidth="1"/>
  </cols>
  <sheetData>
    <row r="1" ht="18.75">
      <c r="A1" s="150" t="s">
        <v>94</v>
      </c>
    </row>
    <row r="2" spans="1:7" ht="13.5" thickBot="1">
      <c r="A2" s="23"/>
      <c r="B2" s="23"/>
      <c r="E2" s="29"/>
      <c r="F2" s="30"/>
      <c r="G2" s="28" t="s">
        <v>42</v>
      </c>
    </row>
    <row r="3" spans="1:7" ht="13.5">
      <c r="A3" s="194"/>
      <c r="B3" s="195"/>
      <c r="C3" s="34" t="s">
        <v>83</v>
      </c>
      <c r="D3" s="34" t="s">
        <v>208</v>
      </c>
      <c r="E3" s="34" t="s">
        <v>95</v>
      </c>
      <c r="F3" s="34" t="s">
        <v>96</v>
      </c>
      <c r="G3" s="35" t="s">
        <v>95</v>
      </c>
    </row>
    <row r="4" spans="1:7" ht="14.25" thickBot="1">
      <c r="A4" s="196"/>
      <c r="B4" s="197"/>
      <c r="C4" s="39">
        <v>2012</v>
      </c>
      <c r="D4" s="39">
        <v>2012</v>
      </c>
      <c r="E4" s="39" t="s">
        <v>1233</v>
      </c>
      <c r="F4" s="39" t="s">
        <v>97</v>
      </c>
      <c r="G4" s="40" t="s">
        <v>1234</v>
      </c>
    </row>
    <row r="5" spans="1:7" ht="12.75">
      <c r="A5" s="65"/>
      <c r="B5" s="198" t="s">
        <v>98</v>
      </c>
      <c r="C5" s="1">
        <f>SUM(C6,C7,C14,C15,C16,C17)</f>
        <v>98540</v>
      </c>
      <c r="D5" s="1">
        <f>SUM(D6,D7,D14,D15,D16,D17)</f>
        <v>98540</v>
      </c>
      <c r="E5" s="1">
        <f>SUM(E6,E7,E14,E15,E16,E17)</f>
        <v>103152</v>
      </c>
      <c r="F5" s="47">
        <f aca="true" t="shared" si="0" ref="F5:F20">E5/D5*100</f>
        <v>104.68033285975238</v>
      </c>
      <c r="G5" s="10">
        <f>SUM(G6,G7,G14,G15,G16,G17)</f>
        <v>119286</v>
      </c>
    </row>
    <row r="6" spans="1:7" ht="12.75">
      <c r="A6" s="199">
        <v>1332</v>
      </c>
      <c r="B6" s="200" t="s">
        <v>279</v>
      </c>
      <c r="C6" s="67">
        <v>0</v>
      </c>
      <c r="D6" s="67">
        <v>0</v>
      </c>
      <c r="E6" s="67">
        <v>24</v>
      </c>
      <c r="F6" s="16"/>
      <c r="G6" s="22">
        <v>19</v>
      </c>
    </row>
    <row r="7" spans="1:7" ht="12.75">
      <c r="A7" s="199" t="s">
        <v>280</v>
      </c>
      <c r="B7" s="200" t="s">
        <v>281</v>
      </c>
      <c r="C7" s="67">
        <f>SUM(C8:C13)</f>
        <v>27840</v>
      </c>
      <c r="D7" s="67">
        <f>SUM(D8:D13)</f>
        <v>27840</v>
      </c>
      <c r="E7" s="67">
        <f>SUM(E8:E13)</f>
        <v>29546</v>
      </c>
      <c r="F7" s="16">
        <f t="shared" si="0"/>
        <v>106.1278735632184</v>
      </c>
      <c r="G7" s="22">
        <f>SUM(G8:G13)</f>
        <v>37195</v>
      </c>
    </row>
    <row r="8" spans="1:7" ht="12.75">
      <c r="A8" s="201" t="s">
        <v>282</v>
      </c>
      <c r="B8" s="202" t="s">
        <v>283</v>
      </c>
      <c r="C8" s="203">
        <v>3000</v>
      </c>
      <c r="D8" s="203">
        <v>3000</v>
      </c>
      <c r="E8" s="203">
        <v>2931</v>
      </c>
      <c r="F8" s="204">
        <f t="shared" si="0"/>
        <v>97.7</v>
      </c>
      <c r="G8" s="625">
        <v>3035</v>
      </c>
    </row>
    <row r="9" spans="1:7" ht="12.75">
      <c r="A9" s="201"/>
      <c r="B9" s="205" t="s">
        <v>1079</v>
      </c>
      <c r="C9" s="203">
        <v>240</v>
      </c>
      <c r="D9" s="203">
        <v>240</v>
      </c>
      <c r="E9" s="203">
        <v>255</v>
      </c>
      <c r="F9" s="204">
        <f t="shared" si="0"/>
        <v>106.25</v>
      </c>
      <c r="G9" s="625">
        <v>258</v>
      </c>
    </row>
    <row r="10" spans="1:7" ht="12.75">
      <c r="A10" s="201"/>
      <c r="B10" s="205" t="s">
        <v>284</v>
      </c>
      <c r="C10" s="206">
        <v>10000</v>
      </c>
      <c r="D10" s="206">
        <v>10000</v>
      </c>
      <c r="E10" s="203">
        <v>11079</v>
      </c>
      <c r="F10" s="204">
        <f t="shared" si="0"/>
        <v>110.79</v>
      </c>
      <c r="G10" s="625">
        <v>13933</v>
      </c>
    </row>
    <row r="11" spans="1:7" ht="12.75">
      <c r="A11" s="201"/>
      <c r="B11" s="205" t="s">
        <v>285</v>
      </c>
      <c r="C11" s="203">
        <v>2500</v>
      </c>
      <c r="D11" s="203">
        <v>2500</v>
      </c>
      <c r="E11" s="203">
        <v>11273</v>
      </c>
      <c r="F11" s="204">
        <f t="shared" si="0"/>
        <v>450.91999999999996</v>
      </c>
      <c r="G11" s="625">
        <v>4542</v>
      </c>
    </row>
    <row r="12" spans="1:7" ht="12.75">
      <c r="A12" s="201"/>
      <c r="B12" s="205" t="s">
        <v>1188</v>
      </c>
      <c r="C12" s="203">
        <v>1100</v>
      </c>
      <c r="D12" s="203">
        <v>1100</v>
      </c>
      <c r="E12" s="203">
        <v>1148</v>
      </c>
      <c r="F12" s="204">
        <f t="shared" si="0"/>
        <v>104.36363636363637</v>
      </c>
      <c r="G12" s="625">
        <v>1056</v>
      </c>
    </row>
    <row r="13" spans="1:7" ht="12.75">
      <c r="A13" s="201"/>
      <c r="B13" s="207" t="s">
        <v>289</v>
      </c>
      <c r="C13" s="203">
        <v>11000</v>
      </c>
      <c r="D13" s="203">
        <v>11000</v>
      </c>
      <c r="E13" s="203">
        <v>2860</v>
      </c>
      <c r="F13" s="204">
        <f t="shared" si="0"/>
        <v>26</v>
      </c>
      <c r="G13" s="625">
        <v>14371</v>
      </c>
    </row>
    <row r="14" spans="1:7" ht="12.75">
      <c r="A14" s="208">
        <v>1351</v>
      </c>
      <c r="B14" s="200" t="s">
        <v>387</v>
      </c>
      <c r="C14" s="67">
        <v>5500</v>
      </c>
      <c r="D14" s="67">
        <v>5500</v>
      </c>
      <c r="E14" s="67">
        <v>3141</v>
      </c>
      <c r="F14" s="121">
        <f t="shared" si="0"/>
        <v>57.10909090909091</v>
      </c>
      <c r="G14" s="22">
        <v>5175</v>
      </c>
    </row>
    <row r="15" spans="1:7" ht="12.75">
      <c r="A15" s="208">
        <v>1359</v>
      </c>
      <c r="B15" s="200" t="s">
        <v>422</v>
      </c>
      <c r="C15" s="67">
        <v>0</v>
      </c>
      <c r="D15" s="67">
        <v>0</v>
      </c>
      <c r="E15" s="67">
        <v>1113</v>
      </c>
      <c r="F15" s="121"/>
      <c r="G15" s="22">
        <v>1108</v>
      </c>
    </row>
    <row r="16" spans="1:7" ht="12.75">
      <c r="A16" s="208">
        <v>1361</v>
      </c>
      <c r="B16" s="200" t="s">
        <v>290</v>
      </c>
      <c r="C16" s="67">
        <v>5000</v>
      </c>
      <c r="D16" s="67">
        <v>5000</v>
      </c>
      <c r="E16" s="67">
        <v>6468</v>
      </c>
      <c r="F16" s="121">
        <f t="shared" si="0"/>
        <v>129.36</v>
      </c>
      <c r="G16" s="22">
        <v>16988</v>
      </c>
    </row>
    <row r="17" spans="1:7" ht="13.5" thickBot="1">
      <c r="A17" s="209">
        <v>1511</v>
      </c>
      <c r="B17" s="210" t="s">
        <v>291</v>
      </c>
      <c r="C17" s="211">
        <v>60200</v>
      </c>
      <c r="D17" s="211">
        <v>60200</v>
      </c>
      <c r="E17" s="214">
        <v>62860</v>
      </c>
      <c r="F17" s="212">
        <f t="shared" si="0"/>
        <v>104.4186046511628</v>
      </c>
      <c r="G17" s="216">
        <v>58801</v>
      </c>
    </row>
    <row r="18" spans="1:7" ht="12.75">
      <c r="A18" s="154"/>
      <c r="B18" s="198" t="s">
        <v>292</v>
      </c>
      <c r="C18" s="1">
        <f>SUM(C19:C29)</f>
        <v>13967</v>
      </c>
      <c r="D18" s="1">
        <f>SUM(D19:D29)</f>
        <v>-13004</v>
      </c>
      <c r="E18" s="1">
        <f>SUM(E19:E29)</f>
        <v>-12036</v>
      </c>
      <c r="F18" s="213">
        <f t="shared" si="0"/>
        <v>92.55613657336205</v>
      </c>
      <c r="G18" s="10">
        <f>SUM(G19:G29)</f>
        <v>-3721</v>
      </c>
    </row>
    <row r="19" spans="1:7" ht="12.75">
      <c r="A19" s="199">
        <v>2111</v>
      </c>
      <c r="B19" s="200" t="s">
        <v>366</v>
      </c>
      <c r="C19" s="222">
        <v>90</v>
      </c>
      <c r="D19" s="222">
        <v>90</v>
      </c>
      <c r="E19" s="74">
        <v>93</v>
      </c>
      <c r="F19" s="16">
        <f t="shared" si="0"/>
        <v>103.33333333333334</v>
      </c>
      <c r="G19" s="75">
        <v>107</v>
      </c>
    </row>
    <row r="20" spans="1:7" ht="12.75">
      <c r="A20" s="199">
        <v>2112</v>
      </c>
      <c r="B20" s="200" t="s">
        <v>1826</v>
      </c>
      <c r="C20" s="67">
        <v>104</v>
      </c>
      <c r="D20" s="67">
        <v>104</v>
      </c>
      <c r="E20" s="74">
        <v>1</v>
      </c>
      <c r="F20" s="16">
        <f t="shared" si="0"/>
        <v>0.9615384615384616</v>
      </c>
      <c r="G20" s="75">
        <v>21</v>
      </c>
    </row>
    <row r="21" spans="1:7" ht="12.75">
      <c r="A21" s="208">
        <v>2141</v>
      </c>
      <c r="B21" s="200" t="s">
        <v>388</v>
      </c>
      <c r="C21" s="67">
        <v>7000</v>
      </c>
      <c r="D21" s="67">
        <v>7000</v>
      </c>
      <c r="E21" s="67">
        <v>5008</v>
      </c>
      <c r="F21" s="16">
        <f aca="true" t="shared" si="1" ref="F21:F27">E21/D21*100</f>
        <v>71.54285714285714</v>
      </c>
      <c r="G21" s="22">
        <v>6885</v>
      </c>
    </row>
    <row r="22" spans="1:7" ht="12.75">
      <c r="A22" s="199">
        <v>2211</v>
      </c>
      <c r="B22" s="200" t="s">
        <v>363</v>
      </c>
      <c r="C22" s="67">
        <v>0</v>
      </c>
      <c r="D22" s="67">
        <v>-962</v>
      </c>
      <c r="E22" s="67">
        <v>-773</v>
      </c>
      <c r="F22" s="16">
        <f t="shared" si="1"/>
        <v>80.35343035343035</v>
      </c>
      <c r="G22" s="22">
        <v>0</v>
      </c>
    </row>
    <row r="23" spans="1:7" ht="12.75">
      <c r="A23" s="199">
        <v>2212</v>
      </c>
      <c r="B23" s="200" t="s">
        <v>190</v>
      </c>
      <c r="C23" s="67">
        <v>3000</v>
      </c>
      <c r="D23" s="67">
        <v>3000</v>
      </c>
      <c r="E23" s="67">
        <v>2902</v>
      </c>
      <c r="F23" s="16">
        <f t="shared" si="1"/>
        <v>96.73333333333333</v>
      </c>
      <c r="G23" s="22">
        <v>2867</v>
      </c>
    </row>
    <row r="24" spans="1:7" ht="12.75">
      <c r="A24" s="199">
        <v>2221</v>
      </c>
      <c r="B24" s="200" t="s">
        <v>390</v>
      </c>
      <c r="C24" s="67">
        <v>0</v>
      </c>
      <c r="D24" s="67">
        <v>-26215</v>
      </c>
      <c r="E24" s="67">
        <v>-26215</v>
      </c>
      <c r="F24" s="16">
        <f t="shared" si="1"/>
        <v>100</v>
      </c>
      <c r="G24" s="22">
        <v>-19213</v>
      </c>
    </row>
    <row r="25" spans="1:7" ht="12.75">
      <c r="A25" s="199">
        <v>2229</v>
      </c>
      <c r="B25" s="200" t="s">
        <v>389</v>
      </c>
      <c r="C25" s="67">
        <v>0</v>
      </c>
      <c r="D25" s="67">
        <v>178</v>
      </c>
      <c r="E25" s="67">
        <v>4228</v>
      </c>
      <c r="F25" s="16">
        <f t="shared" si="1"/>
        <v>2375.2808988764045</v>
      </c>
      <c r="G25" s="22">
        <v>2033</v>
      </c>
    </row>
    <row r="26" spans="1:7" ht="12.75">
      <c r="A26" s="199">
        <v>2322</v>
      </c>
      <c r="B26" s="200" t="s">
        <v>78</v>
      </c>
      <c r="C26" s="637">
        <v>50</v>
      </c>
      <c r="D26" s="637">
        <v>50</v>
      </c>
      <c r="E26" s="67">
        <v>76</v>
      </c>
      <c r="F26" s="16">
        <f t="shared" si="1"/>
        <v>152</v>
      </c>
      <c r="G26" s="22">
        <v>184</v>
      </c>
    </row>
    <row r="27" spans="1:7" ht="12.75">
      <c r="A27" s="199">
        <v>2324</v>
      </c>
      <c r="B27" s="13" t="s">
        <v>45</v>
      </c>
      <c r="C27" s="67">
        <v>3040</v>
      </c>
      <c r="D27" s="67">
        <v>3049</v>
      </c>
      <c r="E27" s="513">
        <v>2288</v>
      </c>
      <c r="F27" s="16">
        <f t="shared" si="1"/>
        <v>75.04099704821253</v>
      </c>
      <c r="G27" s="514">
        <v>2724</v>
      </c>
    </row>
    <row r="28" spans="1:7" ht="12.75">
      <c r="A28" s="199">
        <v>2328</v>
      </c>
      <c r="B28" s="13" t="s">
        <v>157</v>
      </c>
      <c r="C28" s="67">
        <v>0</v>
      </c>
      <c r="D28" s="67">
        <v>0</v>
      </c>
      <c r="E28" s="513">
        <v>218</v>
      </c>
      <c r="F28" s="16"/>
      <c r="G28" s="514">
        <v>618</v>
      </c>
    </row>
    <row r="29" spans="1:7" ht="13.5" thickBot="1">
      <c r="A29" s="209">
        <v>2329</v>
      </c>
      <c r="B29" s="210" t="s">
        <v>134</v>
      </c>
      <c r="C29" s="214">
        <v>683</v>
      </c>
      <c r="D29" s="214">
        <v>702</v>
      </c>
      <c r="E29" s="214">
        <v>138</v>
      </c>
      <c r="F29" s="212">
        <f aca="true" t="shared" si="2" ref="F29:F38">E29/D29*100</f>
        <v>19.65811965811966</v>
      </c>
      <c r="G29" s="216">
        <v>53</v>
      </c>
    </row>
    <row r="30" spans="1:7" ht="12.75">
      <c r="A30" s="45"/>
      <c r="B30" s="198" t="s">
        <v>1235</v>
      </c>
      <c r="C30" s="217">
        <f>SUM(C31)</f>
        <v>0</v>
      </c>
      <c r="D30" s="217">
        <f>SUM(D31)</f>
        <v>0</v>
      </c>
      <c r="E30" s="217">
        <f>SUM(E31)</f>
        <v>0</v>
      </c>
      <c r="F30" s="213"/>
      <c r="G30" s="1089">
        <f>SUM(G31)</f>
        <v>612</v>
      </c>
    </row>
    <row r="31" spans="1:7" ht="13.5" thickBot="1">
      <c r="A31" s="199">
        <v>3129</v>
      </c>
      <c r="B31" s="200" t="s">
        <v>1236</v>
      </c>
      <c r="C31" s="74">
        <v>0</v>
      </c>
      <c r="D31" s="74">
        <v>0</v>
      </c>
      <c r="E31" s="74">
        <v>0</v>
      </c>
      <c r="F31" s="16"/>
      <c r="G31" s="75">
        <v>612</v>
      </c>
    </row>
    <row r="32" spans="1:7" ht="13.5" thickBot="1">
      <c r="A32" s="218"/>
      <c r="B32" s="160" t="s">
        <v>367</v>
      </c>
      <c r="C32" s="219">
        <f>SUM(C30,C18,C5)</f>
        <v>112507</v>
      </c>
      <c r="D32" s="219">
        <f>SUM(D30,D18,D5)</f>
        <v>85536</v>
      </c>
      <c r="E32" s="219">
        <f>SUM(E30,E18,E5)</f>
        <v>91116</v>
      </c>
      <c r="F32" s="220">
        <f t="shared" si="2"/>
        <v>106.52356902356902</v>
      </c>
      <c r="G32" s="221">
        <f>SUM(G30,G18,G5)</f>
        <v>116177</v>
      </c>
    </row>
    <row r="33" spans="1:7" ht="12.75">
      <c r="A33" s="154"/>
      <c r="B33" s="156" t="s">
        <v>368</v>
      </c>
      <c r="C33" s="1">
        <f>SUM(C34:C44)</f>
        <v>341696</v>
      </c>
      <c r="D33" s="1">
        <f>SUM(D34:D44)</f>
        <v>387406</v>
      </c>
      <c r="E33" s="1">
        <f>SUM(E34:E44)</f>
        <v>386881</v>
      </c>
      <c r="F33" s="213">
        <f t="shared" si="2"/>
        <v>99.8644832552929</v>
      </c>
      <c r="G33" s="10">
        <f>SUM(G34:G44)</f>
        <v>591877</v>
      </c>
    </row>
    <row r="34" spans="1:9" ht="12.75">
      <c r="A34" s="199">
        <v>4111</v>
      </c>
      <c r="B34" s="200" t="s">
        <v>391</v>
      </c>
      <c r="C34" s="67">
        <v>0</v>
      </c>
      <c r="D34" s="67">
        <v>7280</v>
      </c>
      <c r="E34" s="67">
        <v>7280</v>
      </c>
      <c r="F34" s="16">
        <f t="shared" si="2"/>
        <v>100</v>
      </c>
      <c r="G34" s="22">
        <v>9717</v>
      </c>
      <c r="I34" s="29"/>
    </row>
    <row r="35" spans="1:9" ht="12.75">
      <c r="A35" s="199">
        <v>4112</v>
      </c>
      <c r="B35" s="200" t="s">
        <v>392</v>
      </c>
      <c r="C35" s="222">
        <v>67590</v>
      </c>
      <c r="D35" s="222">
        <v>67590</v>
      </c>
      <c r="E35" s="222">
        <v>67590</v>
      </c>
      <c r="F35" s="16">
        <f t="shared" si="2"/>
        <v>100</v>
      </c>
      <c r="G35" s="626">
        <v>67584</v>
      </c>
      <c r="I35" s="29"/>
    </row>
    <row r="36" spans="1:9" ht="12.75">
      <c r="A36" s="199">
        <v>4116</v>
      </c>
      <c r="B36" s="200" t="s">
        <v>393</v>
      </c>
      <c r="C36" s="74">
        <v>0</v>
      </c>
      <c r="D36" s="74">
        <v>30</v>
      </c>
      <c r="E36" s="74">
        <v>30</v>
      </c>
      <c r="F36" s="16">
        <f t="shared" si="2"/>
        <v>100</v>
      </c>
      <c r="G36" s="75">
        <v>191765</v>
      </c>
      <c r="I36" s="29"/>
    </row>
    <row r="37" spans="1:9" ht="12.75">
      <c r="A37" s="199">
        <v>4121</v>
      </c>
      <c r="B37" s="200" t="s">
        <v>394</v>
      </c>
      <c r="C37" s="222">
        <v>274106</v>
      </c>
      <c r="D37" s="222">
        <v>331753</v>
      </c>
      <c r="E37" s="222">
        <v>331753</v>
      </c>
      <c r="F37" s="16">
        <f t="shared" si="2"/>
        <v>100</v>
      </c>
      <c r="G37" s="626">
        <v>329479</v>
      </c>
      <c r="I37" s="29"/>
    </row>
    <row r="38" spans="1:9" ht="12.75">
      <c r="A38" s="199">
        <v>4122</v>
      </c>
      <c r="B38" s="200" t="s">
        <v>158</v>
      </c>
      <c r="C38" s="74">
        <v>0</v>
      </c>
      <c r="D38" s="74">
        <v>149</v>
      </c>
      <c r="E38" s="74">
        <v>5</v>
      </c>
      <c r="F38" s="16">
        <f t="shared" si="2"/>
        <v>3.3557046979865772</v>
      </c>
      <c r="G38" s="75">
        <v>3251</v>
      </c>
      <c r="I38" s="29"/>
    </row>
    <row r="39" spans="1:7" ht="12.75">
      <c r="A39" s="199">
        <v>4129</v>
      </c>
      <c r="B39" s="200" t="s">
        <v>423</v>
      </c>
      <c r="C39" s="74">
        <v>0</v>
      </c>
      <c r="D39" s="74">
        <v>0</v>
      </c>
      <c r="E39" s="74">
        <v>0</v>
      </c>
      <c r="F39" s="16"/>
      <c r="G39" s="75">
        <v>-2000</v>
      </c>
    </row>
    <row r="40" spans="1:7" ht="12.75">
      <c r="A40" s="199">
        <v>4211</v>
      </c>
      <c r="B40" s="200" t="s">
        <v>395</v>
      </c>
      <c r="C40" s="74">
        <v>0</v>
      </c>
      <c r="D40" s="74">
        <v>0</v>
      </c>
      <c r="E40" s="74">
        <v>0</v>
      </c>
      <c r="F40" s="16"/>
      <c r="G40" s="75">
        <v>0</v>
      </c>
    </row>
    <row r="41" spans="1:7" ht="12.75">
      <c r="A41" s="199">
        <v>4213</v>
      </c>
      <c r="B41" s="200" t="s">
        <v>1193</v>
      </c>
      <c r="C41" s="74">
        <v>0</v>
      </c>
      <c r="D41" s="74">
        <v>17522</v>
      </c>
      <c r="E41" s="74">
        <v>17522</v>
      </c>
      <c r="F41" s="16">
        <f>E41/D41*100</f>
        <v>100</v>
      </c>
      <c r="G41" s="75">
        <v>119</v>
      </c>
    </row>
    <row r="42" spans="1:7" ht="12.75">
      <c r="A42" s="199">
        <v>4221</v>
      </c>
      <c r="B42" s="200" t="s">
        <v>396</v>
      </c>
      <c r="C42" s="67">
        <v>0</v>
      </c>
      <c r="D42" s="67">
        <v>500</v>
      </c>
      <c r="E42" s="67">
        <v>500</v>
      </c>
      <c r="F42" s="16">
        <f>E42/D42*100</f>
        <v>100</v>
      </c>
      <c r="G42" s="22">
        <v>20800</v>
      </c>
    </row>
    <row r="43" spans="1:7" ht="12.75">
      <c r="A43" s="199">
        <v>4222</v>
      </c>
      <c r="B43" s="200" t="s">
        <v>159</v>
      </c>
      <c r="C43" s="67">
        <v>0</v>
      </c>
      <c r="D43" s="67">
        <v>7582</v>
      </c>
      <c r="E43" s="67">
        <v>7201</v>
      </c>
      <c r="F43" s="16">
        <f>E43/D43*100</f>
        <v>94.9749406489053</v>
      </c>
      <c r="G43" s="22">
        <v>19162</v>
      </c>
    </row>
    <row r="44" spans="1:7" ht="13.5" thickBot="1">
      <c r="A44" s="199">
        <v>4229</v>
      </c>
      <c r="B44" s="200" t="s">
        <v>135</v>
      </c>
      <c r="C44" s="223">
        <v>0</v>
      </c>
      <c r="D44" s="223">
        <v>-45000</v>
      </c>
      <c r="E44" s="223">
        <v>-45000</v>
      </c>
      <c r="F44" s="212">
        <f>E44/D44*100</f>
        <v>100</v>
      </c>
      <c r="G44" s="224">
        <v>-48000</v>
      </c>
    </row>
    <row r="45" spans="1:7" ht="12.75">
      <c r="A45" s="154"/>
      <c r="B45" s="156" t="s">
        <v>369</v>
      </c>
      <c r="C45" s="1">
        <f>SUM(C46:C46)</f>
        <v>750000</v>
      </c>
      <c r="D45" s="1">
        <f>SUM(D46:D46)</f>
        <v>750000</v>
      </c>
      <c r="E45" s="1">
        <f>SUM(E46:E46)</f>
        <v>420518</v>
      </c>
      <c r="F45" s="213">
        <f aca="true" t="shared" si="3" ref="F45:F52">E45/D45*100</f>
        <v>56.069066666666664</v>
      </c>
      <c r="G45" s="10">
        <f>SUM(G46:G46)</f>
        <v>354187</v>
      </c>
    </row>
    <row r="46" spans="1:7" ht="13.5" thickBot="1">
      <c r="A46" s="199">
        <v>4131</v>
      </c>
      <c r="B46" s="200" t="s">
        <v>161</v>
      </c>
      <c r="C46" s="8">
        <v>750000</v>
      </c>
      <c r="D46" s="8">
        <v>750000</v>
      </c>
      <c r="E46" s="67">
        <v>420518</v>
      </c>
      <c r="F46" s="16">
        <f t="shared" si="3"/>
        <v>56.069066666666664</v>
      </c>
      <c r="G46" s="22">
        <v>354187</v>
      </c>
    </row>
    <row r="47" spans="1:7" ht="13.5" thickBot="1">
      <c r="A47" s="218"/>
      <c r="B47" s="225" t="s">
        <v>370</v>
      </c>
      <c r="C47" s="4">
        <f>SUM(C45,C33)</f>
        <v>1091696</v>
      </c>
      <c r="D47" s="4">
        <f>SUM(D45,D33)</f>
        <v>1137406</v>
      </c>
      <c r="E47" s="4">
        <f>SUM(E45,E33)</f>
        <v>807399</v>
      </c>
      <c r="F47" s="220">
        <f t="shared" si="3"/>
        <v>70.98599796378777</v>
      </c>
      <c r="G47" s="6">
        <f>SUM(G45,G33)</f>
        <v>946064</v>
      </c>
    </row>
    <row r="48" spans="1:7" ht="13.5" thickBot="1">
      <c r="A48" s="218"/>
      <c r="B48" s="226" t="s">
        <v>371</v>
      </c>
      <c r="C48" s="219">
        <f>SUM(C47,C32)</f>
        <v>1204203</v>
      </c>
      <c r="D48" s="219">
        <f>SUM(D47,D32)</f>
        <v>1222942</v>
      </c>
      <c r="E48" s="219">
        <f>SUM(E47,E32)</f>
        <v>898515</v>
      </c>
      <c r="F48" s="220">
        <f t="shared" si="3"/>
        <v>73.4715955458231</v>
      </c>
      <c r="G48" s="221">
        <f>SUM(G47,G32)</f>
        <v>1062241</v>
      </c>
    </row>
    <row r="49" spans="1:9" ht="13.5">
      <c r="A49" s="227">
        <v>5410</v>
      </c>
      <c r="B49" s="96" t="s">
        <v>372</v>
      </c>
      <c r="C49" s="563">
        <f>'Výdaje 7-8'!B77</f>
        <v>0</v>
      </c>
      <c r="D49" s="563">
        <f>'Výdaje 7-8'!C77</f>
        <v>0</v>
      </c>
      <c r="E49" s="563">
        <f>'Výdaje 7-8'!D77</f>
        <v>0</v>
      </c>
      <c r="F49" s="169"/>
      <c r="G49" s="565">
        <f>'Výdaje 7-8'!F77</f>
        <v>188514</v>
      </c>
      <c r="H49" s="228"/>
      <c r="I49" s="29"/>
    </row>
    <row r="50" spans="1:8" ht="13.5">
      <c r="A50" s="199" t="s">
        <v>373</v>
      </c>
      <c r="B50" s="200" t="s">
        <v>374</v>
      </c>
      <c r="C50" s="8">
        <f>'Výdaje 7-8'!B78</f>
        <v>518398</v>
      </c>
      <c r="D50" s="8">
        <f>'Výdaje 7-8'!C78</f>
        <v>566402</v>
      </c>
      <c r="E50" s="8">
        <f>'Výdaje 7-8'!D78</f>
        <v>534251</v>
      </c>
      <c r="F50" s="169">
        <f t="shared" si="3"/>
        <v>94.32364292498967</v>
      </c>
      <c r="G50" s="9">
        <f>'Výdaje 7-8'!F78</f>
        <v>530960</v>
      </c>
      <c r="H50" s="228"/>
    </row>
    <row r="51" spans="1:7" ht="13.5" thickBot="1">
      <c r="A51" s="229" t="s">
        <v>375</v>
      </c>
      <c r="B51" s="200" t="s">
        <v>376</v>
      </c>
      <c r="C51" s="8">
        <f>'Výdaje 7-8'!B79</f>
        <v>945131</v>
      </c>
      <c r="D51" s="8">
        <f>'Výdaje 7-8'!C79</f>
        <v>890930</v>
      </c>
      <c r="E51" s="8">
        <f>'Výdaje 7-8'!D79</f>
        <v>283004</v>
      </c>
      <c r="F51" s="215">
        <f t="shared" si="3"/>
        <v>31.765009596713544</v>
      </c>
      <c r="G51" s="9">
        <f>'Výdaje 7-8'!F79</f>
        <v>504943</v>
      </c>
    </row>
    <row r="52" spans="1:7" ht="13.5" thickBot="1">
      <c r="A52" s="230"/>
      <c r="B52" s="231" t="s">
        <v>377</v>
      </c>
      <c r="C52" s="219">
        <f>SUM(C49:C51)</f>
        <v>1463529</v>
      </c>
      <c r="D52" s="219">
        <f>SUM(D49:D51)</f>
        <v>1457332</v>
      </c>
      <c r="E52" s="219">
        <f>SUM(E49:E51)</f>
        <v>817255</v>
      </c>
      <c r="F52" s="220">
        <f t="shared" si="3"/>
        <v>56.07884819656742</v>
      </c>
      <c r="G52" s="221">
        <f>SUM(G49:G51)</f>
        <v>1224417</v>
      </c>
    </row>
    <row r="53" spans="1:7" ht="13.5" thickBot="1">
      <c r="A53" s="218"/>
      <c r="B53" s="231" t="s">
        <v>64</v>
      </c>
      <c r="C53" s="219">
        <f>SUM(C48,-C52)</f>
        <v>-259326</v>
      </c>
      <c r="D53" s="219">
        <f>SUM(D48,-D52)</f>
        <v>-234390</v>
      </c>
      <c r="E53" s="219">
        <f>SUM(E48,-E52)</f>
        <v>81260</v>
      </c>
      <c r="F53" s="232"/>
      <c r="G53" s="221">
        <f>SUM(G48,-G52)</f>
        <v>-162176</v>
      </c>
    </row>
    <row r="54" spans="1:7" ht="12.75">
      <c r="A54" s="233">
        <v>8115</v>
      </c>
      <c r="B54" s="234" t="s">
        <v>69</v>
      </c>
      <c r="C54" s="235">
        <v>214292</v>
      </c>
      <c r="D54" s="235">
        <v>214292</v>
      </c>
      <c r="E54" s="97"/>
      <c r="F54" s="98"/>
      <c r="G54" s="99"/>
    </row>
    <row r="55" spans="1:7" ht="12.75">
      <c r="A55" s="52">
        <v>8115</v>
      </c>
      <c r="B55" s="237" t="s">
        <v>79</v>
      </c>
      <c r="C55" s="67">
        <v>6920</v>
      </c>
      <c r="D55" s="67">
        <v>6920</v>
      </c>
      <c r="E55" s="67"/>
      <c r="F55" s="16"/>
      <c r="G55" s="22"/>
    </row>
    <row r="56" spans="1:8" ht="13.5" thickBot="1">
      <c r="A56" s="238">
        <v>8115</v>
      </c>
      <c r="B56" s="239" t="s">
        <v>147</v>
      </c>
      <c r="C56" s="223">
        <v>38114</v>
      </c>
      <c r="D56" s="223">
        <v>38114</v>
      </c>
      <c r="E56" s="223"/>
      <c r="F56" s="240"/>
      <c r="G56" s="224"/>
      <c r="H56" s="29"/>
    </row>
    <row r="57" spans="1:7" ht="13.5" thickBot="1">
      <c r="A57" s="218"/>
      <c r="B57" s="231" t="s">
        <v>73</v>
      </c>
      <c r="C57" s="219">
        <f>SUM(C53:C56)</f>
        <v>0</v>
      </c>
      <c r="D57" s="219">
        <f>SUM(D53:D56)</f>
        <v>24936</v>
      </c>
      <c r="E57" s="219"/>
      <c r="F57" s="232"/>
      <c r="G57" s="221"/>
    </row>
    <row r="58" spans="1:2" ht="12.75">
      <c r="A58" s="23"/>
      <c r="B58" s="23"/>
    </row>
    <row r="59" spans="1:2" ht="12.75">
      <c r="A59" s="23"/>
      <c r="B59" s="23"/>
    </row>
    <row r="60" spans="1:2" ht="12.75">
      <c r="A60" s="23"/>
      <c r="B60" s="23"/>
    </row>
    <row r="61" spans="1:2" ht="12.75">
      <c r="A61" s="23"/>
      <c r="B61" s="2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5" r:id="rId1"/>
  <headerFooter alignWithMargins="0">
    <oddHeader>&amp;RPříloha III/1/1</oddHeader>
    <oddFooter>&amp;L
&amp;C- 1 -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H44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5.25390625" style="23" customWidth="1"/>
    <col min="2" max="2" width="5.125" style="526" customWidth="1"/>
    <col min="3" max="3" width="30.375" style="23" customWidth="1"/>
    <col min="4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3" ht="13.5" thickBot="1">
      <c r="H3" s="28" t="s">
        <v>42</v>
      </c>
    </row>
    <row r="4" spans="1:8" ht="15">
      <c r="A4" s="113" t="s">
        <v>1839</v>
      </c>
      <c r="B4" s="527"/>
      <c r="C4" s="289"/>
      <c r="D4" s="34" t="s">
        <v>83</v>
      </c>
      <c r="E4" s="34" t="s">
        <v>208</v>
      </c>
      <c r="F4" s="34" t="s">
        <v>95</v>
      </c>
      <c r="G4" s="34" t="s">
        <v>96</v>
      </c>
      <c r="H4" s="35" t="s">
        <v>95</v>
      </c>
    </row>
    <row r="5" spans="1:8" ht="14.25" thickBot="1">
      <c r="A5" s="36"/>
      <c r="B5" s="546"/>
      <c r="C5" s="197"/>
      <c r="D5" s="39">
        <v>2012</v>
      </c>
      <c r="E5" s="39">
        <v>2012</v>
      </c>
      <c r="F5" s="39" t="s">
        <v>1233</v>
      </c>
      <c r="G5" s="39" t="s">
        <v>97</v>
      </c>
      <c r="H5" s="40" t="s">
        <v>1234</v>
      </c>
    </row>
    <row r="6" spans="1:8" ht="12.75">
      <c r="A6" s="72">
        <v>3723</v>
      </c>
      <c r="B6" s="547">
        <v>6121</v>
      </c>
      <c r="C6" s="200" t="s">
        <v>1905</v>
      </c>
      <c r="D6" s="541">
        <v>0</v>
      </c>
      <c r="E6" s="541">
        <v>0</v>
      </c>
      <c r="F6" s="67">
        <v>0</v>
      </c>
      <c r="G6" s="16"/>
      <c r="H6" s="22">
        <v>125</v>
      </c>
    </row>
    <row r="7" spans="1:8" ht="12.75">
      <c r="A7" s="72">
        <v>3745</v>
      </c>
      <c r="B7" s="547">
        <v>6121</v>
      </c>
      <c r="C7" s="200" t="s">
        <v>1905</v>
      </c>
      <c r="D7" s="67">
        <v>29600</v>
      </c>
      <c r="E7" s="67">
        <v>26210</v>
      </c>
      <c r="F7" s="67">
        <v>11121</v>
      </c>
      <c r="G7" s="16">
        <f>F7/E7*100</f>
        <v>42.43037008775276</v>
      </c>
      <c r="H7" s="22">
        <v>10006</v>
      </c>
    </row>
    <row r="8" spans="1:8" ht="12.75">
      <c r="A8" s="72">
        <v>2219</v>
      </c>
      <c r="B8" s="547">
        <v>6121</v>
      </c>
      <c r="C8" s="200" t="s">
        <v>1905</v>
      </c>
      <c r="D8" s="74">
        <v>3600</v>
      </c>
      <c r="E8" s="74">
        <v>2566</v>
      </c>
      <c r="F8" s="67">
        <v>2303</v>
      </c>
      <c r="G8" s="16">
        <f>F8/E8*100</f>
        <v>89.7505845674201</v>
      </c>
      <c r="H8" s="22">
        <v>477</v>
      </c>
    </row>
    <row r="9" spans="1:8" ht="12.75">
      <c r="A9" s="409">
        <v>3421</v>
      </c>
      <c r="B9" s="547">
        <v>6121</v>
      </c>
      <c r="C9" s="200" t="s">
        <v>1905</v>
      </c>
      <c r="D9" s="74">
        <v>1000</v>
      </c>
      <c r="E9" s="74">
        <v>1061</v>
      </c>
      <c r="F9" s="74">
        <v>1061</v>
      </c>
      <c r="G9" s="16">
        <f>F9/E9*100</f>
        <v>100</v>
      </c>
      <c r="H9" s="22">
        <v>1988</v>
      </c>
    </row>
    <row r="10" spans="1:8" ht="13.5" thickBot="1">
      <c r="A10" s="51">
        <v>2141</v>
      </c>
      <c r="B10" s="547">
        <v>6121</v>
      </c>
      <c r="C10" s="200" t="s">
        <v>1905</v>
      </c>
      <c r="D10" s="74">
        <v>500</v>
      </c>
      <c r="E10" s="74">
        <v>590</v>
      </c>
      <c r="F10" s="529">
        <v>561</v>
      </c>
      <c r="G10" s="16">
        <f>F10/E10*100</f>
        <v>95.08474576271186</v>
      </c>
      <c r="H10" s="530">
        <v>782</v>
      </c>
    </row>
    <row r="11" spans="1:8" ht="15.75" thickBot="1">
      <c r="A11" s="279" t="s">
        <v>1853</v>
      </c>
      <c r="B11" s="548"/>
      <c r="C11" s="549"/>
      <c r="D11" s="383">
        <f>SUM(D6:D10)</f>
        <v>34700</v>
      </c>
      <c r="E11" s="383">
        <f>SUM(E6:E10)</f>
        <v>30427</v>
      </c>
      <c r="F11" s="383">
        <f>SUM(F6:F10)</f>
        <v>15046</v>
      </c>
      <c r="G11" s="126">
        <f>F11/E11*100</f>
        <v>49.44950208696224</v>
      </c>
      <c r="H11" s="384">
        <f>SUM(H6:H10)</f>
        <v>13378</v>
      </c>
    </row>
    <row r="13" spans="1:8" ht="15">
      <c r="A13" s="405"/>
      <c r="B13" s="524"/>
      <c r="C13" s="525"/>
      <c r="D13" s="249"/>
      <c r="E13" s="249"/>
      <c r="F13" s="249"/>
      <c r="G13" s="367"/>
      <c r="H13" s="249"/>
    </row>
    <row r="15" spans="1:7" ht="15" thickBot="1">
      <c r="A15" s="294" t="s">
        <v>1854</v>
      </c>
      <c r="F15" s="29"/>
      <c r="G15" s="30"/>
    </row>
    <row r="16" spans="1:8" ht="13.5">
      <c r="A16" s="295" t="s">
        <v>1855</v>
      </c>
      <c r="B16" s="527"/>
      <c r="C16" s="132" t="s">
        <v>1856</v>
      </c>
      <c r="D16" s="34" t="s">
        <v>83</v>
      </c>
      <c r="E16" s="34" t="s">
        <v>208</v>
      </c>
      <c r="F16" s="34" t="s">
        <v>95</v>
      </c>
      <c r="G16" s="34" t="s">
        <v>96</v>
      </c>
      <c r="H16" s="35" t="s">
        <v>95</v>
      </c>
    </row>
    <row r="17" spans="1:8" ht="14.25" thickBot="1">
      <c r="A17" s="133"/>
      <c r="B17" s="528" t="s">
        <v>1857</v>
      </c>
      <c r="C17" s="135"/>
      <c r="D17" s="39">
        <v>2012</v>
      </c>
      <c r="E17" s="39">
        <v>2012</v>
      </c>
      <c r="F17" s="39" t="s">
        <v>1233</v>
      </c>
      <c r="G17" s="39" t="s">
        <v>97</v>
      </c>
      <c r="H17" s="40" t="s">
        <v>1234</v>
      </c>
    </row>
    <row r="18" spans="1:8" ht="12.75">
      <c r="A18" s="136">
        <v>21</v>
      </c>
      <c r="B18" s="137" t="s">
        <v>1204</v>
      </c>
      <c r="C18" s="946" t="s">
        <v>1205</v>
      </c>
      <c r="D18" s="529">
        <v>0</v>
      </c>
      <c r="E18" s="529">
        <v>100</v>
      </c>
      <c r="F18" s="529">
        <v>71</v>
      </c>
      <c r="G18" s="16">
        <f aca="true" t="shared" si="0" ref="G18:G30">F18/E18*100</f>
        <v>71</v>
      </c>
      <c r="H18" s="530"/>
    </row>
    <row r="19" spans="1:8" ht="12.75">
      <c r="A19" s="136">
        <v>21</v>
      </c>
      <c r="B19" s="137" t="s">
        <v>467</v>
      </c>
      <c r="C19" s="38" t="s">
        <v>442</v>
      </c>
      <c r="D19" s="529">
        <v>4000</v>
      </c>
      <c r="E19" s="529">
        <v>2851</v>
      </c>
      <c r="F19" s="529">
        <v>0</v>
      </c>
      <c r="G19" s="16">
        <f>F19/E19*100</f>
        <v>0</v>
      </c>
      <c r="H19" s="530"/>
    </row>
    <row r="20" spans="1:8" ht="12.75">
      <c r="A20" s="136">
        <v>21</v>
      </c>
      <c r="B20" s="137" t="s">
        <v>468</v>
      </c>
      <c r="C20" s="38" t="s">
        <v>443</v>
      </c>
      <c r="D20" s="529">
        <v>25000</v>
      </c>
      <c r="E20" s="529">
        <v>22076</v>
      </c>
      <c r="F20" s="529">
        <v>9890</v>
      </c>
      <c r="G20" s="16">
        <f t="shared" si="0"/>
        <v>44.79978256930603</v>
      </c>
      <c r="H20" s="530"/>
    </row>
    <row r="21" spans="1:8" ht="12.75">
      <c r="A21" s="136">
        <v>21</v>
      </c>
      <c r="B21" s="137" t="s">
        <v>469</v>
      </c>
      <c r="C21" s="38" t="s">
        <v>436</v>
      </c>
      <c r="D21" s="529">
        <v>250</v>
      </c>
      <c r="E21" s="529">
        <v>283</v>
      </c>
      <c r="F21" s="529">
        <v>283</v>
      </c>
      <c r="G21" s="16">
        <f t="shared" si="0"/>
        <v>100</v>
      </c>
      <c r="H21" s="530"/>
    </row>
    <row r="22" spans="1:8" ht="12.75">
      <c r="A22" s="136">
        <v>21</v>
      </c>
      <c r="B22" s="137" t="s">
        <v>470</v>
      </c>
      <c r="C22" s="38" t="s">
        <v>437</v>
      </c>
      <c r="D22" s="598">
        <v>300</v>
      </c>
      <c r="E22" s="598">
        <v>560</v>
      </c>
      <c r="F22" s="529">
        <v>543</v>
      </c>
      <c r="G22" s="16">
        <f t="shared" si="0"/>
        <v>96.96428571428571</v>
      </c>
      <c r="H22" s="530"/>
    </row>
    <row r="23" spans="1:8" ht="12.75">
      <c r="A23" s="136">
        <v>21</v>
      </c>
      <c r="B23" s="137" t="s">
        <v>755</v>
      </c>
      <c r="C23" s="38" t="s">
        <v>479</v>
      </c>
      <c r="D23" s="529">
        <v>50</v>
      </c>
      <c r="E23" s="529">
        <v>0</v>
      </c>
      <c r="F23" s="8">
        <v>0</v>
      </c>
      <c r="G23" s="16"/>
      <c r="H23" s="9"/>
    </row>
    <row r="24" spans="1:8" ht="12.75">
      <c r="A24" s="136">
        <v>21</v>
      </c>
      <c r="B24" s="137" t="s">
        <v>519</v>
      </c>
      <c r="C24" s="13" t="s">
        <v>520</v>
      </c>
      <c r="D24" s="529">
        <v>0</v>
      </c>
      <c r="E24" s="529">
        <v>340</v>
      </c>
      <c r="F24" s="8">
        <v>334</v>
      </c>
      <c r="G24" s="16">
        <f t="shared" si="0"/>
        <v>98.23529411764706</v>
      </c>
      <c r="H24" s="9"/>
    </row>
    <row r="25" spans="1:8" s="62" customFormat="1" ht="15">
      <c r="A25" s="296"/>
      <c r="B25" s="297"/>
      <c r="C25" s="298" t="s">
        <v>278</v>
      </c>
      <c r="D25" s="334">
        <f>SUM(D18:D24)</f>
        <v>29600</v>
      </c>
      <c r="E25" s="334">
        <f>SUM(E18:E24)</f>
        <v>26210</v>
      </c>
      <c r="F25" s="334">
        <f>SUM(F18:F24)</f>
        <v>11121</v>
      </c>
      <c r="G25" s="286">
        <f t="shared" si="0"/>
        <v>42.43037008775276</v>
      </c>
      <c r="H25" s="335"/>
    </row>
    <row r="26" spans="1:8" ht="12.75">
      <c r="A26" s="136">
        <v>21</v>
      </c>
      <c r="B26" s="137" t="s">
        <v>756</v>
      </c>
      <c r="C26" s="138" t="s">
        <v>476</v>
      </c>
      <c r="D26" s="529">
        <v>2000</v>
      </c>
      <c r="E26" s="529">
        <v>966</v>
      </c>
      <c r="F26" s="529">
        <v>705</v>
      </c>
      <c r="G26" s="16">
        <f t="shared" si="0"/>
        <v>72.98136645962732</v>
      </c>
      <c r="H26" s="530"/>
    </row>
    <row r="27" spans="1:8" ht="12.75">
      <c r="A27" s="136">
        <v>21</v>
      </c>
      <c r="B27" s="137" t="s">
        <v>757</v>
      </c>
      <c r="C27" s="138" t="s">
        <v>477</v>
      </c>
      <c r="D27" s="529">
        <v>100</v>
      </c>
      <c r="E27" s="529">
        <v>100</v>
      </c>
      <c r="F27" s="529">
        <v>98</v>
      </c>
      <c r="G27" s="16">
        <f t="shared" si="0"/>
        <v>98</v>
      </c>
      <c r="H27" s="530"/>
    </row>
    <row r="28" spans="1:8" ht="12.75">
      <c r="A28" s="136">
        <v>21</v>
      </c>
      <c r="B28" s="137" t="s">
        <v>758</v>
      </c>
      <c r="C28" s="138" t="s">
        <v>478</v>
      </c>
      <c r="D28" s="529">
        <v>1500</v>
      </c>
      <c r="E28" s="529">
        <v>1500</v>
      </c>
      <c r="F28" s="529">
        <v>1500</v>
      </c>
      <c r="G28" s="16">
        <f t="shared" si="0"/>
        <v>100</v>
      </c>
      <c r="H28" s="9"/>
    </row>
    <row r="29" spans="1:8" s="62" customFormat="1" ht="15">
      <c r="A29" s="531"/>
      <c r="B29" s="532"/>
      <c r="C29" s="533" t="s">
        <v>129</v>
      </c>
      <c r="D29" s="334">
        <f>SUM(D26:D28)</f>
        <v>3600</v>
      </c>
      <c r="E29" s="334">
        <f>SUM(E26:E28)</f>
        <v>2566</v>
      </c>
      <c r="F29" s="334">
        <f>SUM(F26:F28)</f>
        <v>2303</v>
      </c>
      <c r="G29" s="286">
        <f t="shared" si="0"/>
        <v>89.7505845674201</v>
      </c>
      <c r="H29" s="335"/>
    </row>
    <row r="30" spans="1:8" ht="12.75">
      <c r="A30" s="136">
        <v>21</v>
      </c>
      <c r="B30" s="137" t="s">
        <v>759</v>
      </c>
      <c r="C30" s="38" t="s">
        <v>480</v>
      </c>
      <c r="D30" s="515">
        <v>1000</v>
      </c>
      <c r="E30" s="515">
        <v>1061</v>
      </c>
      <c r="F30" s="515">
        <v>1061</v>
      </c>
      <c r="G30" s="16">
        <f t="shared" si="0"/>
        <v>100</v>
      </c>
      <c r="H30" s="9"/>
    </row>
    <row r="31" spans="1:8" s="62" customFormat="1" ht="15">
      <c r="A31" s="531"/>
      <c r="B31" s="532"/>
      <c r="C31" s="533" t="s">
        <v>267</v>
      </c>
      <c r="D31" s="334">
        <f>SUM(D30:D30)</f>
        <v>1000</v>
      </c>
      <c r="E31" s="334">
        <f>SUM(E30:E30)</f>
        <v>1061</v>
      </c>
      <c r="F31" s="334">
        <f>SUM(F30:F30)</f>
        <v>1061</v>
      </c>
      <c r="G31" s="286">
        <f>F31/E31*100</f>
        <v>100</v>
      </c>
      <c r="H31" s="335"/>
    </row>
    <row r="32" spans="1:8" ht="12.75">
      <c r="A32" s="136">
        <v>21</v>
      </c>
      <c r="B32" s="137" t="s">
        <v>1206</v>
      </c>
      <c r="C32" s="200" t="s">
        <v>1207</v>
      </c>
      <c r="D32" s="515">
        <v>0</v>
      </c>
      <c r="E32" s="515">
        <v>90</v>
      </c>
      <c r="F32" s="515">
        <v>63</v>
      </c>
      <c r="G32" s="16">
        <f>F32/E32*100</f>
        <v>70</v>
      </c>
      <c r="H32" s="516"/>
    </row>
    <row r="33" spans="1:8" ht="12.75">
      <c r="A33" s="136">
        <v>21</v>
      </c>
      <c r="B33" s="137" t="s">
        <v>471</v>
      </c>
      <c r="C33" s="38" t="s">
        <v>456</v>
      </c>
      <c r="D33" s="515">
        <v>500</v>
      </c>
      <c r="E33" s="515">
        <v>500</v>
      </c>
      <c r="F33" s="515">
        <v>498</v>
      </c>
      <c r="G33" s="16">
        <f>F33/E33*100</f>
        <v>99.6</v>
      </c>
      <c r="H33" s="516"/>
    </row>
    <row r="34" spans="1:8" s="62" customFormat="1" ht="15.75" thickBot="1">
      <c r="A34" s="531"/>
      <c r="B34" s="532"/>
      <c r="C34" s="533" t="s">
        <v>364</v>
      </c>
      <c r="D34" s="334">
        <f>SUM(D32:D33)</f>
        <v>500</v>
      </c>
      <c r="E34" s="334">
        <f>SUM(E32:E33)</f>
        <v>590</v>
      </c>
      <c r="F34" s="334">
        <f>SUM(F32:F33)</f>
        <v>561</v>
      </c>
      <c r="G34" s="286">
        <f>F34/E34*100</f>
        <v>95.08474576271186</v>
      </c>
      <c r="H34" s="335"/>
    </row>
    <row r="35" spans="1:8" s="66" customFormat="1" ht="16.5" thickBot="1">
      <c r="A35" s="299"/>
      <c r="B35" s="534"/>
      <c r="C35" s="301" t="s">
        <v>1840</v>
      </c>
      <c r="D35" s="104">
        <f>SUM(D34,D31,D29,D25)</f>
        <v>34700</v>
      </c>
      <c r="E35" s="104">
        <f>SUM(E34,E31,E29,E25)</f>
        <v>30427</v>
      </c>
      <c r="F35" s="104">
        <f>SUM(F34,F31,F29,F25)</f>
        <v>15046</v>
      </c>
      <c r="G35" s="161">
        <f>F35/E35*100</f>
        <v>49.44950208696224</v>
      </c>
      <c r="H35" s="106">
        <v>13378</v>
      </c>
    </row>
    <row r="36" spans="1:8" s="66" customFormat="1" ht="15.75">
      <c r="A36" s="412"/>
      <c r="B36" s="535"/>
      <c r="C36" s="358"/>
      <c r="D36" s="313"/>
      <c r="E36" s="313"/>
      <c r="F36" s="313"/>
      <c r="G36" s="331"/>
      <c r="H36" s="313"/>
    </row>
    <row r="37" spans="1:8" s="66" customFormat="1" ht="15.75">
      <c r="A37" s="412"/>
      <c r="B37" s="535"/>
      <c r="C37" s="358"/>
      <c r="D37" s="313"/>
      <c r="E37" s="313"/>
      <c r="F37" s="313"/>
      <c r="G37" s="331"/>
      <c r="H37" s="313"/>
    </row>
    <row r="38" spans="1:8" ht="12.75">
      <c r="A38" s="149"/>
      <c r="B38" s="536"/>
      <c r="C38" s="110"/>
      <c r="D38" s="111"/>
      <c r="E38" s="111"/>
      <c r="F38" s="111"/>
      <c r="G38" s="112"/>
      <c r="H38" s="111"/>
    </row>
    <row r="39" spans="1:8" ht="19.5" thickBot="1">
      <c r="A39" s="150" t="s">
        <v>122</v>
      </c>
      <c r="B39" s="537"/>
      <c r="C39" s="27"/>
      <c r="D39" s="29"/>
      <c r="E39" s="29"/>
      <c r="F39" s="29"/>
      <c r="G39" s="30"/>
      <c r="H39" s="29"/>
    </row>
    <row r="40" spans="1:8" ht="13.5">
      <c r="A40" s="194"/>
      <c r="B40" s="527"/>
      <c r="C40" s="289"/>
      <c r="D40" s="34" t="s">
        <v>83</v>
      </c>
      <c r="E40" s="34" t="s">
        <v>208</v>
      </c>
      <c r="F40" s="34" t="s">
        <v>95</v>
      </c>
      <c r="G40" s="34" t="s">
        <v>96</v>
      </c>
      <c r="H40" s="35" t="s">
        <v>95</v>
      </c>
    </row>
    <row r="41" spans="1:8" ht="14.25" thickBot="1">
      <c r="A41" s="50"/>
      <c r="B41" s="538"/>
      <c r="C41" s="149"/>
      <c r="D41" s="39">
        <v>2012</v>
      </c>
      <c r="E41" s="39">
        <v>2012</v>
      </c>
      <c r="F41" s="39" t="s">
        <v>1233</v>
      </c>
      <c r="G41" s="39" t="s">
        <v>97</v>
      </c>
      <c r="H41" s="40" t="s">
        <v>1234</v>
      </c>
    </row>
    <row r="42" spans="1:8" ht="12.75">
      <c r="A42" s="154" t="s">
        <v>15</v>
      </c>
      <c r="B42" s="539"/>
      <c r="C42" s="43"/>
      <c r="D42" s="1">
        <f>'21 11'!D46</f>
        <v>86025</v>
      </c>
      <c r="E42" s="1">
        <f>'21 11'!E46</f>
        <v>90300</v>
      </c>
      <c r="F42" s="1">
        <f>'21 11'!F46</f>
        <v>89379</v>
      </c>
      <c r="G42" s="47">
        <f>F42/E42*100</f>
        <v>98.98006644518273</v>
      </c>
      <c r="H42" s="10">
        <f>'21 11'!H46</f>
        <v>94181</v>
      </c>
    </row>
    <row r="43" spans="1:8" ht="13.5" thickBot="1">
      <c r="A43" s="36" t="s">
        <v>1839</v>
      </c>
      <c r="B43" s="528"/>
      <c r="C43" s="80"/>
      <c r="D43" s="5">
        <f>'21 12'!D35</f>
        <v>34700</v>
      </c>
      <c r="E43" s="5">
        <f>'21 12'!E35</f>
        <v>30427</v>
      </c>
      <c r="F43" s="5">
        <f>'21 12'!F35</f>
        <v>15046</v>
      </c>
      <c r="G43" s="47">
        <f>F43/E43*100</f>
        <v>49.44950208696224</v>
      </c>
      <c r="H43" s="7">
        <f>'21 12'!H35</f>
        <v>13378</v>
      </c>
    </row>
    <row r="44" spans="1:8" ht="16.5" thickBot="1">
      <c r="A44" s="123" t="s">
        <v>1859</v>
      </c>
      <c r="B44" s="540"/>
      <c r="C44" s="304"/>
      <c r="D44" s="104">
        <f>SUM(D42:D43)</f>
        <v>120725</v>
      </c>
      <c r="E44" s="104">
        <f>SUM(E42:E43)</f>
        <v>120727</v>
      </c>
      <c r="F44" s="104">
        <f>SUM(F42:F43)</f>
        <v>104425</v>
      </c>
      <c r="G44" s="161">
        <f>F44/E44*100</f>
        <v>86.49680684519619</v>
      </c>
      <c r="H44" s="106">
        <f>SUM(H42:H43)</f>
        <v>107559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III/7/2</oddHeader>
    <oddFooter>&amp;C- 12 -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K50" sqref="K50"/>
    </sheetView>
  </sheetViews>
  <sheetFormatPr defaultColWidth="9.00390625" defaultRowHeight="12.75"/>
  <cols>
    <col min="1" max="1" width="5.125" style="23" customWidth="1"/>
    <col min="2" max="2" width="5.125" style="151" customWidth="1"/>
    <col min="3" max="3" width="31.625" style="23" customWidth="1"/>
    <col min="4" max="5" width="5.7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1" spans="2:8" ht="18.75">
      <c r="B1" s="261"/>
      <c r="C1" s="262"/>
      <c r="D1" s="262"/>
      <c r="E1" s="262"/>
      <c r="F1" s="262"/>
      <c r="G1" s="262"/>
      <c r="H1" s="262"/>
    </row>
    <row r="2" ht="18.75">
      <c r="A2" s="150" t="s">
        <v>210</v>
      </c>
    </row>
    <row r="3" ht="12.75">
      <c r="A3" s="151"/>
    </row>
    <row r="4" spans="1:8" ht="15" thickBot="1">
      <c r="A4" s="264" t="s">
        <v>1842</v>
      </c>
      <c r="F4" s="29"/>
      <c r="G4" s="30"/>
      <c r="H4" s="28" t="s">
        <v>42</v>
      </c>
    </row>
    <row r="5" spans="1:8" ht="13.5">
      <c r="A5" s="267" t="s">
        <v>401</v>
      </c>
      <c r="B5" s="42"/>
      <c r="C5" s="15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4.25" thickBot="1">
      <c r="A6" s="45">
        <v>3745</v>
      </c>
      <c r="B6" s="374" t="s">
        <v>12</v>
      </c>
      <c r="C6" s="56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</row>
    <row r="7" spans="1:8" ht="13.5">
      <c r="A7" s="305"/>
      <c r="B7" s="275" t="s">
        <v>402</v>
      </c>
      <c r="C7" s="153"/>
      <c r="D7" s="97"/>
      <c r="E7" s="97"/>
      <c r="F7" s="97"/>
      <c r="G7" s="97"/>
      <c r="H7" s="99"/>
    </row>
    <row r="8" spans="1:8" ht="12.75">
      <c r="A8" s="51">
        <v>3745</v>
      </c>
      <c r="B8" s="53">
        <v>5021</v>
      </c>
      <c r="C8" s="56" t="s">
        <v>22</v>
      </c>
      <c r="D8" s="67">
        <v>0</v>
      </c>
      <c r="E8" s="67">
        <v>0</v>
      </c>
      <c r="F8" s="67">
        <v>0</v>
      </c>
      <c r="G8" s="16"/>
      <c r="H8" s="22">
        <v>0</v>
      </c>
    </row>
    <row r="9" spans="1:8" ht="12.75">
      <c r="A9" s="76"/>
      <c r="B9" s="354">
        <v>5031</v>
      </c>
      <c r="C9" s="38" t="s">
        <v>24</v>
      </c>
      <c r="D9" s="67">
        <v>0</v>
      </c>
      <c r="E9" s="67">
        <v>0</v>
      </c>
      <c r="F9" s="67">
        <v>0</v>
      </c>
      <c r="G9" s="16"/>
      <c r="H9" s="22">
        <v>0</v>
      </c>
    </row>
    <row r="10" spans="1:8" ht="12.75">
      <c r="A10" s="76"/>
      <c r="B10" s="354">
        <v>5032</v>
      </c>
      <c r="C10" s="38" t="s">
        <v>25</v>
      </c>
      <c r="D10" s="67">
        <v>0</v>
      </c>
      <c r="E10" s="67">
        <v>0</v>
      </c>
      <c r="F10" s="67">
        <v>0</v>
      </c>
      <c r="G10" s="16"/>
      <c r="H10" s="22">
        <v>0</v>
      </c>
    </row>
    <row r="11" spans="1:8" ht="12.75">
      <c r="A11" s="76"/>
      <c r="B11" s="53">
        <v>5139</v>
      </c>
      <c r="C11" s="138" t="s">
        <v>1866</v>
      </c>
      <c r="D11" s="67">
        <v>0</v>
      </c>
      <c r="E11" s="67">
        <v>0</v>
      </c>
      <c r="F11" s="67">
        <v>0</v>
      </c>
      <c r="G11" s="16"/>
      <c r="H11" s="22">
        <v>0</v>
      </c>
    </row>
    <row r="12" spans="1:8" ht="12.75">
      <c r="A12" s="278"/>
      <c r="B12" s="53">
        <v>5166</v>
      </c>
      <c r="C12" s="38" t="s">
        <v>1923</v>
      </c>
      <c r="D12" s="67">
        <v>0</v>
      </c>
      <c r="E12" s="67">
        <v>0</v>
      </c>
      <c r="F12" s="67">
        <v>0</v>
      </c>
      <c r="G12" s="16"/>
      <c r="H12" s="22">
        <v>0</v>
      </c>
    </row>
    <row r="13" spans="1:8" ht="13.5" thickBot="1">
      <c r="A13" s="90"/>
      <c r="B13" s="355">
        <v>5169</v>
      </c>
      <c r="C13" s="81" t="s">
        <v>1913</v>
      </c>
      <c r="D13" s="214">
        <v>0</v>
      </c>
      <c r="E13" s="214">
        <v>0</v>
      </c>
      <c r="F13" s="214">
        <v>0</v>
      </c>
      <c r="G13" s="215"/>
      <c r="H13" s="216">
        <v>22</v>
      </c>
    </row>
    <row r="14" spans="1:8" ht="16.5" thickBot="1">
      <c r="A14" s="158" t="s">
        <v>1850</v>
      </c>
      <c r="B14" s="356"/>
      <c r="C14" s="306"/>
      <c r="D14" s="307">
        <f>SUM(D8:D13)</f>
        <v>0</v>
      </c>
      <c r="E14" s="307">
        <f>SUM(E8:E13)</f>
        <v>0</v>
      </c>
      <c r="F14" s="307">
        <f>SUM(F8:F13)</f>
        <v>0</v>
      </c>
      <c r="G14" s="105"/>
      <c r="H14" s="308">
        <f>SUM(H8:H13)</f>
        <v>22</v>
      </c>
    </row>
    <row r="15" ht="12.75">
      <c r="B15" s="193"/>
    </row>
    <row r="16" ht="13.5" thickBot="1">
      <c r="B16" s="193"/>
    </row>
    <row r="17" spans="1:8" ht="15">
      <c r="A17" s="113" t="s">
        <v>1839</v>
      </c>
      <c r="B17" s="359"/>
      <c r="C17" s="115"/>
      <c r="D17" s="34" t="s">
        <v>83</v>
      </c>
      <c r="E17" s="34" t="s">
        <v>208</v>
      </c>
      <c r="F17" s="34" t="s">
        <v>95</v>
      </c>
      <c r="G17" s="34" t="s">
        <v>96</v>
      </c>
      <c r="H17" s="35" t="s">
        <v>95</v>
      </c>
    </row>
    <row r="18" spans="1:8" ht="14.25" thickBot="1">
      <c r="A18" s="116"/>
      <c r="B18" s="360"/>
      <c r="C18" s="118"/>
      <c r="D18" s="39">
        <v>2012</v>
      </c>
      <c r="E18" s="39">
        <v>2012</v>
      </c>
      <c r="F18" s="39" t="s">
        <v>1233</v>
      </c>
      <c r="G18" s="39" t="s">
        <v>97</v>
      </c>
      <c r="H18" s="40" t="s">
        <v>1234</v>
      </c>
    </row>
    <row r="19" spans="1:8" ht="12.75">
      <c r="A19" s="361">
        <v>3745</v>
      </c>
      <c r="B19" s="362">
        <v>6121</v>
      </c>
      <c r="C19" s="38" t="s">
        <v>1861</v>
      </c>
      <c r="D19" s="67">
        <v>0</v>
      </c>
      <c r="E19" s="67">
        <v>0</v>
      </c>
      <c r="F19" s="67">
        <v>0</v>
      </c>
      <c r="G19" s="121"/>
      <c r="H19" s="22">
        <v>1883</v>
      </c>
    </row>
    <row r="20" spans="1:8" ht="12.75">
      <c r="A20" s="310"/>
      <c r="B20" s="518">
        <v>6122</v>
      </c>
      <c r="C20" s="38" t="s">
        <v>1906</v>
      </c>
      <c r="D20" s="67">
        <v>0</v>
      </c>
      <c r="E20" s="67">
        <v>0</v>
      </c>
      <c r="F20" s="67">
        <v>0</v>
      </c>
      <c r="G20" s="121"/>
      <c r="H20" s="22">
        <v>20</v>
      </c>
    </row>
    <row r="21" spans="1:8" ht="13.5" thickBot="1">
      <c r="A21" s="519"/>
      <c r="B21" s="520">
        <v>6130</v>
      </c>
      <c r="C21" s="92" t="s">
        <v>59</v>
      </c>
      <c r="D21" s="214">
        <v>0</v>
      </c>
      <c r="E21" s="214">
        <v>0</v>
      </c>
      <c r="F21" s="214">
        <v>0</v>
      </c>
      <c r="G21" s="212"/>
      <c r="H21" s="216">
        <v>0</v>
      </c>
    </row>
    <row r="22" spans="1:8" ht="16.5" thickBot="1">
      <c r="A22" s="123" t="s">
        <v>1853</v>
      </c>
      <c r="B22" s="124"/>
      <c r="C22" s="125"/>
      <c r="D22" s="104">
        <f>SUM(D19:D21)</f>
        <v>0</v>
      </c>
      <c r="E22" s="104">
        <f>SUM(E19:E21)</f>
        <v>0</v>
      </c>
      <c r="F22" s="104">
        <f>SUM(F19:F21)</f>
        <v>0</v>
      </c>
      <c r="G22" s="126"/>
      <c r="H22" s="106">
        <f>SUM(H19:H21)</f>
        <v>1903</v>
      </c>
    </row>
    <row r="23" spans="1:8" ht="12.75">
      <c r="A23" s="108"/>
      <c r="B23" s="109"/>
      <c r="C23" s="110"/>
      <c r="D23" s="111"/>
      <c r="E23" s="111"/>
      <c r="F23" s="111"/>
      <c r="G23" s="112"/>
      <c r="H23" s="111"/>
    </row>
    <row r="24" spans="1:8" ht="12.75">
      <c r="A24" s="108"/>
      <c r="B24" s="109"/>
      <c r="C24" s="110"/>
      <c r="D24" s="111"/>
      <c r="E24" s="111"/>
      <c r="F24" s="111"/>
      <c r="G24" s="112"/>
      <c r="H24" s="111"/>
    </row>
    <row r="25" spans="1:8" ht="12.75">
      <c r="A25" s="108"/>
      <c r="B25" s="109"/>
      <c r="C25" s="110"/>
      <c r="D25" s="111"/>
      <c r="E25" s="111"/>
      <c r="F25" s="111"/>
      <c r="G25" s="112"/>
      <c r="H25" s="111"/>
    </row>
    <row r="26" spans="1:8" ht="16.5" thickBot="1">
      <c r="A26" s="127" t="s">
        <v>1854</v>
      </c>
      <c r="B26" s="128"/>
      <c r="C26" s="66"/>
      <c r="D26" s="129"/>
      <c r="E26" s="129"/>
      <c r="F26" s="129"/>
      <c r="G26" s="66"/>
      <c r="H26" s="129"/>
    </row>
    <row r="27" spans="1:8" ht="13.5">
      <c r="A27" s="130" t="s">
        <v>1855</v>
      </c>
      <c r="B27" s="131"/>
      <c r="C27" s="132" t="s">
        <v>1856</v>
      </c>
      <c r="D27" s="34" t="s">
        <v>83</v>
      </c>
      <c r="E27" s="34" t="s">
        <v>208</v>
      </c>
      <c r="F27" s="34" t="s">
        <v>95</v>
      </c>
      <c r="G27" s="34" t="s">
        <v>96</v>
      </c>
      <c r="H27" s="35" t="s">
        <v>95</v>
      </c>
    </row>
    <row r="28" spans="1:8" ht="14.25" thickBot="1">
      <c r="A28" s="133"/>
      <c r="B28" s="134" t="s">
        <v>1857</v>
      </c>
      <c r="C28" s="135"/>
      <c r="D28" s="39">
        <v>2012</v>
      </c>
      <c r="E28" s="39">
        <v>2012</v>
      </c>
      <c r="F28" s="39" t="s">
        <v>1233</v>
      </c>
      <c r="G28" s="39" t="s">
        <v>97</v>
      </c>
      <c r="H28" s="40" t="s">
        <v>1234</v>
      </c>
    </row>
    <row r="29" spans="1:8" ht="12.75">
      <c r="A29" s="258">
        <v>31</v>
      </c>
      <c r="B29" s="139" t="s">
        <v>214</v>
      </c>
      <c r="C29" s="13" t="s">
        <v>216</v>
      </c>
      <c r="D29" s="19">
        <v>0</v>
      </c>
      <c r="E29" s="19">
        <v>0</v>
      </c>
      <c r="F29" s="19">
        <v>0</v>
      </c>
      <c r="G29" s="121"/>
      <c r="H29" s="18"/>
    </row>
    <row r="30" spans="1:8" ht="15">
      <c r="A30" s="363"/>
      <c r="B30" s="141"/>
      <c r="C30" s="142" t="s">
        <v>278</v>
      </c>
      <c r="D30" s="143">
        <f>SUM(D29)</f>
        <v>0</v>
      </c>
      <c r="E30" s="143">
        <f>SUM(E29)</f>
        <v>0</v>
      </c>
      <c r="F30" s="143">
        <f>SUM(F29)</f>
        <v>0</v>
      </c>
      <c r="G30" s="286"/>
      <c r="H30" s="145"/>
    </row>
    <row r="31" spans="1:8" ht="12.75">
      <c r="A31" s="258">
        <v>31</v>
      </c>
      <c r="B31" s="139" t="s">
        <v>215</v>
      </c>
      <c r="C31" s="13" t="s">
        <v>217</v>
      </c>
      <c r="D31" s="19">
        <v>0</v>
      </c>
      <c r="E31" s="19">
        <v>0</v>
      </c>
      <c r="F31" s="19">
        <v>0</v>
      </c>
      <c r="G31" s="285"/>
      <c r="H31" s="18"/>
    </row>
    <row r="32" spans="1:8" ht="15.75" thickBot="1">
      <c r="A32" s="363"/>
      <c r="B32" s="141"/>
      <c r="C32" s="142" t="s">
        <v>213</v>
      </c>
      <c r="D32" s="521">
        <f>SUM(D31)</f>
        <v>0</v>
      </c>
      <c r="E32" s="521">
        <f>SUM(E31)</f>
        <v>0</v>
      </c>
      <c r="F32" s="521">
        <f>SUM(F31)</f>
        <v>0</v>
      </c>
      <c r="G32" s="522"/>
      <c r="H32" s="523"/>
    </row>
    <row r="33" spans="1:8" ht="16.5" thickBot="1">
      <c r="A33" s="312"/>
      <c r="B33" s="300"/>
      <c r="C33" s="304" t="s">
        <v>1840</v>
      </c>
      <c r="D33" s="147">
        <f>SUM(D30,D32)</f>
        <v>0</v>
      </c>
      <c r="E33" s="147">
        <f>SUM(E30,E32)</f>
        <v>0</v>
      </c>
      <c r="F33" s="147">
        <f>SUM(F30,F32)</f>
        <v>0</v>
      </c>
      <c r="G33" s="126"/>
      <c r="H33" s="148">
        <v>1903</v>
      </c>
    </row>
    <row r="34" spans="1:8" ht="15.75">
      <c r="A34" s="364"/>
      <c r="B34" s="365"/>
      <c r="C34" s="358"/>
      <c r="D34" s="366"/>
      <c r="E34" s="366"/>
      <c r="F34" s="366"/>
      <c r="G34" s="367"/>
      <c r="H34" s="366"/>
    </row>
    <row r="35" spans="1:8" ht="15.75">
      <c r="A35" s="364"/>
      <c r="B35" s="365"/>
      <c r="C35" s="358"/>
      <c r="D35" s="366"/>
      <c r="E35" s="366"/>
      <c r="F35" s="366"/>
      <c r="G35" s="367"/>
      <c r="H35" s="366"/>
    </row>
    <row r="36" spans="1:8" ht="15.75">
      <c r="A36" s="364"/>
      <c r="B36" s="365"/>
      <c r="C36" s="358"/>
      <c r="D36" s="366"/>
      <c r="E36" s="366"/>
      <c r="F36" s="366"/>
      <c r="G36" s="367"/>
      <c r="H36" s="366"/>
    </row>
    <row r="37" spans="1:8" ht="12.75">
      <c r="A37" s="108"/>
      <c r="B37" s="109"/>
      <c r="C37" s="149"/>
      <c r="D37" s="111"/>
      <c r="E37" s="111"/>
      <c r="F37" s="111"/>
      <c r="G37" s="112"/>
      <c r="H37" s="111"/>
    </row>
    <row r="38" spans="1:8" ht="19.5" thickBot="1">
      <c r="A38" s="150" t="s">
        <v>212</v>
      </c>
      <c r="D38" s="29"/>
      <c r="E38" s="29"/>
      <c r="F38" s="29"/>
      <c r="G38" s="30"/>
      <c r="H38" s="29"/>
    </row>
    <row r="39" spans="1:8" ht="13.5">
      <c r="A39" s="152"/>
      <c r="B39" s="32"/>
      <c r="C39" s="153"/>
      <c r="D39" s="34" t="s">
        <v>83</v>
      </c>
      <c r="E39" s="34" t="s">
        <v>208</v>
      </c>
      <c r="F39" s="34" t="s">
        <v>95</v>
      </c>
      <c r="G39" s="34" t="s">
        <v>96</v>
      </c>
      <c r="H39" s="35" t="s">
        <v>95</v>
      </c>
    </row>
    <row r="40" spans="1:8" ht="14.25" thickBot="1">
      <c r="A40" s="50"/>
      <c r="B40" s="109"/>
      <c r="C40" s="149"/>
      <c r="D40" s="39">
        <v>2012</v>
      </c>
      <c r="E40" s="39">
        <v>2012</v>
      </c>
      <c r="F40" s="39" t="s">
        <v>1233</v>
      </c>
      <c r="G40" s="39" t="s">
        <v>97</v>
      </c>
      <c r="H40" s="40" t="s">
        <v>1234</v>
      </c>
    </row>
    <row r="41" spans="1:8" ht="12.75">
      <c r="A41" s="154" t="s">
        <v>1838</v>
      </c>
      <c r="B41" s="155"/>
      <c r="C41" s="156"/>
      <c r="D41" s="4">
        <f>'22 13'!D14</f>
        <v>0</v>
      </c>
      <c r="E41" s="4">
        <f>'22 13'!E14</f>
        <v>0</v>
      </c>
      <c r="F41" s="4">
        <f>'22 13'!F14</f>
        <v>0</v>
      </c>
      <c r="G41" s="302"/>
      <c r="H41" s="6">
        <f>'22 13'!H14</f>
        <v>22</v>
      </c>
    </row>
    <row r="42" spans="1:8" ht="13.5" thickBot="1">
      <c r="A42" s="93" t="s">
        <v>1835</v>
      </c>
      <c r="B42" s="71"/>
      <c r="C42" s="13"/>
      <c r="D42" s="5">
        <f>'22 13'!D33</f>
        <v>0</v>
      </c>
      <c r="E42" s="5">
        <f>'22 13'!E33</f>
        <v>0</v>
      </c>
      <c r="F42" s="5">
        <f>'22 13'!F33</f>
        <v>0</v>
      </c>
      <c r="G42" s="100"/>
      <c r="H42" s="7">
        <f>'22 13'!H33</f>
        <v>1903</v>
      </c>
    </row>
    <row r="43" spans="1:8" ht="16.5" thickBot="1">
      <c r="A43" s="158" t="s">
        <v>1907</v>
      </c>
      <c r="B43" s="159"/>
      <c r="C43" s="160"/>
      <c r="D43" s="147">
        <f>SUM(D41:D42)</f>
        <v>0</v>
      </c>
      <c r="E43" s="147">
        <f>SUM(E41:E42)</f>
        <v>0</v>
      </c>
      <c r="F43" s="147">
        <f>SUM(F41:F42)</f>
        <v>0</v>
      </c>
      <c r="G43" s="161"/>
      <c r="H43" s="148">
        <f>SUM(H41:H42)</f>
        <v>1925</v>
      </c>
    </row>
    <row r="44" ht="12.75">
      <c r="B44" s="23"/>
    </row>
    <row r="45" ht="12.75">
      <c r="A45" s="151"/>
    </row>
    <row r="46" ht="12.75">
      <c r="A46" s="151"/>
    </row>
    <row r="47" ht="12.75">
      <c r="A47" s="151"/>
    </row>
    <row r="48" ht="12.75">
      <c r="A48" s="151"/>
    </row>
    <row r="49" ht="12.75">
      <c r="A49" s="151"/>
    </row>
    <row r="50" ht="12.75">
      <c r="A50" s="151"/>
    </row>
    <row r="51" ht="12.75">
      <c r="A51" s="151"/>
    </row>
    <row r="52" ht="12.75">
      <c r="A52" s="151"/>
    </row>
    <row r="53" ht="12.75">
      <c r="A53" s="151"/>
    </row>
    <row r="54" ht="12.75">
      <c r="A54" s="151"/>
    </row>
    <row r="55" ht="12.75">
      <c r="A55" s="151"/>
    </row>
    <row r="56" ht="12.75">
      <c r="A56" s="151"/>
    </row>
    <row r="57" ht="12.75">
      <c r="A57" s="151"/>
    </row>
    <row r="58" ht="12.75">
      <c r="A58" s="151"/>
    </row>
    <row r="59" ht="12.75">
      <c r="A59" s="151"/>
    </row>
    <row r="60" ht="12.75">
      <c r="A60" s="151"/>
    </row>
    <row r="61" ht="12.75">
      <c r="A61" s="151"/>
    </row>
    <row r="62" ht="12.75">
      <c r="A62" s="151"/>
    </row>
    <row r="63" ht="12.75">
      <c r="A63" s="151"/>
    </row>
    <row r="64" ht="12.75">
      <c r="A64" s="151"/>
    </row>
    <row r="65" ht="12.75">
      <c r="A65" s="151"/>
    </row>
    <row r="66" ht="12.75">
      <c r="A66" s="151"/>
    </row>
    <row r="67" ht="12.75">
      <c r="A67" s="151"/>
    </row>
    <row r="68" ht="12.75">
      <c r="A68" s="151"/>
    </row>
    <row r="69" ht="12.75">
      <c r="A69" s="151"/>
    </row>
    <row r="70" ht="12.75">
      <c r="A70" s="151"/>
    </row>
    <row r="71" ht="12.75">
      <c r="A71" s="151"/>
    </row>
    <row r="72" ht="12.75">
      <c r="A72" s="151"/>
    </row>
    <row r="73" ht="12.75">
      <c r="A73" s="151"/>
    </row>
    <row r="74" ht="12.75">
      <c r="A74" s="151"/>
    </row>
    <row r="75" ht="12.75">
      <c r="A75" s="151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III/8</oddHeader>
    <oddFooter>&amp;C- 13 -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8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5.125" style="23" customWidth="1"/>
    <col min="2" max="2" width="5.125" style="151" customWidth="1"/>
    <col min="3" max="3" width="31.625" style="23" customWidth="1"/>
    <col min="4" max="4" width="5.75390625" style="23" bestFit="1" customWidth="1"/>
    <col min="5" max="5" width="7.1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6.875" style="23" customWidth="1"/>
    <col min="10" max="16384" width="9.125" style="23" customWidth="1"/>
  </cols>
  <sheetData>
    <row r="1" spans="2:8" ht="18.75">
      <c r="B1" s="261"/>
      <c r="C1" s="262"/>
      <c r="D1" s="262"/>
      <c r="E1" s="262"/>
      <c r="F1" s="262"/>
      <c r="G1" s="262"/>
      <c r="H1" s="262"/>
    </row>
    <row r="2" ht="18.75">
      <c r="A2" s="150" t="s">
        <v>1807</v>
      </c>
    </row>
    <row r="3" ht="12.75">
      <c r="A3" s="151"/>
    </row>
    <row r="4" spans="1:8" ht="15" thickBot="1">
      <c r="A4" s="264" t="s">
        <v>1842</v>
      </c>
      <c r="F4" s="29"/>
      <c r="G4" s="30"/>
      <c r="H4" s="28" t="s">
        <v>42</v>
      </c>
    </row>
    <row r="5" spans="1:8" ht="13.5">
      <c r="A5" s="267" t="s">
        <v>401</v>
      </c>
      <c r="B5" s="42"/>
      <c r="C5" s="15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4.25" thickBot="1">
      <c r="A6" s="45">
        <v>3745</v>
      </c>
      <c r="B6" s="374" t="s">
        <v>12</v>
      </c>
      <c r="C6" s="56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</row>
    <row r="7" spans="1:8" ht="13.5">
      <c r="A7" s="305"/>
      <c r="B7" s="275" t="s">
        <v>402</v>
      </c>
      <c r="C7" s="153"/>
      <c r="D7" s="97"/>
      <c r="E7" s="97"/>
      <c r="F7" s="97"/>
      <c r="G7" s="97"/>
      <c r="H7" s="99"/>
    </row>
    <row r="8" spans="1:8" ht="12.75">
      <c r="A8" s="51">
        <v>3745</v>
      </c>
      <c r="B8" s="53">
        <v>5021</v>
      </c>
      <c r="C8" s="56" t="s">
        <v>22</v>
      </c>
      <c r="D8" s="67">
        <v>0</v>
      </c>
      <c r="E8" s="67">
        <v>206</v>
      </c>
      <c r="F8" s="67">
        <v>275</v>
      </c>
      <c r="G8" s="16">
        <f aca="true" t="shared" si="0" ref="G8:G14">F8/E8*100</f>
        <v>133.49514563106797</v>
      </c>
      <c r="H8" s="22">
        <v>106</v>
      </c>
    </row>
    <row r="9" spans="1:8" ht="12.75">
      <c r="A9" s="76"/>
      <c r="B9" s="354">
        <v>5031</v>
      </c>
      <c r="C9" s="38" t="s">
        <v>24</v>
      </c>
      <c r="D9" s="67">
        <v>0</v>
      </c>
      <c r="E9" s="67">
        <v>51</v>
      </c>
      <c r="F9" s="67">
        <v>69</v>
      </c>
      <c r="G9" s="16">
        <f t="shared" si="0"/>
        <v>135.29411764705884</v>
      </c>
      <c r="H9" s="22">
        <v>26</v>
      </c>
    </row>
    <row r="10" spans="1:8" ht="12.75">
      <c r="A10" s="76"/>
      <c r="B10" s="354">
        <v>5032</v>
      </c>
      <c r="C10" s="38" t="s">
        <v>25</v>
      </c>
      <c r="D10" s="67">
        <v>0</v>
      </c>
      <c r="E10" s="67">
        <v>18</v>
      </c>
      <c r="F10" s="67">
        <v>25</v>
      </c>
      <c r="G10" s="16">
        <f t="shared" si="0"/>
        <v>138.88888888888889</v>
      </c>
      <c r="H10" s="22">
        <v>9</v>
      </c>
    </row>
    <row r="11" spans="1:8" ht="12.75">
      <c r="A11" s="76"/>
      <c r="B11" s="53">
        <v>5139</v>
      </c>
      <c r="C11" s="138" t="s">
        <v>1866</v>
      </c>
      <c r="D11" s="67">
        <v>0</v>
      </c>
      <c r="E11" s="67">
        <v>6</v>
      </c>
      <c r="F11" s="67">
        <v>0</v>
      </c>
      <c r="G11" s="16">
        <f t="shared" si="0"/>
        <v>0</v>
      </c>
      <c r="H11" s="22">
        <v>4</v>
      </c>
    </row>
    <row r="12" spans="1:8" ht="12.75">
      <c r="A12" s="278"/>
      <c r="B12" s="53">
        <v>5166</v>
      </c>
      <c r="C12" s="38" t="s">
        <v>1923</v>
      </c>
      <c r="D12" s="67">
        <v>0</v>
      </c>
      <c r="E12" s="67">
        <v>0</v>
      </c>
      <c r="F12" s="67">
        <v>0</v>
      </c>
      <c r="G12" s="16"/>
      <c r="H12" s="22">
        <v>156</v>
      </c>
    </row>
    <row r="13" spans="1:8" ht="13.5" thickBot="1">
      <c r="A13" s="90"/>
      <c r="B13" s="355">
        <v>5169</v>
      </c>
      <c r="C13" s="81" t="s">
        <v>1913</v>
      </c>
      <c r="D13" s="214">
        <v>0</v>
      </c>
      <c r="E13" s="214">
        <v>108</v>
      </c>
      <c r="F13" s="214">
        <v>66</v>
      </c>
      <c r="G13" s="215">
        <f t="shared" si="0"/>
        <v>61.111111111111114</v>
      </c>
      <c r="H13" s="216">
        <v>30</v>
      </c>
    </row>
    <row r="14" spans="1:8" ht="16.5" thickBot="1">
      <c r="A14" s="158" t="s">
        <v>1850</v>
      </c>
      <c r="B14" s="356"/>
      <c r="C14" s="306"/>
      <c r="D14" s="307">
        <f>SUM(D8:D13)</f>
        <v>0</v>
      </c>
      <c r="E14" s="307">
        <f>SUM(E8:E13)</f>
        <v>389</v>
      </c>
      <c r="F14" s="307">
        <f>SUM(F8:F13)</f>
        <v>435</v>
      </c>
      <c r="G14" s="105">
        <f t="shared" si="0"/>
        <v>111.82519280205656</v>
      </c>
      <c r="H14" s="308">
        <f>SUM(H8:H13)</f>
        <v>331</v>
      </c>
    </row>
    <row r="15" ht="12.75">
      <c r="B15" s="193"/>
    </row>
    <row r="16" ht="13.5" thickBot="1">
      <c r="B16" s="193"/>
    </row>
    <row r="17" spans="1:8" ht="15">
      <c r="A17" s="113" t="s">
        <v>1839</v>
      </c>
      <c r="B17" s="359"/>
      <c r="C17" s="115"/>
      <c r="D17" s="34" t="s">
        <v>83</v>
      </c>
      <c r="E17" s="34" t="s">
        <v>208</v>
      </c>
      <c r="F17" s="34" t="s">
        <v>95</v>
      </c>
      <c r="G17" s="34" t="s">
        <v>96</v>
      </c>
      <c r="H17" s="35" t="s">
        <v>95</v>
      </c>
    </row>
    <row r="18" spans="1:8" ht="14.25" thickBot="1">
      <c r="A18" s="116"/>
      <c r="B18" s="360"/>
      <c r="C18" s="118"/>
      <c r="D18" s="39">
        <v>2012</v>
      </c>
      <c r="E18" s="39">
        <v>2012</v>
      </c>
      <c r="F18" s="39" t="s">
        <v>1233</v>
      </c>
      <c r="G18" s="39" t="s">
        <v>97</v>
      </c>
      <c r="H18" s="40" t="s">
        <v>1234</v>
      </c>
    </row>
    <row r="19" spans="1:8" ht="12.75">
      <c r="A19" s="361">
        <v>3745</v>
      </c>
      <c r="B19" s="362">
        <v>6121</v>
      </c>
      <c r="C19" s="38" t="s">
        <v>1861</v>
      </c>
      <c r="D19" s="67">
        <v>0</v>
      </c>
      <c r="E19" s="19">
        <v>26337</v>
      </c>
      <c r="F19" s="809">
        <v>11765</v>
      </c>
      <c r="G19" s="121">
        <f>F19/E19*100</f>
        <v>44.670995177886624</v>
      </c>
      <c r="H19" s="22">
        <v>2756</v>
      </c>
    </row>
    <row r="20" spans="1:8" ht="12.75">
      <c r="A20" s="310"/>
      <c r="B20" s="518">
        <v>6122</v>
      </c>
      <c r="C20" s="38" t="s">
        <v>1906</v>
      </c>
      <c r="D20" s="67">
        <v>0</v>
      </c>
      <c r="E20" s="67">
        <v>0</v>
      </c>
      <c r="F20" s="67">
        <v>0</v>
      </c>
      <c r="G20" s="121"/>
      <c r="H20" s="22">
        <v>0</v>
      </c>
    </row>
    <row r="21" spans="1:8" ht="13.5" thickBot="1">
      <c r="A21" s="519"/>
      <c r="B21" s="520">
        <v>6130</v>
      </c>
      <c r="C21" s="92" t="s">
        <v>59</v>
      </c>
      <c r="D21" s="214">
        <v>0</v>
      </c>
      <c r="E21" s="214">
        <v>0</v>
      </c>
      <c r="F21" s="214">
        <v>0</v>
      </c>
      <c r="G21" s="212"/>
      <c r="H21" s="216">
        <v>0</v>
      </c>
    </row>
    <row r="22" spans="1:11" ht="16.5" thickBot="1">
      <c r="A22" s="123" t="s">
        <v>1853</v>
      </c>
      <c r="B22" s="124"/>
      <c r="C22" s="125"/>
      <c r="D22" s="104">
        <f>SUM(D19:D21)</f>
        <v>0</v>
      </c>
      <c r="E22" s="104">
        <f>SUM(E19:E21)</f>
        <v>26337</v>
      </c>
      <c r="F22" s="104">
        <f>SUM(F19:F21)</f>
        <v>11765</v>
      </c>
      <c r="G22" s="126">
        <f>F22/E22*100</f>
        <v>44.670995177886624</v>
      </c>
      <c r="H22" s="106">
        <f>SUM(H19:H21)</f>
        <v>2756</v>
      </c>
      <c r="K22" s="29"/>
    </row>
    <row r="23" spans="1:8" ht="12.75">
      <c r="A23" s="108"/>
      <c r="B23" s="109"/>
      <c r="C23" s="110"/>
      <c r="D23" s="111"/>
      <c r="E23" s="111"/>
      <c r="F23" s="111"/>
      <c r="G23" s="112"/>
      <c r="H23" s="111"/>
    </row>
    <row r="24" spans="1:8" ht="12.75">
      <c r="A24" s="108"/>
      <c r="B24" s="109"/>
      <c r="C24" s="110"/>
      <c r="D24" s="111"/>
      <c r="E24" s="111"/>
      <c r="F24" s="111"/>
      <c r="G24" s="112"/>
      <c r="H24" s="111"/>
    </row>
    <row r="25" spans="1:8" ht="12.75">
      <c r="A25" s="108"/>
      <c r="B25" s="109"/>
      <c r="C25" s="110"/>
      <c r="D25" s="111"/>
      <c r="E25" s="111"/>
      <c r="F25" s="111"/>
      <c r="G25" s="112"/>
      <c r="H25" s="111"/>
    </row>
    <row r="26" spans="1:8" ht="16.5" thickBot="1">
      <c r="A26" s="127" t="s">
        <v>1854</v>
      </c>
      <c r="B26" s="128"/>
      <c r="C26" s="66"/>
      <c r="D26" s="129"/>
      <c r="E26" s="129"/>
      <c r="F26" s="129"/>
      <c r="G26" s="66"/>
      <c r="H26" s="129"/>
    </row>
    <row r="27" spans="1:8" ht="13.5">
      <c r="A27" s="130" t="s">
        <v>1855</v>
      </c>
      <c r="B27" s="131"/>
      <c r="C27" s="132" t="s">
        <v>1856</v>
      </c>
      <c r="D27" s="34" t="s">
        <v>83</v>
      </c>
      <c r="E27" s="34" t="s">
        <v>208</v>
      </c>
      <c r="F27" s="34" t="s">
        <v>95</v>
      </c>
      <c r="G27" s="34" t="s">
        <v>96</v>
      </c>
      <c r="H27" s="35" t="s">
        <v>95</v>
      </c>
    </row>
    <row r="28" spans="1:8" ht="14.25" thickBot="1">
      <c r="A28" s="133"/>
      <c r="B28" s="134" t="s">
        <v>1857</v>
      </c>
      <c r="C28" s="135"/>
      <c r="D28" s="39">
        <v>2012</v>
      </c>
      <c r="E28" s="39">
        <v>2012</v>
      </c>
      <c r="F28" s="39" t="s">
        <v>1233</v>
      </c>
      <c r="G28" s="39" t="s">
        <v>97</v>
      </c>
      <c r="H28" s="40" t="s">
        <v>1234</v>
      </c>
    </row>
    <row r="29" spans="1:8" ht="12.75">
      <c r="A29" s="258">
        <v>31</v>
      </c>
      <c r="B29" s="139" t="s">
        <v>1809</v>
      </c>
      <c r="C29" s="13" t="s">
        <v>216</v>
      </c>
      <c r="D29" s="19">
        <v>0</v>
      </c>
      <c r="E29" s="19">
        <v>26337</v>
      </c>
      <c r="F29" s="809">
        <v>11765</v>
      </c>
      <c r="G29" s="121">
        <f>F29/E29*100</f>
        <v>44.670995177886624</v>
      </c>
      <c r="H29" s="18"/>
    </row>
    <row r="30" spans="1:8" ht="15">
      <c r="A30" s="363"/>
      <c r="B30" s="141"/>
      <c r="C30" s="142" t="s">
        <v>278</v>
      </c>
      <c r="D30" s="143">
        <f>SUM(D29)</f>
        <v>0</v>
      </c>
      <c r="E30" s="143">
        <f>SUM(E29)</f>
        <v>26337</v>
      </c>
      <c r="F30" s="143">
        <f>SUM(F29)</f>
        <v>11765</v>
      </c>
      <c r="G30" s="286">
        <f>F30/E30*100</f>
        <v>44.670995177886624</v>
      </c>
      <c r="H30" s="145"/>
    </row>
    <row r="31" spans="1:8" ht="12.75">
      <c r="A31" s="258">
        <v>31</v>
      </c>
      <c r="B31" s="139" t="s">
        <v>1810</v>
      </c>
      <c r="C31" s="13" t="s">
        <v>217</v>
      </c>
      <c r="D31" s="19">
        <v>0</v>
      </c>
      <c r="E31" s="19">
        <v>0</v>
      </c>
      <c r="F31" s="809">
        <v>0</v>
      </c>
      <c r="G31" s="285"/>
      <c r="H31" s="18"/>
    </row>
    <row r="32" spans="1:8" ht="15.75" thickBot="1">
      <c r="A32" s="363"/>
      <c r="B32" s="141"/>
      <c r="C32" s="142" t="s">
        <v>213</v>
      </c>
      <c r="D32" s="521">
        <f>SUM(D31)</f>
        <v>0</v>
      </c>
      <c r="E32" s="521">
        <f>SUM(E31)</f>
        <v>0</v>
      </c>
      <c r="F32" s="521">
        <f>SUM(F31)</f>
        <v>0</v>
      </c>
      <c r="G32" s="522"/>
      <c r="H32" s="523"/>
    </row>
    <row r="33" spans="1:8" ht="16.5" thickBot="1">
      <c r="A33" s="312"/>
      <c r="B33" s="300"/>
      <c r="C33" s="304" t="s">
        <v>1840</v>
      </c>
      <c r="D33" s="147">
        <f>SUM(D30,D32)</f>
        <v>0</v>
      </c>
      <c r="E33" s="147">
        <f>SUM(E30,E32)</f>
        <v>26337</v>
      </c>
      <c r="F33" s="147">
        <f>SUM(F30,F32)</f>
        <v>11765</v>
      </c>
      <c r="G33" s="126">
        <f>F33/E33*100</f>
        <v>44.670995177886624</v>
      </c>
      <c r="H33" s="148">
        <v>2756</v>
      </c>
    </row>
    <row r="34" spans="1:8" ht="15.75">
      <c r="A34" s="364"/>
      <c r="B34" s="365"/>
      <c r="C34" s="358"/>
      <c r="D34" s="366"/>
      <c r="E34" s="366"/>
      <c r="F34" s="366"/>
      <c r="G34" s="367"/>
      <c r="H34" s="366"/>
    </row>
    <row r="35" spans="1:8" ht="15.75">
      <c r="A35" s="364"/>
      <c r="B35" s="365"/>
      <c r="C35" s="358"/>
      <c r="D35" s="366"/>
      <c r="E35" s="366"/>
      <c r="F35" s="366"/>
      <c r="G35" s="367"/>
      <c r="H35" s="366"/>
    </row>
    <row r="36" spans="1:8" ht="15.75">
      <c r="A36" s="364"/>
      <c r="B36" s="365"/>
      <c r="C36" s="358"/>
      <c r="D36" s="366"/>
      <c r="E36" s="366"/>
      <c r="F36" s="366"/>
      <c r="G36" s="367"/>
      <c r="H36" s="366"/>
    </row>
    <row r="37" spans="1:8" ht="12.75">
      <c r="A37" s="108"/>
      <c r="B37" s="109"/>
      <c r="C37" s="149"/>
      <c r="D37" s="111"/>
      <c r="E37" s="111"/>
      <c r="F37" s="111"/>
      <c r="G37" s="112"/>
      <c r="H37" s="111"/>
    </row>
    <row r="38" spans="1:8" ht="19.5" thickBot="1">
      <c r="A38" s="150" t="s">
        <v>527</v>
      </c>
      <c r="D38" s="29"/>
      <c r="E38" s="29"/>
      <c r="F38" s="29"/>
      <c r="G38" s="30"/>
      <c r="H38" s="29"/>
    </row>
    <row r="39" spans="1:8" ht="13.5">
      <c r="A39" s="152"/>
      <c r="B39" s="32"/>
      <c r="C39" s="153"/>
      <c r="D39" s="34" t="s">
        <v>83</v>
      </c>
      <c r="E39" s="34" t="s">
        <v>208</v>
      </c>
      <c r="F39" s="34" t="s">
        <v>95</v>
      </c>
      <c r="G39" s="34" t="s">
        <v>96</v>
      </c>
      <c r="H39" s="35" t="s">
        <v>95</v>
      </c>
    </row>
    <row r="40" spans="1:8" ht="14.25" thickBot="1">
      <c r="A40" s="50"/>
      <c r="B40" s="109"/>
      <c r="C40" s="149"/>
      <c r="D40" s="39">
        <v>2012</v>
      </c>
      <c r="E40" s="39">
        <v>2012</v>
      </c>
      <c r="F40" s="39" t="s">
        <v>1233</v>
      </c>
      <c r="G40" s="39" t="s">
        <v>97</v>
      </c>
      <c r="H40" s="40" t="s">
        <v>1234</v>
      </c>
    </row>
    <row r="41" spans="1:8" ht="12.75">
      <c r="A41" s="154" t="s">
        <v>1838</v>
      </c>
      <c r="B41" s="155"/>
      <c r="C41" s="156"/>
      <c r="D41" s="4">
        <f>'23 14'!D14</f>
        <v>0</v>
      </c>
      <c r="E41" s="4">
        <f>'23 14'!E14</f>
        <v>389</v>
      </c>
      <c r="F41" s="4">
        <f>'23 14'!F14</f>
        <v>435</v>
      </c>
      <c r="G41" s="302">
        <f>F41/E41*100</f>
        <v>111.82519280205656</v>
      </c>
      <c r="H41" s="6">
        <f>'23 14'!H14</f>
        <v>331</v>
      </c>
    </row>
    <row r="42" spans="1:8" ht="13.5" thickBot="1">
      <c r="A42" s="93" t="s">
        <v>1835</v>
      </c>
      <c r="B42" s="71"/>
      <c r="C42" s="13"/>
      <c r="D42" s="5">
        <f>'23 14'!D33</f>
        <v>0</v>
      </c>
      <c r="E42" s="5">
        <f>'23 14'!E33</f>
        <v>26337</v>
      </c>
      <c r="F42" s="5">
        <f>'23 14'!F33</f>
        <v>11765</v>
      </c>
      <c r="G42" s="100">
        <f>F42/E42*100</f>
        <v>44.670995177886624</v>
      </c>
      <c r="H42" s="7">
        <f>'23 14'!H33</f>
        <v>2756</v>
      </c>
    </row>
    <row r="43" spans="1:8" ht="16.5" thickBot="1">
      <c r="A43" s="158" t="s">
        <v>1907</v>
      </c>
      <c r="B43" s="159"/>
      <c r="C43" s="160"/>
      <c r="D43" s="147">
        <f>SUM(D41:D42)</f>
        <v>0</v>
      </c>
      <c r="E43" s="147">
        <f>SUM(E41:E42)</f>
        <v>26726</v>
      </c>
      <c r="F43" s="147">
        <f>SUM(F41:F42)</f>
        <v>12200</v>
      </c>
      <c r="G43" s="161">
        <f>F43/E43*100</f>
        <v>45.64843223826985</v>
      </c>
      <c r="H43" s="148">
        <f>SUM(H41:H42)</f>
        <v>3087</v>
      </c>
    </row>
    <row r="44" ht="12.75">
      <c r="B44" s="23"/>
    </row>
    <row r="45" ht="12.75">
      <c r="B45" s="23"/>
    </row>
    <row r="46" ht="12.75">
      <c r="B46" s="23"/>
    </row>
    <row r="47" ht="12.75">
      <c r="A47" s="151"/>
    </row>
    <row r="48" ht="12.75">
      <c r="A48" s="151"/>
    </row>
    <row r="49" ht="12.75">
      <c r="A49" s="151"/>
    </row>
    <row r="50" ht="12.75">
      <c r="A50" s="151"/>
    </row>
    <row r="51" ht="12.75">
      <c r="A51" s="151"/>
    </row>
    <row r="52" ht="12.75">
      <c r="A52" s="151"/>
    </row>
    <row r="53" ht="12.75">
      <c r="A53" s="151"/>
    </row>
    <row r="54" ht="12.75">
      <c r="A54" s="151"/>
    </row>
    <row r="55" ht="12.75">
      <c r="A55" s="151"/>
    </row>
    <row r="56" ht="12.75">
      <c r="A56" s="151"/>
    </row>
    <row r="57" ht="12.75">
      <c r="A57" s="151"/>
    </row>
    <row r="58" ht="12.75">
      <c r="A58" s="151"/>
    </row>
    <row r="59" ht="12.75">
      <c r="A59" s="151"/>
    </row>
    <row r="60" ht="12.75">
      <c r="A60" s="151"/>
    </row>
    <row r="61" ht="12.75">
      <c r="A61" s="151"/>
    </row>
    <row r="62" ht="12.75">
      <c r="A62" s="151"/>
    </row>
    <row r="63" ht="12.75">
      <c r="A63" s="151"/>
    </row>
    <row r="64" ht="12.75">
      <c r="A64" s="151"/>
    </row>
    <row r="65" ht="12.75">
      <c r="A65" s="151"/>
    </row>
    <row r="66" ht="12.75">
      <c r="A66" s="151"/>
    </row>
    <row r="67" ht="12.75">
      <c r="A67" s="151"/>
    </row>
    <row r="68" ht="12.75">
      <c r="A68" s="151"/>
    </row>
    <row r="69" ht="12.75">
      <c r="A69" s="151"/>
    </row>
    <row r="70" ht="12.75">
      <c r="A70" s="151"/>
    </row>
    <row r="71" ht="12.75">
      <c r="A71" s="151"/>
    </row>
    <row r="72" ht="12.75">
      <c r="A72" s="151"/>
    </row>
    <row r="73" ht="12.75">
      <c r="A73" s="151"/>
    </row>
    <row r="74" ht="12.75">
      <c r="A74" s="151"/>
    </row>
    <row r="75" ht="12.75">
      <c r="A75" s="151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  <row r="99" ht="12.75">
      <c r="A99" s="151"/>
    </row>
    <row r="100" ht="12.75">
      <c r="A100" s="151"/>
    </row>
    <row r="101" ht="12.75">
      <c r="A101" s="151"/>
    </row>
    <row r="102" ht="12.75">
      <c r="A102" s="151"/>
    </row>
    <row r="103" ht="12.75">
      <c r="A103" s="151"/>
    </row>
    <row r="104" ht="12.75">
      <c r="A104" s="151"/>
    </row>
    <row r="105" ht="12.75">
      <c r="A105" s="151"/>
    </row>
    <row r="106" ht="12.75">
      <c r="A106" s="151"/>
    </row>
    <row r="107" ht="12.75">
      <c r="A107" s="151"/>
    </row>
    <row r="108" ht="12.75">
      <c r="A108" s="151"/>
    </row>
    <row r="109" ht="12.75">
      <c r="A109" s="151"/>
    </row>
    <row r="110" ht="12.75">
      <c r="A110" s="151"/>
    </row>
    <row r="111" ht="12.75">
      <c r="A111" s="151"/>
    </row>
    <row r="112" ht="12.75">
      <c r="A112" s="151"/>
    </row>
    <row r="113" ht="12.75">
      <c r="A113" s="151"/>
    </row>
    <row r="114" ht="12.75">
      <c r="A114" s="151"/>
    </row>
    <row r="115" ht="12.75">
      <c r="A115" s="151"/>
    </row>
    <row r="116" ht="12.75">
      <c r="A116" s="151"/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ht="12.75">
      <c r="A138" s="151"/>
    </row>
    <row r="139" ht="12.75">
      <c r="A139" s="151"/>
    </row>
    <row r="140" ht="12.75">
      <c r="A140" s="151"/>
    </row>
    <row r="141" ht="12.75">
      <c r="A141" s="151"/>
    </row>
    <row r="142" ht="12.75">
      <c r="A142" s="151"/>
    </row>
    <row r="143" ht="12.75">
      <c r="A143" s="151"/>
    </row>
    <row r="144" ht="12.75">
      <c r="A144" s="151"/>
    </row>
    <row r="145" ht="12.75">
      <c r="A145" s="151"/>
    </row>
    <row r="146" ht="12.75">
      <c r="A146" s="151"/>
    </row>
    <row r="147" ht="12.75">
      <c r="A147" s="151"/>
    </row>
    <row r="148" ht="12.75">
      <c r="A148" s="151"/>
    </row>
    <row r="149" ht="12.75">
      <c r="A149" s="151"/>
    </row>
    <row r="150" ht="12.75">
      <c r="A150" s="151"/>
    </row>
    <row r="151" ht="12.75">
      <c r="A151" s="151"/>
    </row>
    <row r="152" ht="12.75">
      <c r="A152" s="151"/>
    </row>
    <row r="153" ht="12.75">
      <c r="A153" s="151"/>
    </row>
    <row r="154" ht="12.75">
      <c r="A154" s="151"/>
    </row>
    <row r="155" ht="12.75">
      <c r="A155" s="151"/>
    </row>
    <row r="156" ht="12.75">
      <c r="A156" s="151"/>
    </row>
    <row r="157" ht="12.75">
      <c r="A157" s="151"/>
    </row>
    <row r="158" ht="12.75">
      <c r="A158" s="151"/>
    </row>
    <row r="159" ht="12.75">
      <c r="A159" s="151"/>
    </row>
    <row r="160" ht="12.75">
      <c r="A160" s="151"/>
    </row>
    <row r="161" ht="12.75">
      <c r="A161" s="151"/>
    </row>
    <row r="162" ht="12.75">
      <c r="A162" s="151"/>
    </row>
    <row r="163" ht="12.75">
      <c r="A163" s="151"/>
    </row>
    <row r="164" ht="12.75">
      <c r="A164" s="151"/>
    </row>
    <row r="165" ht="12.75">
      <c r="A165" s="151"/>
    </row>
    <row r="166" ht="12.75">
      <c r="A166" s="151"/>
    </row>
    <row r="167" ht="12.75">
      <c r="A167" s="151"/>
    </row>
    <row r="168" ht="12.75">
      <c r="A168" s="151"/>
    </row>
    <row r="169" ht="12.75">
      <c r="A169" s="151"/>
    </row>
    <row r="170" ht="12.75">
      <c r="A170" s="151"/>
    </row>
    <row r="171" ht="12.75">
      <c r="A171" s="151"/>
    </row>
    <row r="172" ht="12.75">
      <c r="A172" s="151"/>
    </row>
    <row r="173" ht="12.75">
      <c r="A173" s="151"/>
    </row>
    <row r="174" ht="12.75">
      <c r="A174" s="151"/>
    </row>
    <row r="175" ht="12.75">
      <c r="A175" s="151"/>
    </row>
    <row r="176" ht="12.75">
      <c r="A176" s="151"/>
    </row>
    <row r="177" ht="12.75">
      <c r="A177" s="151"/>
    </row>
    <row r="178" ht="12.75">
      <c r="A178" s="151"/>
    </row>
    <row r="179" ht="12.75">
      <c r="A179" s="151"/>
    </row>
    <row r="180" ht="12.75">
      <c r="A180" s="151"/>
    </row>
    <row r="181" ht="12.75">
      <c r="A181" s="151"/>
    </row>
    <row r="182" ht="12.75">
      <c r="A182" s="151"/>
    </row>
    <row r="183" ht="12.75">
      <c r="A183" s="151"/>
    </row>
    <row r="184" ht="12.75">
      <c r="A184" s="151"/>
    </row>
    <row r="185" ht="12.75">
      <c r="A185" s="151"/>
    </row>
    <row r="186" ht="12.75">
      <c r="A186" s="151"/>
    </row>
    <row r="187" ht="12.75">
      <c r="A187" s="151"/>
    </row>
    <row r="188" ht="12.75">
      <c r="A188" s="151"/>
    </row>
    <row r="189" ht="12.75">
      <c r="A189" s="151"/>
    </row>
    <row r="190" ht="12.75">
      <c r="A190" s="151"/>
    </row>
    <row r="191" ht="12.75">
      <c r="A191" s="151"/>
    </row>
    <row r="192" ht="12.75">
      <c r="A192" s="151"/>
    </row>
    <row r="193" ht="12.75">
      <c r="A193" s="151"/>
    </row>
    <row r="194" ht="12.75">
      <c r="A194" s="151"/>
    </row>
    <row r="195" ht="12.75">
      <c r="A195" s="151"/>
    </row>
    <row r="196" ht="12.75">
      <c r="A196" s="151"/>
    </row>
    <row r="197" ht="12.75">
      <c r="A197" s="151"/>
    </row>
    <row r="198" ht="12.75">
      <c r="A198" s="151"/>
    </row>
    <row r="199" ht="12.75">
      <c r="A199" s="151"/>
    </row>
    <row r="200" ht="12.75">
      <c r="A200" s="151"/>
    </row>
    <row r="201" ht="12.75">
      <c r="A201" s="151"/>
    </row>
    <row r="202" ht="12.75">
      <c r="A202" s="151"/>
    </row>
    <row r="203" ht="12.75">
      <c r="A203" s="151"/>
    </row>
    <row r="204" ht="12.75">
      <c r="A204" s="151"/>
    </row>
    <row r="205" ht="12.75">
      <c r="A205" s="151"/>
    </row>
    <row r="206" ht="12.75">
      <c r="A206" s="151"/>
    </row>
    <row r="207" ht="12.75">
      <c r="A207" s="151"/>
    </row>
    <row r="208" ht="12.75">
      <c r="A208" s="151"/>
    </row>
    <row r="209" ht="12.75">
      <c r="A209" s="151"/>
    </row>
    <row r="210" ht="12.75">
      <c r="A210" s="151"/>
    </row>
    <row r="211" ht="12.75">
      <c r="A211" s="151"/>
    </row>
    <row r="212" ht="12.75">
      <c r="A212" s="151"/>
    </row>
    <row r="213" ht="12.75">
      <c r="A213" s="151"/>
    </row>
    <row r="214" ht="12.75">
      <c r="A214" s="151"/>
    </row>
    <row r="215" ht="12.75">
      <c r="A215" s="151"/>
    </row>
    <row r="216" ht="12.75">
      <c r="A216" s="151"/>
    </row>
    <row r="217" ht="12.75">
      <c r="A217" s="151"/>
    </row>
    <row r="218" ht="12.75">
      <c r="A218" s="1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III/9</oddHeader>
    <oddFooter>&amp;C- 14 -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25">
      <selection activeCell="L46" sqref="L46"/>
    </sheetView>
  </sheetViews>
  <sheetFormatPr defaultColWidth="9.00390625" defaultRowHeight="12.75"/>
  <cols>
    <col min="1" max="1" width="4.875" style="23" customWidth="1"/>
    <col min="2" max="2" width="5.625" style="23" customWidth="1"/>
    <col min="3" max="3" width="32.25390625" style="23" customWidth="1"/>
    <col min="4" max="4" width="6.125" style="23" bestFit="1" customWidth="1"/>
    <col min="5" max="5" width="6.00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1" spans="1:2" ht="12.75">
      <c r="A1" s="151"/>
      <c r="B1" s="151"/>
    </row>
    <row r="2" spans="1:8" ht="18.75">
      <c r="A2" s="150" t="s">
        <v>266</v>
      </c>
      <c r="B2" s="261"/>
      <c r="C2" s="262"/>
      <c r="D2" s="262"/>
      <c r="E2" s="262"/>
      <c r="F2" s="262"/>
      <c r="G2" s="262"/>
      <c r="H2" s="262"/>
    </row>
    <row r="3" spans="1:2" ht="12.75">
      <c r="A3" s="151"/>
      <c r="B3" s="151"/>
    </row>
    <row r="4" spans="1:8" ht="15" thickBot="1">
      <c r="A4" s="264" t="s">
        <v>1842</v>
      </c>
      <c r="B4" s="151"/>
      <c r="F4" s="29"/>
      <c r="G4" s="30"/>
      <c r="H4" s="28" t="s">
        <v>42</v>
      </c>
    </row>
    <row r="5" spans="1:8" ht="13.5">
      <c r="A5" s="267" t="s">
        <v>401</v>
      </c>
      <c r="B5" s="42"/>
      <c r="C5" s="69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3.5">
      <c r="A6" s="72">
        <v>3635</v>
      </c>
      <c r="B6" s="37" t="s">
        <v>1845</v>
      </c>
      <c r="C6" s="56"/>
      <c r="D6" s="269">
        <v>2012</v>
      </c>
      <c r="E6" s="269">
        <v>2012</v>
      </c>
      <c r="F6" s="269" t="s">
        <v>1233</v>
      </c>
      <c r="G6" s="269" t="s">
        <v>97</v>
      </c>
      <c r="H6" s="270" t="s">
        <v>1234</v>
      </c>
    </row>
    <row r="7" spans="1:8" ht="13.5">
      <c r="A7" s="72">
        <v>3636</v>
      </c>
      <c r="B7" s="37" t="s">
        <v>9</v>
      </c>
      <c r="C7" s="56"/>
      <c r="D7" s="269"/>
      <c r="E7" s="269"/>
      <c r="F7" s="269"/>
      <c r="G7" s="269"/>
      <c r="H7" s="270"/>
    </row>
    <row r="8" spans="1:8" ht="13.5">
      <c r="A8" s="72">
        <v>2212</v>
      </c>
      <c r="B8" s="37" t="s">
        <v>238</v>
      </c>
      <c r="C8" s="56"/>
      <c r="D8" s="269"/>
      <c r="E8" s="269"/>
      <c r="F8" s="269"/>
      <c r="G8" s="269"/>
      <c r="H8" s="270"/>
    </row>
    <row r="9" spans="1:8" ht="14.25" thickBot="1">
      <c r="A9" s="72">
        <v>2219</v>
      </c>
      <c r="B9" s="37" t="s">
        <v>1834</v>
      </c>
      <c r="C9" s="56"/>
      <c r="D9" s="269"/>
      <c r="E9" s="269"/>
      <c r="F9" s="269"/>
      <c r="G9" s="269"/>
      <c r="H9" s="270"/>
    </row>
    <row r="10" spans="1:8" ht="13.5">
      <c r="A10" s="227"/>
      <c r="B10" s="42" t="s">
        <v>402</v>
      </c>
      <c r="C10" s="43"/>
      <c r="D10" s="44"/>
      <c r="E10" s="44"/>
      <c r="F10" s="44"/>
      <c r="G10" s="44"/>
      <c r="H10" s="70"/>
    </row>
    <row r="11" spans="1:8" ht="12.75">
      <c r="A11" s="51">
        <v>3635</v>
      </c>
      <c r="B11" s="73">
        <v>5169</v>
      </c>
      <c r="C11" s="56" t="s">
        <v>1860</v>
      </c>
      <c r="D11" s="67">
        <v>30</v>
      </c>
      <c r="E11" s="67">
        <v>30</v>
      </c>
      <c r="F11" s="67">
        <v>28</v>
      </c>
      <c r="G11" s="16">
        <f>F11/E11*100</f>
        <v>93.33333333333333</v>
      </c>
      <c r="H11" s="22">
        <v>17</v>
      </c>
    </row>
    <row r="12" spans="1:8" ht="12.75">
      <c r="A12" s="51">
        <v>2219</v>
      </c>
      <c r="B12" s="73">
        <v>5169</v>
      </c>
      <c r="C12" s="56" t="s">
        <v>1869</v>
      </c>
      <c r="D12" s="67">
        <v>0</v>
      </c>
      <c r="E12" s="67">
        <v>523</v>
      </c>
      <c r="F12" s="67">
        <v>522</v>
      </c>
      <c r="G12" s="16">
        <f>F12/E12*100</f>
        <v>99.80879541108987</v>
      </c>
      <c r="H12" s="22">
        <v>0</v>
      </c>
    </row>
    <row r="13" spans="1:9" ht="15.75" thickBot="1">
      <c r="A13" s="279"/>
      <c r="B13" s="280" t="s">
        <v>1840</v>
      </c>
      <c r="C13" s="281"/>
      <c r="D13" s="282">
        <f>SUM(D11:D12)</f>
        <v>30</v>
      </c>
      <c r="E13" s="282">
        <f>SUM(E11:E12)</f>
        <v>553</v>
      </c>
      <c r="F13" s="282">
        <f>SUM(F11:F12)</f>
        <v>550</v>
      </c>
      <c r="G13" s="512">
        <f>F13/E13*100</f>
        <v>99.45750452079565</v>
      </c>
      <c r="H13" s="283">
        <f>SUM(H11:H12)</f>
        <v>17</v>
      </c>
      <c r="I13" s="62"/>
    </row>
    <row r="14" spans="1:8" ht="16.5" thickBot="1">
      <c r="A14" s="123" t="s">
        <v>1850</v>
      </c>
      <c r="B14" s="124"/>
      <c r="C14" s="125"/>
      <c r="D14" s="104">
        <f>SUM(D13)</f>
        <v>30</v>
      </c>
      <c r="E14" s="104">
        <f>SUM(E13)</f>
        <v>553</v>
      </c>
      <c r="F14" s="104">
        <f>SUM(F13)</f>
        <v>550</v>
      </c>
      <c r="G14" s="161">
        <f>F14/E14*100</f>
        <v>99.45750452079565</v>
      </c>
      <c r="H14" s="106">
        <f>SUM(H13)</f>
        <v>17</v>
      </c>
    </row>
    <row r="15" spans="1:8" ht="12.75">
      <c r="A15" s="108"/>
      <c r="B15" s="109"/>
      <c r="C15" s="149"/>
      <c r="D15" s="111"/>
      <c r="E15" s="111"/>
      <c r="F15" s="111"/>
      <c r="G15" s="112"/>
      <c r="H15" s="111"/>
    </row>
    <row r="16" spans="1:8" ht="11.25" customHeight="1">
      <c r="A16" s="108"/>
      <c r="B16" s="109"/>
      <c r="C16" s="149"/>
      <c r="D16" s="111"/>
      <c r="E16" s="111"/>
      <c r="F16" s="111"/>
      <c r="G16" s="111"/>
      <c r="H16" s="111"/>
    </row>
    <row r="17" spans="1:2" ht="12.75">
      <c r="A17" s="151"/>
      <c r="B17" s="151"/>
    </row>
    <row r="18" spans="1:8" ht="15" thickBot="1">
      <c r="A18" s="405"/>
      <c r="B18" s="151"/>
      <c r="D18" s="29"/>
      <c r="E18" s="29"/>
      <c r="F18" s="29"/>
      <c r="G18" s="30"/>
      <c r="H18" s="29"/>
    </row>
    <row r="19" spans="1:8" ht="15">
      <c r="A19" s="113" t="s">
        <v>1839</v>
      </c>
      <c r="B19" s="114"/>
      <c r="C19" s="115"/>
      <c r="D19" s="34" t="s">
        <v>83</v>
      </c>
      <c r="E19" s="34" t="s">
        <v>208</v>
      </c>
      <c r="F19" s="34" t="s">
        <v>95</v>
      </c>
      <c r="G19" s="34" t="s">
        <v>96</v>
      </c>
      <c r="H19" s="35" t="s">
        <v>95</v>
      </c>
    </row>
    <row r="20" spans="1:8" ht="14.25" thickBot="1">
      <c r="A20" s="116"/>
      <c r="B20" s="117"/>
      <c r="C20" s="118"/>
      <c r="D20" s="39">
        <v>2012</v>
      </c>
      <c r="E20" s="39">
        <v>2012</v>
      </c>
      <c r="F20" s="39" t="s">
        <v>1233</v>
      </c>
      <c r="G20" s="39" t="s">
        <v>97</v>
      </c>
      <c r="H20" s="40" t="s">
        <v>1234</v>
      </c>
    </row>
    <row r="21" spans="1:8" ht="15">
      <c r="A21" s="51">
        <v>3636</v>
      </c>
      <c r="B21" s="73">
        <v>6119</v>
      </c>
      <c r="C21" s="56" t="s">
        <v>400</v>
      </c>
      <c r="D21" s="515">
        <v>0</v>
      </c>
      <c r="E21" s="515">
        <v>1250</v>
      </c>
      <c r="F21" s="513">
        <v>1174</v>
      </c>
      <c r="G21" s="627">
        <f>F21/E21*100</f>
        <v>93.92</v>
      </c>
      <c r="H21" s="514">
        <v>0</v>
      </c>
    </row>
    <row r="22" spans="1:8" ht="15">
      <c r="A22" s="51">
        <v>2212</v>
      </c>
      <c r="B22" s="37">
        <v>6121</v>
      </c>
      <c r="C22" s="170" t="s">
        <v>1905</v>
      </c>
      <c r="D22" s="513">
        <v>1000</v>
      </c>
      <c r="E22" s="513">
        <v>2100</v>
      </c>
      <c r="F22" s="513">
        <v>1655</v>
      </c>
      <c r="G22" s="627">
        <f>F22/E22*100</f>
        <v>78.80952380952381</v>
      </c>
      <c r="H22" s="514">
        <v>0</v>
      </c>
    </row>
    <row r="23" spans="1:8" ht="15">
      <c r="A23" s="51">
        <v>2219</v>
      </c>
      <c r="B23" s="37">
        <v>6121</v>
      </c>
      <c r="C23" s="170" t="s">
        <v>1905</v>
      </c>
      <c r="D23" s="67">
        <v>250</v>
      </c>
      <c r="E23" s="67">
        <v>250</v>
      </c>
      <c r="F23" s="67">
        <v>0</v>
      </c>
      <c r="G23" s="627">
        <f>F23/E23*100</f>
        <v>0</v>
      </c>
      <c r="H23" s="22">
        <v>0</v>
      </c>
    </row>
    <row r="24" spans="1:8" ht="15.75" thickBot="1">
      <c r="A24" s="57"/>
      <c r="B24" s="311" t="s">
        <v>1852</v>
      </c>
      <c r="C24" s="281"/>
      <c r="D24" s="59">
        <f>SUM(D21:D23)</f>
        <v>1250</v>
      </c>
      <c r="E24" s="59">
        <f>SUM(E21:E23)</f>
        <v>3600</v>
      </c>
      <c r="F24" s="59">
        <f>SUM(F21:F23)</f>
        <v>2829</v>
      </c>
      <c r="G24" s="512">
        <f>F24/E24*100</f>
        <v>78.58333333333334</v>
      </c>
      <c r="H24" s="61">
        <f>SUM(H21:H23)</f>
        <v>0</v>
      </c>
    </row>
    <row r="25" spans="1:8" ht="16.5" thickBot="1">
      <c r="A25" s="123" t="s">
        <v>1853</v>
      </c>
      <c r="B25" s="124"/>
      <c r="C25" s="125"/>
      <c r="D25" s="104">
        <f>SUM(D24)</f>
        <v>1250</v>
      </c>
      <c r="E25" s="104">
        <f>SUM(E24)</f>
        <v>3600</v>
      </c>
      <c r="F25" s="104">
        <f>SUM(F24)</f>
        <v>2829</v>
      </c>
      <c r="G25" s="161">
        <f>F25/E25*100</f>
        <v>78.58333333333334</v>
      </c>
      <c r="H25" s="106">
        <f>SUM(H24)</f>
        <v>0</v>
      </c>
    </row>
    <row r="26" spans="1:8" ht="12.75">
      <c r="A26" s="108"/>
      <c r="B26" s="109"/>
      <c r="C26" s="149"/>
      <c r="D26" s="111"/>
      <c r="E26" s="111"/>
      <c r="F26" s="111"/>
      <c r="G26" s="111"/>
      <c r="H26" s="111"/>
    </row>
    <row r="28" spans="1:8" ht="15" thickBot="1">
      <c r="A28" s="294" t="s">
        <v>1854</v>
      </c>
      <c r="B28" s="242"/>
      <c r="D28" s="29"/>
      <c r="E28" s="29"/>
      <c r="F28" s="29"/>
      <c r="G28" s="30"/>
      <c r="H28" s="29"/>
    </row>
    <row r="29" spans="1:8" ht="13.5">
      <c r="A29" s="130" t="s">
        <v>1855</v>
      </c>
      <c r="B29" s="131"/>
      <c r="C29" s="132" t="s">
        <v>1856</v>
      </c>
      <c r="D29" s="34" t="s">
        <v>83</v>
      </c>
      <c r="E29" s="34" t="s">
        <v>208</v>
      </c>
      <c r="F29" s="34" t="s">
        <v>95</v>
      </c>
      <c r="G29" s="34" t="s">
        <v>96</v>
      </c>
      <c r="H29" s="35" t="s">
        <v>95</v>
      </c>
    </row>
    <row r="30" spans="1:8" ht="14.25" thickBot="1">
      <c r="A30" s="133"/>
      <c r="B30" s="134" t="s">
        <v>1857</v>
      </c>
      <c r="C30" s="135"/>
      <c r="D30" s="39">
        <v>2012</v>
      </c>
      <c r="E30" s="39">
        <v>2012</v>
      </c>
      <c r="F30" s="39" t="s">
        <v>1233</v>
      </c>
      <c r="G30" s="39" t="s">
        <v>97</v>
      </c>
      <c r="H30" s="40" t="s">
        <v>1234</v>
      </c>
    </row>
    <row r="31" spans="1:8" ht="15">
      <c r="A31" s="136">
        <v>21</v>
      </c>
      <c r="B31" s="137" t="s">
        <v>890</v>
      </c>
      <c r="C31" s="13" t="s">
        <v>899</v>
      </c>
      <c r="D31" s="515">
        <v>0</v>
      </c>
      <c r="E31" s="515">
        <v>1250</v>
      </c>
      <c r="F31" s="513">
        <v>1174</v>
      </c>
      <c r="G31" s="627">
        <f aca="true" t="shared" si="0" ref="G31:G37">F31/E31*100</f>
        <v>93.92</v>
      </c>
      <c r="H31" s="514"/>
    </row>
    <row r="32" spans="1:8" ht="14.25">
      <c r="A32" s="136"/>
      <c r="B32" s="77"/>
      <c r="C32" s="816" t="s">
        <v>8</v>
      </c>
      <c r="D32" s="334">
        <f>SUM(D31:D31)</f>
        <v>0</v>
      </c>
      <c r="E32" s="334">
        <f>SUM(E31:E31)</f>
        <v>1250</v>
      </c>
      <c r="F32" s="334">
        <f>SUM(F31:F31)</f>
        <v>1174</v>
      </c>
      <c r="G32" s="175">
        <f t="shared" si="0"/>
        <v>93.92</v>
      </c>
      <c r="H32" s="335"/>
    </row>
    <row r="33" spans="1:8" ht="15">
      <c r="A33" s="136">
        <v>21</v>
      </c>
      <c r="B33" s="137" t="s">
        <v>760</v>
      </c>
      <c r="C33" s="815" t="s">
        <v>481</v>
      </c>
      <c r="D33" s="515">
        <v>1000</v>
      </c>
      <c r="E33" s="515">
        <v>2100</v>
      </c>
      <c r="F33" s="513">
        <v>1655</v>
      </c>
      <c r="G33" s="627">
        <f t="shared" si="0"/>
        <v>78.80952380952381</v>
      </c>
      <c r="H33" s="514"/>
    </row>
    <row r="34" spans="1:8" ht="14.25">
      <c r="A34" s="136"/>
      <c r="B34" s="77"/>
      <c r="C34" s="336" t="s">
        <v>482</v>
      </c>
      <c r="D34" s="334">
        <f>SUM(D33:D33)</f>
        <v>1000</v>
      </c>
      <c r="E34" s="334">
        <f>SUM(E33:E33)</f>
        <v>2100</v>
      </c>
      <c r="F34" s="334">
        <f>SUM(F33:F33)</f>
        <v>1655</v>
      </c>
      <c r="G34" s="175">
        <f t="shared" si="0"/>
        <v>78.80952380952381</v>
      </c>
      <c r="H34" s="335"/>
    </row>
    <row r="35" spans="1:8" ht="15">
      <c r="A35" s="136">
        <v>21</v>
      </c>
      <c r="B35" s="137" t="s">
        <v>761</v>
      </c>
      <c r="C35" s="13" t="s">
        <v>483</v>
      </c>
      <c r="D35" s="515">
        <v>250</v>
      </c>
      <c r="E35" s="515">
        <v>250</v>
      </c>
      <c r="F35" s="513">
        <v>0</v>
      </c>
      <c r="G35" s="627">
        <f t="shared" si="0"/>
        <v>0</v>
      </c>
      <c r="H35" s="514"/>
    </row>
    <row r="36" spans="1:8" ht="15" thickBot="1">
      <c r="A36" s="136"/>
      <c r="B36" s="77"/>
      <c r="C36" s="336" t="s">
        <v>129</v>
      </c>
      <c r="D36" s="334">
        <f>SUM(D35:D35)</f>
        <v>250</v>
      </c>
      <c r="E36" s="334">
        <f>SUM(E35:E35)</f>
        <v>250</v>
      </c>
      <c r="F36" s="334">
        <f>SUM(F35:F35)</f>
        <v>0</v>
      </c>
      <c r="G36" s="175">
        <f t="shared" si="0"/>
        <v>0</v>
      </c>
      <c r="H36" s="335"/>
    </row>
    <row r="37" spans="1:8" ht="16.5" thickBot="1">
      <c r="A37" s="398"/>
      <c r="B37" s="517"/>
      <c r="C37" s="304" t="s">
        <v>1840</v>
      </c>
      <c r="D37" s="104">
        <f>SUM(D36,D34,D32)</f>
        <v>1250</v>
      </c>
      <c r="E37" s="104">
        <f>SUM(E36,E34,E32)</f>
        <v>3600</v>
      </c>
      <c r="F37" s="104">
        <f>SUM(F36,F34,F32)</f>
        <v>2829</v>
      </c>
      <c r="G37" s="161">
        <f t="shared" si="0"/>
        <v>78.58333333333334</v>
      </c>
      <c r="H37" s="106">
        <v>0</v>
      </c>
    </row>
    <row r="38" spans="1:2" ht="12.75">
      <c r="A38" s="151"/>
      <c r="B38" s="151"/>
    </row>
    <row r="41" spans="1:8" ht="19.5" thickBot="1">
      <c r="A41" s="150" t="s">
        <v>265</v>
      </c>
      <c r="D41" s="29"/>
      <c r="E41" s="29"/>
      <c r="F41" s="29"/>
      <c r="G41" s="30"/>
      <c r="H41" s="29"/>
    </row>
    <row r="42" spans="1:8" ht="13.5">
      <c r="A42" s="152"/>
      <c r="B42" s="387"/>
      <c r="C42" s="153"/>
      <c r="D42" s="34" t="s">
        <v>83</v>
      </c>
      <c r="E42" s="34" t="s">
        <v>208</v>
      </c>
      <c r="F42" s="34" t="s">
        <v>95</v>
      </c>
      <c r="G42" s="34" t="s">
        <v>96</v>
      </c>
      <c r="H42" s="35" t="s">
        <v>95</v>
      </c>
    </row>
    <row r="43" spans="1:8" ht="14.25" thickBot="1">
      <c r="A43" s="50"/>
      <c r="B43" s="389"/>
      <c r="C43" s="81"/>
      <c r="D43" s="39">
        <v>2012</v>
      </c>
      <c r="E43" s="39">
        <v>2012</v>
      </c>
      <c r="F43" s="39" t="s">
        <v>1233</v>
      </c>
      <c r="G43" s="39" t="s">
        <v>97</v>
      </c>
      <c r="H43" s="40" t="s">
        <v>1234</v>
      </c>
    </row>
    <row r="44" spans="1:8" ht="12.75">
      <c r="A44" s="390" t="s">
        <v>1838</v>
      </c>
      <c r="B44" s="391"/>
      <c r="C44" s="38"/>
      <c r="D44" s="1">
        <f>'31 15'!D13</f>
        <v>30</v>
      </c>
      <c r="E44" s="1">
        <f>'31 15'!E13</f>
        <v>553</v>
      </c>
      <c r="F44" s="1">
        <f>'31 15'!F13</f>
        <v>550</v>
      </c>
      <c r="G44" s="302">
        <f>F44/E44*100</f>
        <v>99.45750452079565</v>
      </c>
      <c r="H44" s="10">
        <f>'31 15'!H13</f>
        <v>17</v>
      </c>
    </row>
    <row r="45" spans="1:8" ht="13.5" thickBot="1">
      <c r="A45" s="392" t="s">
        <v>1839</v>
      </c>
      <c r="B45" s="389"/>
      <c r="C45" s="81"/>
      <c r="D45" s="5">
        <f>'31 15'!D37</f>
        <v>1250</v>
      </c>
      <c r="E45" s="5">
        <f>'31 15'!E37</f>
        <v>3600</v>
      </c>
      <c r="F45" s="5">
        <f>'31 15'!F37</f>
        <v>2829</v>
      </c>
      <c r="G45" s="100">
        <f>F45/E45*100</f>
        <v>78.58333333333334</v>
      </c>
      <c r="H45" s="7">
        <f>'31 15'!H37</f>
        <v>0</v>
      </c>
    </row>
    <row r="46" spans="1:8" ht="16.5" thickBot="1">
      <c r="A46" s="393" t="s">
        <v>1859</v>
      </c>
      <c r="B46" s="389"/>
      <c r="C46" s="81"/>
      <c r="D46" s="104">
        <f>SUM(D44:D45)</f>
        <v>1280</v>
      </c>
      <c r="E46" s="104">
        <f>SUM(E44:E45)</f>
        <v>4153</v>
      </c>
      <c r="F46" s="104">
        <f>SUM(F44:F45)</f>
        <v>3379</v>
      </c>
      <c r="G46" s="161">
        <f>F46/E46*100</f>
        <v>81.36287021430292</v>
      </c>
      <c r="H46" s="106">
        <f>SUM(H44:H45)</f>
        <v>17</v>
      </c>
    </row>
    <row r="47" spans="1:2" ht="12.75">
      <c r="A47" s="151"/>
      <c r="B47" s="151"/>
    </row>
    <row r="49" spans="1:2" ht="12.75">
      <c r="A49" s="151"/>
      <c r="B49" s="151"/>
    </row>
    <row r="50" spans="1:2" ht="12.75">
      <c r="A50" s="151"/>
      <c r="B50" s="151"/>
    </row>
    <row r="51" spans="1:2" ht="12.75">
      <c r="A51" s="151"/>
      <c r="B51" s="151"/>
    </row>
    <row r="52" spans="1:2" ht="12.75">
      <c r="A52" s="151"/>
      <c r="B52" s="151"/>
    </row>
    <row r="53" spans="1:2" ht="12.75">
      <c r="A53" s="151"/>
      <c r="B53" s="151"/>
    </row>
    <row r="54" spans="1:2" ht="12.75">
      <c r="A54" s="151"/>
      <c r="B54" s="151"/>
    </row>
    <row r="55" spans="1:2" ht="12.75">
      <c r="A55" s="151"/>
      <c r="B55" s="151"/>
    </row>
    <row r="56" spans="1:2" ht="12.75">
      <c r="A56" s="151"/>
      <c r="B56" s="151"/>
    </row>
    <row r="57" spans="1:2" ht="12.75">
      <c r="A57" s="151"/>
      <c r="B57" s="151"/>
    </row>
    <row r="58" spans="1:2" ht="12.75">
      <c r="A58" s="151"/>
      <c r="B58" s="151"/>
    </row>
    <row r="59" spans="1:2" ht="12.75">
      <c r="A59" s="151"/>
      <c r="B59" s="151"/>
    </row>
    <row r="60" spans="1:2" ht="12.75">
      <c r="A60" s="151"/>
      <c r="B60" s="151"/>
    </row>
    <row r="61" spans="1:2" ht="12.75">
      <c r="A61" s="151"/>
      <c r="B61" s="151"/>
    </row>
    <row r="62" spans="1:2" ht="12.75">
      <c r="A62" s="151"/>
      <c r="B62" s="151"/>
    </row>
    <row r="63" spans="1:2" ht="12.75">
      <c r="A63" s="151"/>
      <c r="B63" s="151"/>
    </row>
    <row r="64" spans="1:2" ht="12.75">
      <c r="A64" s="151"/>
      <c r="B64" s="151"/>
    </row>
    <row r="65" spans="1:2" ht="12.75">
      <c r="A65" s="151"/>
      <c r="B65" s="151"/>
    </row>
    <row r="66" spans="1:2" ht="12.75">
      <c r="A66" s="151"/>
      <c r="B66" s="151"/>
    </row>
    <row r="67" spans="1:2" ht="12.75">
      <c r="A67" s="151"/>
      <c r="B67" s="151"/>
    </row>
    <row r="68" spans="1:2" ht="12.75">
      <c r="A68" s="151"/>
      <c r="B68" s="151"/>
    </row>
    <row r="69" spans="1:2" ht="12.75">
      <c r="A69" s="151"/>
      <c r="B69" s="151"/>
    </row>
    <row r="70" spans="1:2" ht="12.75">
      <c r="A70" s="151"/>
      <c r="B70" s="151"/>
    </row>
    <row r="71" spans="1:2" ht="12.75">
      <c r="A71" s="151"/>
      <c r="B71" s="151"/>
    </row>
    <row r="72" spans="1:2" ht="12.75">
      <c r="A72" s="151"/>
      <c r="B72" s="151"/>
    </row>
    <row r="73" spans="1:2" ht="12.75">
      <c r="A73" s="151"/>
      <c r="B73" s="151"/>
    </row>
    <row r="74" spans="1:2" ht="12.75">
      <c r="A74" s="151"/>
      <c r="B74" s="151"/>
    </row>
    <row r="75" spans="1:2" ht="12.75">
      <c r="A75" s="151"/>
      <c r="B75" s="151"/>
    </row>
    <row r="76" spans="1:2" ht="12.75">
      <c r="A76" s="151"/>
      <c r="B76" s="151"/>
    </row>
    <row r="77" spans="1:2" ht="12.75">
      <c r="A77" s="151"/>
      <c r="B77" s="151"/>
    </row>
    <row r="78" spans="1:2" ht="12.75">
      <c r="A78" s="151"/>
      <c r="B78" s="151"/>
    </row>
    <row r="79" spans="1:2" ht="12.75">
      <c r="A79" s="151"/>
      <c r="B79" s="151"/>
    </row>
    <row r="80" spans="1:2" ht="12.75">
      <c r="A80" s="151"/>
      <c r="B80" s="151"/>
    </row>
    <row r="81" spans="1:2" ht="12.75">
      <c r="A81" s="151"/>
      <c r="B81" s="151"/>
    </row>
    <row r="82" spans="1:2" ht="12.75">
      <c r="A82" s="151"/>
      <c r="B82" s="151"/>
    </row>
    <row r="83" spans="1:2" ht="12.75">
      <c r="A83" s="151"/>
      <c r="B83" s="151"/>
    </row>
    <row r="84" spans="1:2" ht="12.75">
      <c r="A84" s="151"/>
      <c r="B84" s="151"/>
    </row>
    <row r="85" spans="1:2" ht="12.75">
      <c r="A85" s="151"/>
      <c r="B85" s="151"/>
    </row>
    <row r="86" spans="1:2" ht="12.75">
      <c r="A86" s="151"/>
      <c r="B86" s="151"/>
    </row>
    <row r="87" spans="1:2" ht="12.75">
      <c r="A87" s="151"/>
      <c r="B87" s="151"/>
    </row>
    <row r="88" spans="1:2" ht="12.75">
      <c r="A88" s="151"/>
      <c r="B88" s="151"/>
    </row>
    <row r="89" spans="1:2" ht="12.75">
      <c r="A89" s="151"/>
      <c r="B89" s="151"/>
    </row>
    <row r="90" spans="1:2" ht="12.75">
      <c r="A90" s="151"/>
      <c r="B90" s="151"/>
    </row>
    <row r="91" spans="1:2" ht="12.75">
      <c r="A91" s="151"/>
      <c r="B91" s="151"/>
    </row>
    <row r="92" spans="1:2" ht="12.75">
      <c r="A92" s="151"/>
      <c r="B92" s="151"/>
    </row>
    <row r="93" spans="1:2" ht="12.75">
      <c r="A93" s="151"/>
      <c r="B93" s="151"/>
    </row>
    <row r="94" spans="1:2" ht="12.75">
      <c r="A94" s="151"/>
      <c r="B94" s="151"/>
    </row>
    <row r="95" spans="1:2" ht="12.75">
      <c r="A95" s="151"/>
      <c r="B95" s="151"/>
    </row>
    <row r="96" spans="1:2" ht="12.75">
      <c r="A96" s="151"/>
      <c r="B96" s="151"/>
    </row>
    <row r="97" spans="1:2" ht="12.75">
      <c r="A97" s="151"/>
      <c r="B97" s="151"/>
    </row>
    <row r="98" spans="1:2" ht="12.75">
      <c r="A98" s="151"/>
      <c r="B98" s="151"/>
    </row>
    <row r="99" spans="1:2" ht="12.75">
      <c r="A99" s="151"/>
      <c r="B99" s="151"/>
    </row>
    <row r="100" spans="1:2" ht="12.75">
      <c r="A100" s="151"/>
      <c r="B100" s="151"/>
    </row>
    <row r="101" spans="1:2" ht="12.75">
      <c r="A101" s="151"/>
      <c r="B101" s="151"/>
    </row>
    <row r="102" spans="1:2" ht="12.75">
      <c r="A102" s="151"/>
      <c r="B102" s="151"/>
    </row>
    <row r="103" spans="1:2" ht="12.75">
      <c r="A103" s="151"/>
      <c r="B103" s="151"/>
    </row>
    <row r="104" spans="1:2" ht="12.75">
      <c r="A104" s="151"/>
      <c r="B104" s="151"/>
    </row>
    <row r="105" spans="1:2" ht="12.75">
      <c r="A105" s="151"/>
      <c r="B105" s="151"/>
    </row>
    <row r="106" spans="1:2" ht="12.75">
      <c r="A106" s="151"/>
      <c r="B106" s="151"/>
    </row>
    <row r="107" spans="1:2" ht="12.75">
      <c r="A107" s="151"/>
      <c r="B107" s="151"/>
    </row>
    <row r="108" spans="1:2" ht="12.75">
      <c r="A108" s="151"/>
      <c r="B108" s="151"/>
    </row>
    <row r="109" spans="1:2" ht="12.75">
      <c r="A109" s="151"/>
      <c r="B109" s="151"/>
    </row>
    <row r="110" spans="1:2" ht="12.75">
      <c r="A110" s="151"/>
      <c r="B110" s="151"/>
    </row>
    <row r="111" spans="1:2" ht="12.75">
      <c r="A111" s="151"/>
      <c r="B111" s="151"/>
    </row>
    <row r="112" spans="1:2" ht="12.75">
      <c r="A112" s="151"/>
      <c r="B112" s="151"/>
    </row>
    <row r="113" spans="1:2" ht="12.75">
      <c r="A113" s="151"/>
      <c r="B113" s="151"/>
    </row>
    <row r="114" spans="1:2" ht="12.75">
      <c r="A114" s="151"/>
      <c r="B114" s="151"/>
    </row>
    <row r="115" spans="1:2" ht="12.75">
      <c r="A115" s="151"/>
      <c r="B115" s="151"/>
    </row>
    <row r="116" spans="1:2" ht="12.75">
      <c r="A116" s="151"/>
      <c r="B116" s="151"/>
    </row>
    <row r="117" spans="1:2" ht="12.75">
      <c r="A117" s="151"/>
      <c r="B117" s="151"/>
    </row>
    <row r="118" spans="1:2" ht="12.75">
      <c r="A118" s="151"/>
      <c r="B118" s="151"/>
    </row>
    <row r="119" spans="1:2" ht="12.75">
      <c r="A119" s="151"/>
      <c r="B119" s="151"/>
    </row>
    <row r="120" spans="1:2" ht="12.75">
      <c r="A120" s="151"/>
      <c r="B120" s="151"/>
    </row>
    <row r="121" spans="1:2" ht="12.75">
      <c r="A121" s="151"/>
      <c r="B121" s="151"/>
    </row>
    <row r="122" spans="1:2" ht="12.75">
      <c r="A122" s="151"/>
      <c r="B122" s="151"/>
    </row>
    <row r="123" spans="1:2" ht="12.75">
      <c r="A123" s="151"/>
      <c r="B123" s="151"/>
    </row>
    <row r="124" spans="1:2" ht="12.75">
      <c r="A124" s="151"/>
      <c r="B124" s="151"/>
    </row>
    <row r="125" spans="1:2" ht="12.75">
      <c r="A125" s="151"/>
      <c r="B125" s="151"/>
    </row>
    <row r="126" spans="1:2" ht="12.75">
      <c r="A126" s="151"/>
      <c r="B126" s="151"/>
    </row>
    <row r="127" spans="1:2" ht="12.75">
      <c r="A127" s="151"/>
      <c r="B127" s="151"/>
    </row>
    <row r="128" spans="1:2" ht="12.75">
      <c r="A128" s="151"/>
      <c r="B128" s="151"/>
    </row>
    <row r="129" spans="1:2" ht="12.75">
      <c r="A129" s="151"/>
      <c r="B129" s="151"/>
    </row>
    <row r="130" spans="1:2" ht="12.75">
      <c r="A130" s="151"/>
      <c r="B130" s="151"/>
    </row>
    <row r="131" spans="1:2" ht="12.75">
      <c r="A131" s="151"/>
      <c r="B131" s="151"/>
    </row>
    <row r="132" spans="1:2" ht="12.75">
      <c r="A132" s="151"/>
      <c r="B132" s="151"/>
    </row>
    <row r="133" spans="1:2" ht="12.75">
      <c r="A133" s="151"/>
      <c r="B133" s="151"/>
    </row>
    <row r="134" spans="1:2" ht="12.75">
      <c r="A134" s="151"/>
      <c r="B134" s="151"/>
    </row>
    <row r="135" spans="1:2" ht="12.75">
      <c r="A135" s="151"/>
      <c r="B135" s="151"/>
    </row>
    <row r="136" spans="1:2" ht="12.75">
      <c r="A136" s="151"/>
      <c r="B136" s="151"/>
    </row>
    <row r="137" spans="1:2" ht="12.75">
      <c r="A137" s="151"/>
      <c r="B137" s="151"/>
    </row>
    <row r="138" spans="1:2" ht="12.75">
      <c r="A138" s="151"/>
      <c r="B138" s="151"/>
    </row>
    <row r="139" spans="1:2" ht="12.75">
      <c r="A139" s="151"/>
      <c r="B139" s="151"/>
    </row>
    <row r="140" spans="1:2" ht="12.75">
      <c r="A140" s="151"/>
      <c r="B140" s="151"/>
    </row>
    <row r="141" spans="1:2" ht="12.75">
      <c r="A141" s="151"/>
      <c r="B141" s="151"/>
    </row>
    <row r="142" spans="1:2" ht="12.75">
      <c r="A142" s="151"/>
      <c r="B142" s="151"/>
    </row>
    <row r="143" spans="1:2" ht="12.75">
      <c r="A143" s="151"/>
      <c r="B143" s="151"/>
    </row>
    <row r="144" spans="1:2" ht="12.75">
      <c r="A144" s="151"/>
      <c r="B144" s="151"/>
    </row>
    <row r="145" spans="1:2" ht="12.75">
      <c r="A145" s="151"/>
      <c r="B145" s="151"/>
    </row>
    <row r="146" spans="1:2" ht="12.75">
      <c r="A146" s="151"/>
      <c r="B146" s="151"/>
    </row>
    <row r="147" spans="1:2" ht="12.75">
      <c r="A147" s="151"/>
      <c r="B147" s="151"/>
    </row>
    <row r="148" spans="1:2" ht="12.75">
      <c r="A148" s="151"/>
      <c r="B148" s="151"/>
    </row>
    <row r="149" spans="1:2" ht="12.75">
      <c r="A149" s="151"/>
      <c r="B149" s="151"/>
    </row>
    <row r="150" spans="1:2" ht="12.75">
      <c r="A150" s="151"/>
      <c r="B150" s="151"/>
    </row>
    <row r="151" spans="1:2" ht="12.75">
      <c r="A151" s="151"/>
      <c r="B151" s="151"/>
    </row>
    <row r="152" spans="1:2" ht="12.75">
      <c r="A152" s="151"/>
      <c r="B152" s="151"/>
    </row>
    <row r="153" spans="1:2" ht="12.75">
      <c r="A153" s="151"/>
      <c r="B153" s="151"/>
    </row>
    <row r="154" spans="1:2" ht="12.75">
      <c r="A154" s="151"/>
      <c r="B154" s="151"/>
    </row>
    <row r="155" spans="1:2" ht="12.75">
      <c r="A155" s="151"/>
      <c r="B155" s="151"/>
    </row>
    <row r="156" spans="1:2" ht="12.75">
      <c r="A156" s="151"/>
      <c r="B156" s="151"/>
    </row>
    <row r="157" spans="1:2" ht="12.75">
      <c r="A157" s="151"/>
      <c r="B157" s="151"/>
    </row>
    <row r="158" spans="1:2" ht="12.75">
      <c r="A158" s="151"/>
      <c r="B158" s="151"/>
    </row>
    <row r="159" spans="1:2" ht="12.75">
      <c r="A159" s="151"/>
      <c r="B159" s="151"/>
    </row>
    <row r="160" spans="1:2" ht="12.75">
      <c r="A160" s="151"/>
      <c r="B160" s="151"/>
    </row>
    <row r="161" spans="1:2" ht="12.75">
      <c r="A161" s="151"/>
      <c r="B161" s="151"/>
    </row>
    <row r="162" spans="1:2" ht="12.75">
      <c r="A162" s="151"/>
      <c r="B162" s="151"/>
    </row>
    <row r="163" spans="1:2" ht="12.75">
      <c r="A163" s="151"/>
      <c r="B163" s="151"/>
    </row>
    <row r="164" spans="1:2" ht="12.75">
      <c r="A164" s="151"/>
      <c r="B164" s="151"/>
    </row>
    <row r="165" spans="1:2" ht="12.75">
      <c r="A165" s="151"/>
      <c r="B165" s="151"/>
    </row>
    <row r="166" spans="1:2" ht="12.75">
      <c r="A166" s="151"/>
      <c r="B166" s="151"/>
    </row>
    <row r="167" spans="1:2" ht="12.75">
      <c r="A167" s="151"/>
      <c r="B167" s="151"/>
    </row>
    <row r="168" spans="1:2" ht="12.75">
      <c r="A168" s="151"/>
      <c r="B168" s="151"/>
    </row>
    <row r="169" spans="1:2" ht="12.75">
      <c r="A169" s="151"/>
      <c r="B169" s="151"/>
    </row>
    <row r="170" spans="1:2" ht="12.75">
      <c r="A170" s="151"/>
      <c r="B170" s="151"/>
    </row>
    <row r="171" spans="1:2" ht="12.75">
      <c r="A171" s="151"/>
      <c r="B171" s="151"/>
    </row>
    <row r="172" spans="1:2" ht="12.75">
      <c r="A172" s="151"/>
      <c r="B172" s="151"/>
    </row>
    <row r="173" spans="1:2" ht="12.75">
      <c r="A173" s="151"/>
      <c r="B173" s="151"/>
    </row>
    <row r="174" spans="1:2" ht="12.75">
      <c r="A174" s="151"/>
      <c r="B174" s="151"/>
    </row>
    <row r="175" spans="1:2" ht="12.75">
      <c r="A175" s="151"/>
      <c r="B175" s="151"/>
    </row>
    <row r="176" spans="1:2" ht="12.75">
      <c r="A176" s="151"/>
      <c r="B176" s="151"/>
    </row>
    <row r="177" spans="1:2" ht="12.75">
      <c r="A177" s="151"/>
      <c r="B177" s="151"/>
    </row>
    <row r="178" spans="1:2" ht="12.75">
      <c r="A178" s="151"/>
      <c r="B178" s="151"/>
    </row>
    <row r="179" spans="1:2" ht="12.75">
      <c r="A179" s="151"/>
      <c r="B179" s="151"/>
    </row>
    <row r="180" spans="1:2" ht="12.75">
      <c r="A180" s="151"/>
      <c r="B180" s="151"/>
    </row>
    <row r="181" spans="1:2" ht="12.75">
      <c r="A181" s="151"/>
      <c r="B181" s="151"/>
    </row>
    <row r="182" spans="1:2" ht="12.75">
      <c r="A182" s="151"/>
      <c r="B182" s="151"/>
    </row>
    <row r="183" spans="1:2" ht="12.75">
      <c r="A183" s="151"/>
      <c r="B183" s="151"/>
    </row>
    <row r="184" spans="1:2" ht="12.75">
      <c r="A184" s="151"/>
      <c r="B184" s="151"/>
    </row>
    <row r="185" spans="1:2" ht="12.75">
      <c r="A185" s="151"/>
      <c r="B185" s="151"/>
    </row>
    <row r="186" spans="1:2" ht="12.75">
      <c r="A186" s="151"/>
      <c r="B186" s="151"/>
    </row>
    <row r="187" spans="1:2" ht="12.75">
      <c r="A187" s="151"/>
      <c r="B187" s="151"/>
    </row>
    <row r="188" spans="1:2" ht="12.75">
      <c r="A188" s="151"/>
      <c r="B188" s="151"/>
    </row>
    <row r="189" spans="1:2" ht="12.75">
      <c r="A189" s="151"/>
      <c r="B189" s="151"/>
    </row>
    <row r="190" spans="1:2" ht="12.75">
      <c r="A190" s="151"/>
      <c r="B190" s="151"/>
    </row>
    <row r="191" spans="1:2" ht="12.75">
      <c r="A191" s="151"/>
      <c r="B191" s="151"/>
    </row>
    <row r="192" spans="1:2" ht="12.75">
      <c r="A192" s="151"/>
      <c r="B192" s="151"/>
    </row>
    <row r="193" spans="1:2" ht="12.75">
      <c r="A193" s="151"/>
      <c r="B193" s="151"/>
    </row>
    <row r="194" spans="1:2" ht="12.75">
      <c r="A194" s="151"/>
      <c r="B194" s="151"/>
    </row>
    <row r="195" spans="1:2" ht="12.75">
      <c r="A195" s="151"/>
      <c r="B195" s="151"/>
    </row>
    <row r="196" spans="1:2" ht="12.75">
      <c r="A196" s="151"/>
      <c r="B196" s="151"/>
    </row>
    <row r="197" spans="1:2" ht="12.75">
      <c r="A197" s="151"/>
      <c r="B197" s="151"/>
    </row>
    <row r="198" spans="1:2" ht="12.75">
      <c r="A198" s="151"/>
      <c r="B198" s="151"/>
    </row>
    <row r="199" spans="1:2" ht="12.75">
      <c r="A199" s="151"/>
      <c r="B199" s="151"/>
    </row>
    <row r="200" spans="1:2" ht="12.75">
      <c r="A200" s="151"/>
      <c r="B200" s="151"/>
    </row>
    <row r="201" spans="1:2" ht="12.75">
      <c r="A201" s="151"/>
      <c r="B201" s="151"/>
    </row>
    <row r="202" spans="1:2" ht="12.75">
      <c r="A202" s="151"/>
      <c r="B202" s="151"/>
    </row>
    <row r="203" spans="1:2" ht="12.75">
      <c r="A203" s="151"/>
      <c r="B203" s="151"/>
    </row>
    <row r="204" spans="1:2" ht="12.75">
      <c r="A204" s="151"/>
      <c r="B204" s="151"/>
    </row>
    <row r="205" spans="1:2" ht="12.75">
      <c r="A205" s="151"/>
      <c r="B205" s="151"/>
    </row>
    <row r="206" spans="1:2" ht="12.75">
      <c r="A206" s="151"/>
      <c r="B206" s="151"/>
    </row>
    <row r="207" spans="1:2" ht="12.75">
      <c r="A207" s="151"/>
      <c r="B207" s="151"/>
    </row>
    <row r="208" spans="1:2" ht="12.75">
      <c r="A208" s="151"/>
      <c r="B208" s="151"/>
    </row>
    <row r="209" spans="1:2" ht="12.75">
      <c r="A209" s="151"/>
      <c r="B209" s="151"/>
    </row>
    <row r="210" spans="1:2" ht="12.75">
      <c r="A210" s="151"/>
      <c r="B210" s="151"/>
    </row>
    <row r="211" spans="1:2" ht="12.75">
      <c r="A211" s="151"/>
      <c r="B211" s="151"/>
    </row>
    <row r="212" spans="1:2" ht="12.75">
      <c r="A212" s="151"/>
      <c r="B212" s="151"/>
    </row>
    <row r="213" spans="1:2" ht="12.75">
      <c r="A213" s="151"/>
      <c r="B213" s="151"/>
    </row>
    <row r="214" spans="1:2" ht="12.75">
      <c r="A214" s="151"/>
      <c r="B214" s="151"/>
    </row>
    <row r="215" spans="1:2" ht="12.75">
      <c r="A215" s="151"/>
      <c r="B215" s="151"/>
    </row>
    <row r="216" spans="1:2" ht="12.75">
      <c r="A216" s="151"/>
      <c r="B216" s="1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III/10</oddHeader>
    <oddFooter>&amp;C- 15 -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4.875" style="23" customWidth="1"/>
    <col min="2" max="2" width="6.25390625" style="23" customWidth="1"/>
    <col min="3" max="3" width="31.875" style="23" customWidth="1"/>
    <col min="4" max="5" width="6.00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1" spans="1:8" ht="18.75">
      <c r="A1" s="150" t="s">
        <v>113</v>
      </c>
      <c r="C1" s="262"/>
      <c r="D1" s="107"/>
      <c r="E1" s="107"/>
      <c r="F1" s="107"/>
      <c r="G1" s="262"/>
      <c r="H1" s="107"/>
    </row>
    <row r="2" spans="1:8" ht="12.75">
      <c r="A2" s="26"/>
      <c r="D2" s="107"/>
      <c r="E2" s="107"/>
      <c r="F2" s="107"/>
      <c r="H2" s="107"/>
    </row>
    <row r="3" spans="1:8" ht="15" thickBot="1">
      <c r="A3" s="405" t="s">
        <v>1842</v>
      </c>
      <c r="B3" s="151"/>
      <c r="F3" s="265"/>
      <c r="G3" s="266"/>
      <c r="H3" s="28" t="s">
        <v>42</v>
      </c>
    </row>
    <row r="4" spans="1:8" ht="13.5">
      <c r="A4" s="267" t="s">
        <v>401</v>
      </c>
      <c r="B4" s="508"/>
      <c r="C4" s="43"/>
      <c r="D4" s="34" t="s">
        <v>83</v>
      </c>
      <c r="E4" s="34" t="s">
        <v>208</v>
      </c>
      <c r="F4" s="34" t="s">
        <v>95</v>
      </c>
      <c r="G4" s="34" t="s">
        <v>96</v>
      </c>
      <c r="H4" s="35" t="s">
        <v>95</v>
      </c>
    </row>
    <row r="5" spans="1:8" ht="13.5">
      <c r="A5" s="51">
        <v>3699</v>
      </c>
      <c r="B5" s="13" t="s">
        <v>421</v>
      </c>
      <c r="C5" s="13"/>
      <c r="D5" s="269">
        <v>2012</v>
      </c>
      <c r="E5" s="269">
        <v>2012</v>
      </c>
      <c r="F5" s="269" t="s">
        <v>1233</v>
      </c>
      <c r="G5" s="269" t="s">
        <v>97</v>
      </c>
      <c r="H5" s="270" t="s">
        <v>1234</v>
      </c>
    </row>
    <row r="6" spans="1:8" ht="13.5">
      <c r="A6" s="51">
        <v>3749</v>
      </c>
      <c r="B6" s="71" t="s">
        <v>416</v>
      </c>
      <c r="C6" s="13"/>
      <c r="D6" s="269"/>
      <c r="E6" s="269"/>
      <c r="F6" s="269"/>
      <c r="G6" s="269"/>
      <c r="H6" s="270"/>
    </row>
    <row r="7" spans="1:8" ht="13.5">
      <c r="A7" s="51">
        <v>3111</v>
      </c>
      <c r="B7" s="71" t="s">
        <v>1862</v>
      </c>
      <c r="C7" s="13"/>
      <c r="D7" s="269"/>
      <c r="E7" s="269"/>
      <c r="F7" s="269"/>
      <c r="G7" s="269"/>
      <c r="H7" s="270"/>
    </row>
    <row r="8" spans="1:8" ht="13.5">
      <c r="A8" s="51">
        <v>3113</v>
      </c>
      <c r="B8" s="71" t="s">
        <v>1863</v>
      </c>
      <c r="C8" s="13"/>
      <c r="D8" s="269"/>
      <c r="E8" s="269"/>
      <c r="F8" s="269"/>
      <c r="G8" s="269"/>
      <c r="H8" s="270"/>
    </row>
    <row r="9" spans="1:8" ht="13.5">
      <c r="A9" s="51">
        <v>3141</v>
      </c>
      <c r="B9" s="71" t="s">
        <v>62</v>
      </c>
      <c r="C9" s="13"/>
      <c r="D9" s="269"/>
      <c r="E9" s="269"/>
      <c r="F9" s="269"/>
      <c r="G9" s="269"/>
      <c r="H9" s="270"/>
    </row>
    <row r="10" spans="1:8" ht="13.5">
      <c r="A10" s="51">
        <v>3291</v>
      </c>
      <c r="B10" s="71" t="s">
        <v>900</v>
      </c>
      <c r="C10" s="13"/>
      <c r="D10" s="269"/>
      <c r="E10" s="269"/>
      <c r="F10" s="269"/>
      <c r="G10" s="269"/>
      <c r="H10" s="270"/>
    </row>
    <row r="11" spans="1:8" ht="13.5">
      <c r="A11" s="51">
        <v>3421</v>
      </c>
      <c r="B11" s="13" t="s">
        <v>89</v>
      </c>
      <c r="C11" s="13"/>
      <c r="D11" s="269"/>
      <c r="E11" s="269"/>
      <c r="F11" s="269"/>
      <c r="G11" s="269"/>
      <c r="H11" s="270"/>
    </row>
    <row r="12" spans="1:8" ht="13.5">
      <c r="A12" s="51">
        <v>3541</v>
      </c>
      <c r="B12" s="13" t="s">
        <v>901</v>
      </c>
      <c r="C12" s="13"/>
      <c r="D12" s="269"/>
      <c r="E12" s="269"/>
      <c r="F12" s="269"/>
      <c r="G12" s="269"/>
      <c r="H12" s="270"/>
    </row>
    <row r="13" spans="1:8" ht="13.5">
      <c r="A13" s="51">
        <v>3549</v>
      </c>
      <c r="B13" s="13" t="s">
        <v>902</v>
      </c>
      <c r="C13" s="13"/>
      <c r="D13" s="269"/>
      <c r="E13" s="269"/>
      <c r="F13" s="269"/>
      <c r="G13" s="269"/>
      <c r="H13" s="270"/>
    </row>
    <row r="14" spans="1:8" ht="13.5">
      <c r="A14" s="377">
        <v>4351</v>
      </c>
      <c r="B14" s="376" t="s">
        <v>182</v>
      </c>
      <c r="C14" s="13"/>
      <c r="D14" s="269"/>
      <c r="E14" s="269"/>
      <c r="F14" s="269"/>
      <c r="G14" s="269"/>
      <c r="H14" s="270"/>
    </row>
    <row r="15" spans="1:8" ht="13.5">
      <c r="A15" s="51">
        <v>4357</v>
      </c>
      <c r="B15" s="13" t="s">
        <v>903</v>
      </c>
      <c r="C15" s="13"/>
      <c r="D15" s="269"/>
      <c r="E15" s="269"/>
      <c r="F15" s="269"/>
      <c r="G15" s="269"/>
      <c r="H15" s="270"/>
    </row>
    <row r="16" spans="1:8" ht="13.5">
      <c r="A16" s="51">
        <v>4358</v>
      </c>
      <c r="B16" s="13" t="s">
        <v>906</v>
      </c>
      <c r="C16" s="13"/>
      <c r="D16" s="269"/>
      <c r="E16" s="269"/>
      <c r="F16" s="269"/>
      <c r="G16" s="269"/>
      <c r="H16" s="270"/>
    </row>
    <row r="17" spans="1:8" ht="13.5">
      <c r="A17" s="51">
        <v>4371</v>
      </c>
      <c r="B17" s="13" t="s">
        <v>907</v>
      </c>
      <c r="C17" s="13"/>
      <c r="D17" s="269"/>
      <c r="E17" s="269"/>
      <c r="F17" s="269"/>
      <c r="G17" s="269"/>
      <c r="H17" s="270"/>
    </row>
    <row r="18" spans="1:8" ht="13.5">
      <c r="A18" s="51">
        <v>4372</v>
      </c>
      <c r="B18" s="13" t="s">
        <v>908</v>
      </c>
      <c r="C18" s="13"/>
      <c r="D18" s="269"/>
      <c r="E18" s="269"/>
      <c r="F18" s="269"/>
      <c r="G18" s="269"/>
      <c r="H18" s="270"/>
    </row>
    <row r="19" spans="1:8" ht="13.5">
      <c r="A19" s="51">
        <v>4376</v>
      </c>
      <c r="B19" s="13" t="s">
        <v>909</v>
      </c>
      <c r="C19" s="13"/>
      <c r="D19" s="269"/>
      <c r="E19" s="269"/>
      <c r="F19" s="269"/>
      <c r="G19" s="269"/>
      <c r="H19" s="270"/>
    </row>
    <row r="20" spans="1:8" ht="13.5">
      <c r="A20" s="51">
        <v>4378</v>
      </c>
      <c r="B20" s="13" t="s">
        <v>910</v>
      </c>
      <c r="C20" s="13"/>
      <c r="D20" s="269"/>
      <c r="E20" s="269"/>
      <c r="F20" s="269"/>
      <c r="G20" s="269"/>
      <c r="H20" s="270"/>
    </row>
    <row r="21" spans="1:8" ht="13.5">
      <c r="A21" s="51">
        <v>4379</v>
      </c>
      <c r="B21" s="13" t="s">
        <v>911</v>
      </c>
      <c r="C21" s="13"/>
      <c r="D21" s="269"/>
      <c r="E21" s="269"/>
      <c r="F21" s="269"/>
      <c r="G21" s="269"/>
      <c r="H21" s="270"/>
    </row>
    <row r="22" spans="1:8" ht="13.5">
      <c r="A22" s="51">
        <v>3319</v>
      </c>
      <c r="B22" s="71" t="s">
        <v>1865</v>
      </c>
      <c r="C22" s="13"/>
      <c r="D22" s="269"/>
      <c r="E22" s="269"/>
      <c r="F22" s="269"/>
      <c r="G22" s="269"/>
      <c r="H22" s="270"/>
    </row>
    <row r="23" spans="1:8" ht="13.5">
      <c r="A23" s="51">
        <v>3349</v>
      </c>
      <c r="B23" s="71" t="s">
        <v>405</v>
      </c>
      <c r="C23" s="13"/>
      <c r="D23" s="269"/>
      <c r="E23" s="269"/>
      <c r="F23" s="269"/>
      <c r="G23" s="269"/>
      <c r="H23" s="270"/>
    </row>
    <row r="24" spans="1:8" ht="14.25" thickBot="1">
      <c r="A24" s="72">
        <v>3419</v>
      </c>
      <c r="B24" s="37" t="s">
        <v>365</v>
      </c>
      <c r="C24" s="38"/>
      <c r="D24" s="269"/>
      <c r="E24" s="269"/>
      <c r="F24" s="269"/>
      <c r="G24" s="269"/>
      <c r="H24" s="270"/>
    </row>
    <row r="25" spans="1:8" ht="14.25" customHeight="1">
      <c r="A25" s="227"/>
      <c r="B25" s="42" t="s">
        <v>402</v>
      </c>
      <c r="C25" s="43"/>
      <c r="D25" s="509"/>
      <c r="E25" s="509"/>
      <c r="F25" s="509"/>
      <c r="G25" s="509"/>
      <c r="H25" s="256"/>
    </row>
    <row r="26" spans="1:8" ht="12.75">
      <c r="A26" s="423">
        <v>3699</v>
      </c>
      <c r="B26" s="101">
        <v>5169</v>
      </c>
      <c r="C26" s="38" t="s">
        <v>86</v>
      </c>
      <c r="D26" s="74">
        <v>200</v>
      </c>
      <c r="E26" s="74">
        <v>200</v>
      </c>
      <c r="F26" s="74">
        <v>106</v>
      </c>
      <c r="G26" s="16">
        <f>F26/E26*100</f>
        <v>53</v>
      </c>
      <c r="H26" s="22">
        <v>140</v>
      </c>
    </row>
    <row r="27" spans="1:8" ht="13.5" thickBot="1">
      <c r="A27" s="79"/>
      <c r="B27" s="80" t="s">
        <v>1840</v>
      </c>
      <c r="C27" s="81"/>
      <c r="D27" s="82">
        <f>SUM(D26:D26)</f>
        <v>200</v>
      </c>
      <c r="E27" s="82">
        <f>SUM(E26:E26)</f>
        <v>200</v>
      </c>
      <c r="F27" s="82">
        <f>SUM(F26:F26)</f>
        <v>106</v>
      </c>
      <c r="G27" s="83">
        <f>F27/E27*100</f>
        <v>53</v>
      </c>
      <c r="H27" s="84">
        <f>SUM(H26:H26)</f>
        <v>140</v>
      </c>
    </row>
    <row r="28" spans="1:8" ht="12.75">
      <c r="A28" s="51">
        <v>3111</v>
      </c>
      <c r="B28" s="101">
        <v>5136</v>
      </c>
      <c r="C28" s="38" t="s">
        <v>1911</v>
      </c>
      <c r="D28" s="67">
        <v>6</v>
      </c>
      <c r="E28" s="67">
        <v>5</v>
      </c>
      <c r="F28" s="74">
        <v>4</v>
      </c>
      <c r="G28" s="16">
        <f aca="true" t="shared" si="0" ref="G28:G41">F28/E28*100</f>
        <v>80</v>
      </c>
      <c r="H28" s="75">
        <v>2</v>
      </c>
    </row>
    <row r="29" spans="1:8" ht="12.75">
      <c r="A29" s="278"/>
      <c r="B29" s="73">
        <v>5139</v>
      </c>
      <c r="C29" s="56" t="s">
        <v>1866</v>
      </c>
      <c r="D29" s="74">
        <v>5</v>
      </c>
      <c r="E29" s="74">
        <v>1</v>
      </c>
      <c r="F29" s="74">
        <v>1</v>
      </c>
      <c r="G29" s="16">
        <f t="shared" si="0"/>
        <v>100</v>
      </c>
      <c r="H29" s="75">
        <v>0</v>
      </c>
    </row>
    <row r="30" spans="1:8" ht="12.75">
      <c r="A30" s="278"/>
      <c r="B30" s="73">
        <v>5163</v>
      </c>
      <c r="C30" s="56" t="s">
        <v>1918</v>
      </c>
      <c r="D30" s="74">
        <v>56</v>
      </c>
      <c r="E30" s="74">
        <v>56</v>
      </c>
      <c r="F30" s="74">
        <v>55</v>
      </c>
      <c r="G30" s="16">
        <f>F30/E30*100</f>
        <v>98.21428571428571</v>
      </c>
      <c r="H30" s="75">
        <v>55</v>
      </c>
    </row>
    <row r="31" spans="1:8" ht="12.75">
      <c r="A31" s="76"/>
      <c r="B31" s="73">
        <v>5169</v>
      </c>
      <c r="C31" s="38" t="s">
        <v>403</v>
      </c>
      <c r="D31" s="74">
        <v>2600</v>
      </c>
      <c r="E31" s="74">
        <v>2600</v>
      </c>
      <c r="F31" s="74">
        <v>2251</v>
      </c>
      <c r="G31" s="16">
        <f t="shared" si="0"/>
        <v>86.57692307692308</v>
      </c>
      <c r="H31" s="75">
        <v>2297</v>
      </c>
    </row>
    <row r="32" spans="1:8" ht="12.75">
      <c r="A32" s="76"/>
      <c r="B32" s="101">
        <v>5175</v>
      </c>
      <c r="C32" s="38" t="s">
        <v>462</v>
      </c>
      <c r="D32" s="74">
        <v>5</v>
      </c>
      <c r="E32" s="74">
        <v>4</v>
      </c>
      <c r="F32" s="74">
        <v>4</v>
      </c>
      <c r="G32" s="16">
        <f t="shared" si="0"/>
        <v>100</v>
      </c>
      <c r="H32" s="75">
        <v>5</v>
      </c>
    </row>
    <row r="33" spans="1:8" ht="12.75">
      <c r="A33" s="76"/>
      <c r="B33" s="73">
        <v>5194</v>
      </c>
      <c r="C33" s="38" t="s">
        <v>1915</v>
      </c>
      <c r="D33" s="74">
        <v>20</v>
      </c>
      <c r="E33" s="74">
        <v>26</v>
      </c>
      <c r="F33" s="74">
        <v>26</v>
      </c>
      <c r="G33" s="16">
        <f t="shared" si="0"/>
        <v>100</v>
      </c>
      <c r="H33" s="75">
        <v>81</v>
      </c>
    </row>
    <row r="34" spans="1:8" ht="15" thickBot="1">
      <c r="A34" s="279"/>
      <c r="B34" s="316"/>
      <c r="C34" s="511" t="s">
        <v>1891</v>
      </c>
      <c r="D34" s="59">
        <f>SUM(D28:D33)</f>
        <v>2692</v>
      </c>
      <c r="E34" s="59">
        <f>SUM(E28:E33)</f>
        <v>2692</v>
      </c>
      <c r="F34" s="59">
        <f>SUM(F28:F33)</f>
        <v>2341</v>
      </c>
      <c r="G34" s="60">
        <f t="shared" si="0"/>
        <v>86.96136701337296</v>
      </c>
      <c r="H34" s="61">
        <f>SUM(H28:H33)</f>
        <v>2440</v>
      </c>
    </row>
    <row r="35" spans="1:8" ht="12.75">
      <c r="A35" s="51">
        <v>3113</v>
      </c>
      <c r="B35" s="101">
        <v>5136</v>
      </c>
      <c r="C35" s="38" t="s">
        <v>1911</v>
      </c>
      <c r="D35" s="74">
        <v>10</v>
      </c>
      <c r="E35" s="74">
        <v>3</v>
      </c>
      <c r="F35" s="74">
        <v>3</v>
      </c>
      <c r="G35" s="98">
        <f t="shared" si="0"/>
        <v>100</v>
      </c>
      <c r="H35" s="75">
        <v>5</v>
      </c>
    </row>
    <row r="36" spans="1:8" ht="12.75">
      <c r="A36" s="278"/>
      <c r="B36" s="73">
        <v>5139</v>
      </c>
      <c r="C36" s="56" t="s">
        <v>1866</v>
      </c>
      <c r="D36" s="74">
        <v>6</v>
      </c>
      <c r="E36" s="74">
        <v>1</v>
      </c>
      <c r="F36" s="74">
        <v>0</v>
      </c>
      <c r="G36" s="16">
        <f t="shared" si="0"/>
        <v>0</v>
      </c>
      <c r="H36" s="75">
        <v>1</v>
      </c>
    </row>
    <row r="37" spans="1:8" ht="12.75">
      <c r="A37" s="278"/>
      <c r="B37" s="73">
        <v>5163</v>
      </c>
      <c r="C37" s="56" t="s">
        <v>1918</v>
      </c>
      <c r="D37" s="74">
        <v>98</v>
      </c>
      <c r="E37" s="74">
        <v>98</v>
      </c>
      <c r="F37" s="74">
        <v>97</v>
      </c>
      <c r="G37" s="16">
        <f t="shared" si="0"/>
        <v>98.9795918367347</v>
      </c>
      <c r="H37" s="75">
        <v>97</v>
      </c>
    </row>
    <row r="38" spans="1:8" ht="12.75">
      <c r="A38" s="76"/>
      <c r="B38" s="73">
        <v>5169</v>
      </c>
      <c r="C38" s="38" t="s">
        <v>403</v>
      </c>
      <c r="D38" s="74">
        <v>18</v>
      </c>
      <c r="E38" s="74">
        <v>3</v>
      </c>
      <c r="F38" s="74">
        <v>3</v>
      </c>
      <c r="G38" s="16">
        <f t="shared" si="0"/>
        <v>100</v>
      </c>
      <c r="H38" s="75">
        <v>7</v>
      </c>
    </row>
    <row r="39" spans="1:8" ht="12.75">
      <c r="A39" s="76"/>
      <c r="B39" s="101">
        <v>5175</v>
      </c>
      <c r="C39" s="38" t="s">
        <v>465</v>
      </c>
      <c r="D39" s="74">
        <v>5</v>
      </c>
      <c r="E39" s="74">
        <v>4</v>
      </c>
      <c r="F39" s="74">
        <v>3</v>
      </c>
      <c r="G39" s="16">
        <f t="shared" si="0"/>
        <v>75</v>
      </c>
      <c r="H39" s="75">
        <v>4</v>
      </c>
    </row>
    <row r="40" spans="1:8" ht="12.75">
      <c r="A40" s="278"/>
      <c r="B40" s="73">
        <v>5194</v>
      </c>
      <c r="C40" s="38" t="s">
        <v>1915</v>
      </c>
      <c r="D40" s="74">
        <v>30</v>
      </c>
      <c r="E40" s="74">
        <v>58</v>
      </c>
      <c r="F40" s="74">
        <v>58</v>
      </c>
      <c r="G40" s="16">
        <f t="shared" si="0"/>
        <v>100</v>
      </c>
      <c r="H40" s="75">
        <v>80</v>
      </c>
    </row>
    <row r="41" spans="1:8" ht="15" thickBot="1">
      <c r="A41" s="279"/>
      <c r="B41" s="316"/>
      <c r="C41" s="511" t="s">
        <v>1904</v>
      </c>
      <c r="D41" s="59">
        <f>SUM(D35:D40)</f>
        <v>167</v>
      </c>
      <c r="E41" s="59">
        <f>SUM(E35:E40)</f>
        <v>167</v>
      </c>
      <c r="F41" s="59">
        <f>SUM(F35:F40)</f>
        <v>164</v>
      </c>
      <c r="G41" s="60">
        <f t="shared" si="0"/>
        <v>98.20359281437125</v>
      </c>
      <c r="H41" s="61">
        <f>SUM(H35:H40)</f>
        <v>194</v>
      </c>
    </row>
    <row r="42" spans="1:8" ht="12.75">
      <c r="A42" s="51">
        <v>3141</v>
      </c>
      <c r="B42" s="73">
        <v>5163</v>
      </c>
      <c r="C42" s="56" t="s">
        <v>1918</v>
      </c>
      <c r="D42" s="74">
        <v>100</v>
      </c>
      <c r="E42" s="74">
        <v>100</v>
      </c>
      <c r="F42" s="74">
        <v>100</v>
      </c>
      <c r="G42" s="16">
        <f aca="true" t="shared" si="1" ref="G42:G50">F42/E42*100</f>
        <v>100</v>
      </c>
      <c r="H42" s="75">
        <v>100</v>
      </c>
    </row>
    <row r="43" spans="1:8" ht="15" thickBot="1">
      <c r="A43" s="279"/>
      <c r="B43" s="316"/>
      <c r="C43" s="511" t="s">
        <v>130</v>
      </c>
      <c r="D43" s="59">
        <f>SUM(D42)</f>
        <v>100</v>
      </c>
      <c r="E43" s="59">
        <f>SUM(E42)</f>
        <v>100</v>
      </c>
      <c r="F43" s="59">
        <f>SUM(F42)</f>
        <v>100</v>
      </c>
      <c r="G43" s="60">
        <f t="shared" si="1"/>
        <v>100</v>
      </c>
      <c r="H43" s="61">
        <f>SUM(H42)</f>
        <v>100</v>
      </c>
    </row>
    <row r="44" spans="1:8" ht="12.75">
      <c r="A44" s="51">
        <v>3319</v>
      </c>
      <c r="B44" s="101">
        <v>5136</v>
      </c>
      <c r="C44" s="38" t="s">
        <v>1911</v>
      </c>
      <c r="D44" s="74">
        <v>8</v>
      </c>
      <c r="E44" s="74">
        <v>18</v>
      </c>
      <c r="F44" s="74">
        <v>18</v>
      </c>
      <c r="G44" s="16">
        <f t="shared" si="1"/>
        <v>100</v>
      </c>
      <c r="H44" s="70">
        <v>13</v>
      </c>
    </row>
    <row r="45" spans="1:8" ht="12.75">
      <c r="A45" s="278"/>
      <c r="B45" s="73">
        <v>5139</v>
      </c>
      <c r="C45" s="56" t="s">
        <v>1866</v>
      </c>
      <c r="D45" s="74">
        <v>4</v>
      </c>
      <c r="E45" s="74">
        <v>4</v>
      </c>
      <c r="F45" s="74">
        <v>4</v>
      </c>
      <c r="G45" s="16">
        <f t="shared" si="1"/>
        <v>100</v>
      </c>
      <c r="H45" s="75">
        <v>2</v>
      </c>
    </row>
    <row r="46" spans="1:8" ht="12.75">
      <c r="A46" s="278"/>
      <c r="B46" s="73">
        <v>5169</v>
      </c>
      <c r="C46" s="38" t="s">
        <v>403</v>
      </c>
      <c r="D46" s="74">
        <v>8</v>
      </c>
      <c r="E46" s="74">
        <v>8</v>
      </c>
      <c r="F46" s="74">
        <v>6</v>
      </c>
      <c r="G46" s="16">
        <f t="shared" si="1"/>
        <v>75</v>
      </c>
      <c r="H46" s="75">
        <v>6</v>
      </c>
    </row>
    <row r="47" spans="1:8" ht="15" thickBot="1">
      <c r="A47" s="90"/>
      <c r="B47" s="91" t="s">
        <v>1840</v>
      </c>
      <c r="C47" s="92"/>
      <c r="D47" s="5">
        <f>SUM(D44:D46)</f>
        <v>20</v>
      </c>
      <c r="E47" s="5">
        <f>SUM(E44:E46)</f>
        <v>30</v>
      </c>
      <c r="F47" s="5">
        <f>SUM(F44:F46)</f>
        <v>28</v>
      </c>
      <c r="G47" s="60">
        <f t="shared" si="1"/>
        <v>93.33333333333333</v>
      </c>
      <c r="H47" s="7">
        <f>SUM(H44:H46)</f>
        <v>21</v>
      </c>
    </row>
    <row r="48" spans="1:8" ht="12.75">
      <c r="A48" s="424">
        <v>3349</v>
      </c>
      <c r="B48" s="101">
        <v>5169</v>
      </c>
      <c r="C48" s="38" t="s">
        <v>1833</v>
      </c>
      <c r="D48" s="74">
        <v>2920</v>
      </c>
      <c r="E48" s="74">
        <v>2920</v>
      </c>
      <c r="F48" s="74">
        <v>2246</v>
      </c>
      <c r="G48" s="16">
        <f t="shared" si="1"/>
        <v>76.91780821917808</v>
      </c>
      <c r="H48" s="75">
        <v>3786</v>
      </c>
    </row>
    <row r="49" spans="1:8" ht="13.5" thickBot="1">
      <c r="A49" s="79"/>
      <c r="B49" s="80" t="s">
        <v>1840</v>
      </c>
      <c r="C49" s="92"/>
      <c r="D49" s="5">
        <f>SUM(D48:D48)</f>
        <v>2920</v>
      </c>
      <c r="E49" s="5">
        <f>SUM(E48:E48)</f>
        <v>2920</v>
      </c>
      <c r="F49" s="5">
        <f>SUM(F48:F48)</f>
        <v>2246</v>
      </c>
      <c r="G49" s="83">
        <f t="shared" si="1"/>
        <v>76.91780821917808</v>
      </c>
      <c r="H49" s="7">
        <f>SUM(H48:H48)</f>
        <v>3786</v>
      </c>
    </row>
    <row r="50" spans="1:8" ht="16.5" thickBot="1">
      <c r="A50" s="251" t="s">
        <v>1850</v>
      </c>
      <c r="B50" s="124"/>
      <c r="C50" s="304"/>
      <c r="D50" s="104">
        <f>SUM(D49,D47,D43,D41,D34,D27)</f>
        <v>6099</v>
      </c>
      <c r="E50" s="104">
        <f>SUM(E49,E47,E43,E41,E34,E27)</f>
        <v>6109</v>
      </c>
      <c r="F50" s="104">
        <f>SUM(F49,F47,F43,F41,F34,F27)</f>
        <v>4985</v>
      </c>
      <c r="G50" s="161">
        <f t="shared" si="1"/>
        <v>81.60091668030775</v>
      </c>
      <c r="H50" s="106">
        <f>SUM(H49,H47,H43,H41,H34,H27)</f>
        <v>6681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III/11/1</oddHeader>
    <oddFooter>&amp;C- 16 -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09">
      <selection activeCell="M92" sqref="M92"/>
    </sheetView>
  </sheetViews>
  <sheetFormatPr defaultColWidth="9.00390625" defaultRowHeight="12.75"/>
  <cols>
    <col min="1" max="1" width="5.875" style="23" customWidth="1"/>
    <col min="2" max="2" width="5.00390625" style="353" customWidth="1"/>
    <col min="3" max="3" width="29.625" style="23" customWidth="1"/>
    <col min="4" max="4" width="8.375" style="23" bestFit="1" customWidth="1"/>
    <col min="5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1" ht="12.75">
      <c r="H1" s="24" t="s">
        <v>537</v>
      </c>
    </row>
    <row r="2" spans="1:7" ht="15.75">
      <c r="A2" s="25" t="s">
        <v>448</v>
      </c>
      <c r="B2" s="817"/>
      <c r="C2" s="27"/>
      <c r="F2" s="29"/>
      <c r="G2" s="30"/>
    </row>
    <row r="3" spans="1:8" ht="16.5" thickBot="1">
      <c r="A3" s="25"/>
      <c r="B3" s="817"/>
      <c r="C3" s="27"/>
      <c r="F3" s="29"/>
      <c r="G3" s="30"/>
      <c r="H3" s="28" t="s">
        <v>42</v>
      </c>
    </row>
    <row r="4" spans="1:8" ht="13.5">
      <c r="A4" s="31" t="s">
        <v>1871</v>
      </c>
      <c r="B4" s="818"/>
      <c r="C4" s="33"/>
      <c r="D4" s="34" t="s">
        <v>83</v>
      </c>
      <c r="E4" s="34" t="s">
        <v>208</v>
      </c>
      <c r="F4" s="34" t="s">
        <v>95</v>
      </c>
      <c r="G4" s="34" t="s">
        <v>96</v>
      </c>
      <c r="H4" s="35" t="s">
        <v>95</v>
      </c>
    </row>
    <row r="5" spans="1:8" ht="14.25" thickBot="1">
      <c r="A5" s="36"/>
      <c r="B5" s="373"/>
      <c r="C5" s="38"/>
      <c r="D5" s="39">
        <v>2012</v>
      </c>
      <c r="E5" s="39">
        <v>2012</v>
      </c>
      <c r="F5" s="39" t="s">
        <v>1233</v>
      </c>
      <c r="G5" s="39" t="s">
        <v>97</v>
      </c>
      <c r="H5" s="40" t="s">
        <v>1234</v>
      </c>
    </row>
    <row r="6" spans="1:8" ht="13.5">
      <c r="A6" s="41"/>
      <c r="B6" s="819" t="s">
        <v>402</v>
      </c>
      <c r="C6" s="43"/>
      <c r="D6" s="44"/>
      <c r="E6" s="44"/>
      <c r="F6" s="44"/>
      <c r="G6" s="44"/>
      <c r="H6" s="70"/>
    </row>
    <row r="7" spans="1:8" ht="12.75">
      <c r="A7" s="72">
        <v>3749</v>
      </c>
      <c r="B7" s="823">
        <v>5222</v>
      </c>
      <c r="C7" s="78" t="s">
        <v>408</v>
      </c>
      <c r="D7" s="74">
        <v>0</v>
      </c>
      <c r="E7" s="74">
        <v>19</v>
      </c>
      <c r="F7" s="74">
        <v>19</v>
      </c>
      <c r="G7" s="16">
        <f>F7/E7*100</f>
        <v>100</v>
      </c>
      <c r="H7" s="75">
        <v>70</v>
      </c>
    </row>
    <row r="8" spans="1:8" ht="12.75">
      <c r="A8" s="810"/>
      <c r="B8" s="822">
        <v>5331</v>
      </c>
      <c r="C8" s="811" t="s">
        <v>1872</v>
      </c>
      <c r="D8" s="74"/>
      <c r="E8" s="74"/>
      <c r="F8" s="74"/>
      <c r="G8" s="16"/>
      <c r="H8" s="75"/>
    </row>
    <row r="9" spans="1:8" ht="12.75">
      <c r="A9" s="310" t="s">
        <v>1857</v>
      </c>
      <c r="B9" s="397">
        <v>2</v>
      </c>
      <c r="C9" s="49" t="s">
        <v>1874</v>
      </c>
      <c r="D9" s="74">
        <v>0</v>
      </c>
      <c r="E9" s="74">
        <v>0</v>
      </c>
      <c r="F9" s="74">
        <v>0</v>
      </c>
      <c r="G9" s="16"/>
      <c r="H9" s="75">
        <v>63</v>
      </c>
    </row>
    <row r="10" spans="1:8" ht="12.75">
      <c r="A10" s="810"/>
      <c r="B10" s="397">
        <v>30</v>
      </c>
      <c r="C10" s="13" t="s">
        <v>1892</v>
      </c>
      <c r="D10" s="74">
        <v>0</v>
      </c>
      <c r="E10" s="74">
        <v>0</v>
      </c>
      <c r="F10" s="74">
        <v>0</v>
      </c>
      <c r="G10" s="16"/>
      <c r="H10" s="75">
        <v>15</v>
      </c>
    </row>
    <row r="11" spans="1:8" ht="12.75">
      <c r="A11" s="810"/>
      <c r="B11" s="397">
        <v>38</v>
      </c>
      <c r="C11" s="13" t="s">
        <v>1897</v>
      </c>
      <c r="D11" s="74">
        <v>0</v>
      </c>
      <c r="E11" s="74">
        <v>0</v>
      </c>
      <c r="F11" s="74">
        <v>0</v>
      </c>
      <c r="G11" s="16"/>
      <c r="H11" s="75">
        <v>11</v>
      </c>
    </row>
    <row r="12" spans="1:8" ht="15" thickBot="1">
      <c r="A12" s="79"/>
      <c r="B12" s="824" t="s">
        <v>1840</v>
      </c>
      <c r="C12" s="81"/>
      <c r="D12" s="82">
        <f>SUM(D7:D11)</f>
        <v>0</v>
      </c>
      <c r="E12" s="82">
        <f>SUM(E7:E11)</f>
        <v>19</v>
      </c>
      <c r="F12" s="82">
        <f>SUM(F7:F11)</f>
        <v>19</v>
      </c>
      <c r="G12" s="60">
        <f>F12/E12*100</f>
        <v>100</v>
      </c>
      <c r="H12" s="84">
        <f>SUM(H7:H11)</f>
        <v>159</v>
      </c>
    </row>
    <row r="13" spans="1:8" ht="12.75">
      <c r="A13" s="51">
        <v>3111</v>
      </c>
      <c r="B13" s="820">
        <v>5331</v>
      </c>
      <c r="C13" s="46" t="s">
        <v>1872</v>
      </c>
      <c r="D13" s="12">
        <f>SUM(D14:D20)</f>
        <v>700</v>
      </c>
      <c r="E13" s="12">
        <f>SUM(E14:E20)</f>
        <v>3695</v>
      </c>
      <c r="F13" s="12">
        <f>SUM(F14:F20)</f>
        <v>3679</v>
      </c>
      <c r="G13" s="47">
        <f>F13/E13*100</f>
        <v>99.56698240866035</v>
      </c>
      <c r="H13" s="11">
        <f>SUM(H14:H20)</f>
        <v>7434</v>
      </c>
    </row>
    <row r="14" spans="1:10" ht="12.75">
      <c r="A14" s="52" t="s">
        <v>144</v>
      </c>
      <c r="B14" s="407"/>
      <c r="C14" s="618" t="s">
        <v>1827</v>
      </c>
      <c r="D14" s="54">
        <v>0</v>
      </c>
      <c r="E14" s="54">
        <v>0</v>
      </c>
      <c r="F14" s="54">
        <v>0</v>
      </c>
      <c r="G14" s="16"/>
      <c r="H14" s="55">
        <v>249</v>
      </c>
      <c r="J14" s="29"/>
    </row>
    <row r="15" spans="1:10" ht="12.75">
      <c r="A15" s="52" t="s">
        <v>240</v>
      </c>
      <c r="B15" s="407"/>
      <c r="C15" s="56" t="s">
        <v>239</v>
      </c>
      <c r="D15" s="54">
        <v>300</v>
      </c>
      <c r="E15" s="54">
        <v>680</v>
      </c>
      <c r="F15" s="54">
        <v>680</v>
      </c>
      <c r="G15" s="16">
        <f aca="true" t="shared" si="0" ref="G15:G20">F15/E15*100</f>
        <v>100</v>
      </c>
      <c r="H15" s="55">
        <v>686</v>
      </c>
      <c r="J15" s="29"/>
    </row>
    <row r="16" spans="1:10" ht="12.75">
      <c r="A16" s="52" t="s">
        <v>175</v>
      </c>
      <c r="B16" s="407"/>
      <c r="C16" s="13" t="s">
        <v>460</v>
      </c>
      <c r="D16" s="54">
        <v>400</v>
      </c>
      <c r="E16" s="54">
        <v>400</v>
      </c>
      <c r="F16" s="54">
        <v>400</v>
      </c>
      <c r="G16" s="16">
        <f t="shared" si="0"/>
        <v>100</v>
      </c>
      <c r="H16" s="55">
        <v>800</v>
      </c>
      <c r="J16" s="29"/>
    </row>
    <row r="17" spans="1:10" ht="12.75">
      <c r="A17" s="52" t="s">
        <v>228</v>
      </c>
      <c r="B17" s="407"/>
      <c r="C17" s="56" t="s">
        <v>229</v>
      </c>
      <c r="D17" s="54">
        <v>0</v>
      </c>
      <c r="E17" s="54">
        <v>270</v>
      </c>
      <c r="F17" s="54">
        <v>270</v>
      </c>
      <c r="G17" s="16">
        <f t="shared" si="0"/>
        <v>100</v>
      </c>
      <c r="H17" s="55">
        <v>2560</v>
      </c>
      <c r="J17" s="29"/>
    </row>
    <row r="18" spans="1:10" ht="12.75">
      <c r="A18" s="52" t="s">
        <v>1238</v>
      </c>
      <c r="B18" s="53"/>
      <c r="C18" s="618" t="s">
        <v>1239</v>
      </c>
      <c r="D18" s="54">
        <v>0</v>
      </c>
      <c r="E18" s="54">
        <v>88</v>
      </c>
      <c r="F18" s="54">
        <v>72</v>
      </c>
      <c r="G18" s="16">
        <f t="shared" si="0"/>
        <v>81.81818181818183</v>
      </c>
      <c r="H18" s="55">
        <v>103</v>
      </c>
      <c r="J18" s="29"/>
    </row>
    <row r="19" spans="1:10" ht="12.75">
      <c r="A19" s="52" t="s">
        <v>241</v>
      </c>
      <c r="B19" s="407"/>
      <c r="C19" s="13" t="s">
        <v>242</v>
      </c>
      <c r="D19" s="54">
        <v>0</v>
      </c>
      <c r="E19" s="54">
        <v>410</v>
      </c>
      <c r="F19" s="54">
        <v>410</v>
      </c>
      <c r="G19" s="16">
        <f t="shared" si="0"/>
        <v>100</v>
      </c>
      <c r="H19" s="55">
        <v>355</v>
      </c>
      <c r="J19" s="29"/>
    </row>
    <row r="20" spans="1:10" ht="12.75">
      <c r="A20" s="52" t="s">
        <v>1811</v>
      </c>
      <c r="B20" s="407"/>
      <c r="C20" s="13" t="s">
        <v>1812</v>
      </c>
      <c r="D20" s="54">
        <v>0</v>
      </c>
      <c r="E20" s="54">
        <v>1847</v>
      </c>
      <c r="F20" s="54">
        <v>1847</v>
      </c>
      <c r="G20" s="16">
        <f t="shared" si="0"/>
        <v>100</v>
      </c>
      <c r="H20" s="55">
        <v>2681</v>
      </c>
      <c r="J20" s="29"/>
    </row>
    <row r="21" spans="1:8" ht="12.75">
      <c r="A21" s="45">
        <v>3111</v>
      </c>
      <c r="B21" s="820">
        <v>5331</v>
      </c>
      <c r="C21" s="46" t="s">
        <v>1872</v>
      </c>
      <c r="D21" s="217">
        <f>SUM(D22:D41)</f>
        <v>34452</v>
      </c>
      <c r="E21" s="217">
        <f>SUM(E22:E41)</f>
        <v>36254</v>
      </c>
      <c r="F21" s="217">
        <f>SUM(F22:F41)</f>
        <v>36102</v>
      </c>
      <c r="G21" s="47">
        <f>F21/E21*100</f>
        <v>99.58073591879517</v>
      </c>
      <c r="H21" s="11">
        <f>SUM(H22:H41)</f>
        <v>32588</v>
      </c>
    </row>
    <row r="22" spans="1:8" ht="12.75">
      <c r="A22" s="208" t="s">
        <v>1857</v>
      </c>
      <c r="B22" s="407">
        <v>1</v>
      </c>
      <c r="C22" s="49" t="s">
        <v>1873</v>
      </c>
      <c r="D22" s="650">
        <v>920</v>
      </c>
      <c r="E22" s="650">
        <v>920</v>
      </c>
      <c r="F22" s="650">
        <v>920</v>
      </c>
      <c r="G22" s="16">
        <f aca="true" t="shared" si="1" ref="G22:G32">F22/E22*100</f>
        <v>100</v>
      </c>
      <c r="H22" s="21">
        <v>870</v>
      </c>
    </row>
    <row r="23" spans="1:8" ht="12.75">
      <c r="A23" s="50"/>
      <c r="B23" s="407">
        <v>2</v>
      </c>
      <c r="C23" s="49" t="s">
        <v>1874</v>
      </c>
      <c r="D23" s="651">
        <v>1450</v>
      </c>
      <c r="E23" s="651">
        <v>1450</v>
      </c>
      <c r="F23" s="651">
        <v>1450</v>
      </c>
      <c r="G23" s="16">
        <f>F23/E23*100</f>
        <v>100</v>
      </c>
      <c r="H23" s="18">
        <v>1350</v>
      </c>
    </row>
    <row r="24" spans="1:8" ht="12.75">
      <c r="A24" s="50"/>
      <c r="B24" s="407">
        <v>3</v>
      </c>
      <c r="C24" s="49" t="s">
        <v>1875</v>
      </c>
      <c r="D24" s="651">
        <v>1450</v>
      </c>
      <c r="E24" s="651">
        <v>1450</v>
      </c>
      <c r="F24" s="651">
        <v>1450</v>
      </c>
      <c r="G24" s="16">
        <f t="shared" si="1"/>
        <v>100</v>
      </c>
      <c r="H24" s="18">
        <v>1350</v>
      </c>
    </row>
    <row r="25" spans="1:8" ht="12.75">
      <c r="A25" s="48"/>
      <c r="B25" s="407">
        <v>5</v>
      </c>
      <c r="C25" s="13" t="s">
        <v>1876</v>
      </c>
      <c r="D25" s="650">
        <v>1280</v>
      </c>
      <c r="E25" s="650">
        <v>1280</v>
      </c>
      <c r="F25" s="650">
        <v>1280</v>
      </c>
      <c r="G25" s="16">
        <f t="shared" si="1"/>
        <v>100</v>
      </c>
      <c r="H25" s="21">
        <v>1270</v>
      </c>
    </row>
    <row r="26" spans="1:8" ht="12.75">
      <c r="A26" s="48"/>
      <c r="B26" s="407">
        <v>6</v>
      </c>
      <c r="C26" s="13" t="s">
        <v>1877</v>
      </c>
      <c r="D26" s="650">
        <v>3170</v>
      </c>
      <c r="E26" s="650">
        <v>3170</v>
      </c>
      <c r="F26" s="650">
        <v>3170</v>
      </c>
      <c r="G26" s="16">
        <f t="shared" si="1"/>
        <v>100</v>
      </c>
      <c r="H26" s="21">
        <v>2950</v>
      </c>
    </row>
    <row r="27" spans="1:8" ht="12.75">
      <c r="A27" s="48"/>
      <c r="B27" s="407">
        <v>8</v>
      </c>
      <c r="C27" s="13" t="s">
        <v>1878</v>
      </c>
      <c r="D27" s="650">
        <v>1300</v>
      </c>
      <c r="E27" s="650">
        <v>1300</v>
      </c>
      <c r="F27" s="650">
        <v>1300</v>
      </c>
      <c r="G27" s="16">
        <f t="shared" si="1"/>
        <v>100</v>
      </c>
      <c r="H27" s="21">
        <v>1300</v>
      </c>
    </row>
    <row r="28" spans="1:8" ht="12.75">
      <c r="A28" s="48"/>
      <c r="B28" s="407">
        <v>9</v>
      </c>
      <c r="C28" s="13" t="s">
        <v>425</v>
      </c>
      <c r="D28" s="650">
        <v>2140</v>
      </c>
      <c r="E28" s="650">
        <v>2140</v>
      </c>
      <c r="F28" s="650">
        <v>2140</v>
      </c>
      <c r="G28" s="16">
        <f t="shared" si="1"/>
        <v>100</v>
      </c>
      <c r="H28" s="21">
        <v>1970</v>
      </c>
    </row>
    <row r="29" spans="1:8" ht="12.75">
      <c r="A29" s="48"/>
      <c r="B29" s="407">
        <v>10</v>
      </c>
      <c r="C29" s="13" t="s">
        <v>1879</v>
      </c>
      <c r="D29" s="650">
        <v>1650</v>
      </c>
      <c r="E29" s="650">
        <v>3452</v>
      </c>
      <c r="F29" s="650">
        <v>3452</v>
      </c>
      <c r="G29" s="16">
        <f t="shared" si="1"/>
        <v>100</v>
      </c>
      <c r="H29" s="21">
        <v>1550</v>
      </c>
    </row>
    <row r="30" spans="1:8" ht="12.75">
      <c r="A30" s="48"/>
      <c r="B30" s="407">
        <v>11</v>
      </c>
      <c r="C30" s="13" t="s">
        <v>1880</v>
      </c>
      <c r="D30" s="650">
        <v>1520</v>
      </c>
      <c r="E30" s="650">
        <v>1520</v>
      </c>
      <c r="F30" s="650">
        <v>1520</v>
      </c>
      <c r="G30" s="16">
        <f t="shared" si="1"/>
        <v>100</v>
      </c>
      <c r="H30" s="21">
        <v>1460</v>
      </c>
    </row>
    <row r="31" spans="1:8" ht="12.75">
      <c r="A31" s="48"/>
      <c r="B31" s="407">
        <v>13</v>
      </c>
      <c r="C31" s="13" t="s">
        <v>1909</v>
      </c>
      <c r="D31" s="650">
        <v>3040</v>
      </c>
      <c r="E31" s="650">
        <v>3040</v>
      </c>
      <c r="F31" s="650">
        <v>3040</v>
      </c>
      <c r="G31" s="16">
        <f t="shared" si="1"/>
        <v>100</v>
      </c>
      <c r="H31" s="21">
        <v>2960</v>
      </c>
    </row>
    <row r="32" spans="1:8" ht="12.75">
      <c r="A32" s="48"/>
      <c r="B32" s="407">
        <v>15</v>
      </c>
      <c r="C32" s="13" t="s">
        <v>1881</v>
      </c>
      <c r="D32" s="650">
        <v>1840</v>
      </c>
      <c r="E32" s="650">
        <v>1840</v>
      </c>
      <c r="F32" s="650">
        <v>1840</v>
      </c>
      <c r="G32" s="16">
        <f t="shared" si="1"/>
        <v>100</v>
      </c>
      <c r="H32" s="21">
        <v>1630</v>
      </c>
    </row>
    <row r="33" spans="1:8" ht="12.75">
      <c r="A33" s="48"/>
      <c r="B33" s="407">
        <v>18</v>
      </c>
      <c r="C33" s="13" t="s">
        <v>1882</v>
      </c>
      <c r="D33" s="650">
        <v>2130</v>
      </c>
      <c r="E33" s="650">
        <v>2130</v>
      </c>
      <c r="F33" s="650">
        <v>1978</v>
      </c>
      <c r="G33" s="16">
        <f aca="true" t="shared" si="2" ref="G33:G41">F33/E33*100</f>
        <v>92.86384976525821</v>
      </c>
      <c r="H33" s="21">
        <v>1818</v>
      </c>
    </row>
    <row r="34" spans="1:8" ht="12.75">
      <c r="A34" s="48"/>
      <c r="B34" s="407">
        <v>19</v>
      </c>
      <c r="C34" s="13" t="s">
        <v>1883</v>
      </c>
      <c r="D34" s="650">
        <v>1480</v>
      </c>
      <c r="E34" s="650">
        <v>1480</v>
      </c>
      <c r="F34" s="650">
        <v>1480</v>
      </c>
      <c r="G34" s="16">
        <f t="shared" si="2"/>
        <v>100</v>
      </c>
      <c r="H34" s="21">
        <v>1430</v>
      </c>
    </row>
    <row r="35" spans="1:8" ht="12.75">
      <c r="A35" s="48"/>
      <c r="B35" s="407">
        <v>20</v>
      </c>
      <c r="C35" s="13" t="s">
        <v>1884</v>
      </c>
      <c r="D35" s="650">
        <v>2940</v>
      </c>
      <c r="E35" s="650">
        <v>2940</v>
      </c>
      <c r="F35" s="650">
        <v>2940</v>
      </c>
      <c r="G35" s="16">
        <f t="shared" si="2"/>
        <v>100</v>
      </c>
      <c r="H35" s="21">
        <v>2770</v>
      </c>
    </row>
    <row r="36" spans="1:8" ht="12.75">
      <c r="A36" s="48"/>
      <c r="B36" s="407">
        <v>21</v>
      </c>
      <c r="C36" s="13" t="s">
        <v>1885</v>
      </c>
      <c r="D36" s="650">
        <v>1330</v>
      </c>
      <c r="E36" s="650">
        <v>1330</v>
      </c>
      <c r="F36" s="650">
        <v>1330</v>
      </c>
      <c r="G36" s="16">
        <f t="shared" si="2"/>
        <v>100</v>
      </c>
      <c r="H36" s="21">
        <v>1300</v>
      </c>
    </row>
    <row r="37" spans="1:8" ht="12.75">
      <c r="A37" s="48"/>
      <c r="B37" s="407">
        <v>22</v>
      </c>
      <c r="C37" s="13" t="s">
        <v>1886</v>
      </c>
      <c r="D37" s="650">
        <v>1320</v>
      </c>
      <c r="E37" s="650">
        <v>1320</v>
      </c>
      <c r="F37" s="650">
        <v>1320</v>
      </c>
      <c r="G37" s="16">
        <f t="shared" si="2"/>
        <v>100</v>
      </c>
      <c r="H37" s="21">
        <v>1220</v>
      </c>
    </row>
    <row r="38" spans="1:8" ht="12.75">
      <c r="A38" s="48"/>
      <c r="B38" s="407">
        <v>23</v>
      </c>
      <c r="C38" s="13" t="s">
        <v>1887</v>
      </c>
      <c r="D38" s="650">
        <v>950</v>
      </c>
      <c r="E38" s="650">
        <v>950</v>
      </c>
      <c r="F38" s="650">
        <v>950</v>
      </c>
      <c r="G38" s="16">
        <f t="shared" si="2"/>
        <v>100</v>
      </c>
      <c r="H38" s="21">
        <v>920</v>
      </c>
    </row>
    <row r="39" spans="1:8" ht="12.75">
      <c r="A39" s="48"/>
      <c r="B39" s="407">
        <v>26</v>
      </c>
      <c r="C39" s="13" t="s">
        <v>1888</v>
      </c>
      <c r="D39" s="650">
        <v>1330</v>
      </c>
      <c r="E39" s="650">
        <v>1330</v>
      </c>
      <c r="F39" s="650">
        <v>1330</v>
      </c>
      <c r="G39" s="16">
        <f t="shared" si="2"/>
        <v>100</v>
      </c>
      <c r="H39" s="21">
        <v>1300</v>
      </c>
    </row>
    <row r="40" spans="1:10" ht="12.75">
      <c r="A40" s="48"/>
      <c r="B40" s="407">
        <v>27</v>
      </c>
      <c r="C40" s="13" t="s">
        <v>1889</v>
      </c>
      <c r="D40" s="650">
        <v>1640</v>
      </c>
      <c r="E40" s="650">
        <v>1640</v>
      </c>
      <c r="F40" s="650">
        <v>1640</v>
      </c>
      <c r="G40" s="16">
        <f t="shared" si="2"/>
        <v>100</v>
      </c>
      <c r="H40" s="21">
        <v>1690</v>
      </c>
      <c r="J40" s="29"/>
    </row>
    <row r="41" spans="1:10" ht="12.75">
      <c r="A41" s="48"/>
      <c r="B41" s="407">
        <v>28</v>
      </c>
      <c r="C41" s="13" t="s">
        <v>1890</v>
      </c>
      <c r="D41" s="650">
        <v>1572</v>
      </c>
      <c r="E41" s="650">
        <v>1572</v>
      </c>
      <c r="F41" s="650">
        <v>1572</v>
      </c>
      <c r="G41" s="16">
        <f t="shared" si="2"/>
        <v>100</v>
      </c>
      <c r="H41" s="21">
        <v>1480</v>
      </c>
      <c r="J41" s="29"/>
    </row>
    <row r="42" spans="1:8" s="62" customFormat="1" ht="15.75" thickBot="1">
      <c r="A42" s="57"/>
      <c r="B42" s="821"/>
      <c r="C42" s="58" t="s">
        <v>1891</v>
      </c>
      <c r="D42" s="59">
        <f>SUM(D13,D21)</f>
        <v>35152</v>
      </c>
      <c r="E42" s="59">
        <f>SUM(E13,E21)</f>
        <v>39949</v>
      </c>
      <c r="F42" s="59">
        <f>SUM(F13,F21)</f>
        <v>39781</v>
      </c>
      <c r="G42" s="60">
        <f>F42/E42*100</f>
        <v>99.57946381636586</v>
      </c>
      <c r="H42" s="61">
        <f>SUM(H13,H21)</f>
        <v>40022</v>
      </c>
    </row>
    <row r="43" spans="1:8" s="62" customFormat="1" ht="15">
      <c r="A43" s="65">
        <v>3113</v>
      </c>
      <c r="B43" s="822">
        <v>5331</v>
      </c>
      <c r="C43" s="811" t="s">
        <v>1872</v>
      </c>
      <c r="D43" s="12">
        <f>SUM(D44:D59)</f>
        <v>19949</v>
      </c>
      <c r="E43" s="12">
        <f>SUM(E44:E59)</f>
        <v>22480</v>
      </c>
      <c r="F43" s="12">
        <f>SUM(F44:F59)</f>
        <v>22059</v>
      </c>
      <c r="G43" s="47">
        <f>F43/E43*100</f>
        <v>98.12722419928825</v>
      </c>
      <c r="H43" s="11">
        <f>SUM(H44:H59)</f>
        <v>27347</v>
      </c>
    </row>
    <row r="44" spans="1:8" ht="12.75">
      <c r="A44" s="52" t="s">
        <v>218</v>
      </c>
      <c r="B44" s="407"/>
      <c r="C44" s="618" t="s">
        <v>1813</v>
      </c>
      <c r="D44" s="20">
        <v>0</v>
      </c>
      <c r="E44" s="20">
        <v>0</v>
      </c>
      <c r="F44" s="20">
        <v>0</v>
      </c>
      <c r="G44" s="16"/>
      <c r="H44" s="21">
        <v>236</v>
      </c>
    </row>
    <row r="45" spans="1:8" ht="12.75">
      <c r="A45" s="52" t="s">
        <v>186</v>
      </c>
      <c r="B45" s="407"/>
      <c r="C45" s="13" t="s">
        <v>181</v>
      </c>
      <c r="D45" s="20">
        <v>2229</v>
      </c>
      <c r="E45" s="20">
        <v>2059</v>
      </c>
      <c r="F45" s="20">
        <v>1989</v>
      </c>
      <c r="G45" s="16">
        <f>F45/E45*100</f>
        <v>96.60029140359397</v>
      </c>
      <c r="H45" s="21">
        <v>1959</v>
      </c>
    </row>
    <row r="46" spans="1:8" ht="12.75">
      <c r="A46" s="52" t="s">
        <v>176</v>
      </c>
      <c r="B46" s="407"/>
      <c r="C46" s="13" t="s">
        <v>461</v>
      </c>
      <c r="D46" s="20">
        <v>900</v>
      </c>
      <c r="E46" s="20">
        <v>900</v>
      </c>
      <c r="F46" s="20">
        <v>900</v>
      </c>
      <c r="G46" s="16">
        <f>F46/E46*100</f>
        <v>100</v>
      </c>
      <c r="H46" s="21">
        <v>1308</v>
      </c>
    </row>
    <row r="47" spans="1:8" ht="12.75">
      <c r="A47" s="52" t="s">
        <v>230</v>
      </c>
      <c r="B47" s="407"/>
      <c r="C47" s="56" t="s">
        <v>231</v>
      </c>
      <c r="D47" s="20">
        <v>250</v>
      </c>
      <c r="E47" s="20">
        <v>250</v>
      </c>
      <c r="F47" s="20">
        <v>250</v>
      </c>
      <c r="G47" s="16">
        <f>F47/E47*100</f>
        <v>100</v>
      </c>
      <c r="H47" s="21">
        <v>503</v>
      </c>
    </row>
    <row r="48" spans="1:8" ht="12.75">
      <c r="A48" s="52" t="s">
        <v>250</v>
      </c>
      <c r="B48" s="407"/>
      <c r="C48" s="13" t="s">
        <v>143</v>
      </c>
      <c r="D48" s="20">
        <v>16570</v>
      </c>
      <c r="E48" s="20">
        <v>14995</v>
      </c>
      <c r="F48" s="20">
        <v>14648</v>
      </c>
      <c r="G48" s="16">
        <f>F48/E48*100</f>
        <v>97.68589529843281</v>
      </c>
      <c r="H48" s="21">
        <v>14263</v>
      </c>
    </row>
    <row r="49" spans="1:8" ht="12.75">
      <c r="A49" s="52" t="s">
        <v>251</v>
      </c>
      <c r="B49" s="407"/>
      <c r="C49" s="56" t="s">
        <v>180</v>
      </c>
      <c r="D49" s="20">
        <v>0</v>
      </c>
      <c r="E49" s="20">
        <v>17</v>
      </c>
      <c r="F49" s="20">
        <v>17</v>
      </c>
      <c r="G49" s="16">
        <f>F49/E49*100</f>
        <v>100</v>
      </c>
      <c r="H49" s="21">
        <v>16</v>
      </c>
    </row>
    <row r="50" spans="1:8" ht="12.75">
      <c r="A50" s="52" t="s">
        <v>1240</v>
      </c>
      <c r="B50" s="53"/>
      <c r="C50" s="618" t="s">
        <v>1241</v>
      </c>
      <c r="D50" s="20">
        <v>0</v>
      </c>
      <c r="E50" s="20">
        <v>0</v>
      </c>
      <c r="F50" s="20">
        <v>0</v>
      </c>
      <c r="G50" s="16"/>
      <c r="H50" s="21">
        <v>234</v>
      </c>
    </row>
    <row r="51" spans="1:8" ht="12.75">
      <c r="A51" s="52" t="s">
        <v>232</v>
      </c>
      <c r="B51" s="407"/>
      <c r="C51" s="56" t="s">
        <v>233</v>
      </c>
      <c r="D51" s="20">
        <v>0</v>
      </c>
      <c r="E51" s="20">
        <v>176</v>
      </c>
      <c r="F51" s="20">
        <v>175</v>
      </c>
      <c r="G51" s="16">
        <f>F51/E51*100</f>
        <v>99.43181818181817</v>
      </c>
      <c r="H51" s="21">
        <v>3766</v>
      </c>
    </row>
    <row r="52" spans="1:8" ht="12.75">
      <c r="A52" s="52" t="s">
        <v>1242</v>
      </c>
      <c r="B52" s="53"/>
      <c r="C52" s="618" t="s">
        <v>1243</v>
      </c>
      <c r="D52" s="20">
        <v>0</v>
      </c>
      <c r="E52" s="20">
        <v>180</v>
      </c>
      <c r="F52" s="20">
        <v>180</v>
      </c>
      <c r="G52" s="16">
        <f>F52/E52*100</f>
        <v>100</v>
      </c>
      <c r="H52" s="21">
        <v>153</v>
      </c>
    </row>
    <row r="53" spans="1:8" ht="12.75">
      <c r="A53" s="52" t="s">
        <v>243</v>
      </c>
      <c r="B53" s="820"/>
      <c r="C53" s="13" t="s">
        <v>244</v>
      </c>
      <c r="D53" s="20">
        <v>0</v>
      </c>
      <c r="E53" s="20">
        <v>201</v>
      </c>
      <c r="F53" s="20">
        <v>198</v>
      </c>
      <c r="G53" s="16">
        <f>F53/E53*100</f>
        <v>98.50746268656717</v>
      </c>
      <c r="H53" s="22">
        <v>121</v>
      </c>
    </row>
    <row r="54" spans="1:8" ht="12.75">
      <c r="A54" s="149"/>
      <c r="B54" s="1655"/>
      <c r="C54" s="149"/>
      <c r="D54" s="1656"/>
      <c r="E54" s="1656"/>
      <c r="F54" s="1656"/>
      <c r="G54" s="266"/>
      <c r="H54" s="265"/>
    </row>
    <row r="55" ht="12.75">
      <c r="D55" s="1083" t="s">
        <v>1781</v>
      </c>
    </row>
    <row r="56" spans="1:8" ht="12.75">
      <c r="A56" s="208" t="s">
        <v>1857</v>
      </c>
      <c r="B56" s="407">
        <v>37</v>
      </c>
      <c r="C56" s="13" t="s">
        <v>1817</v>
      </c>
      <c r="D56" s="20">
        <v>0</v>
      </c>
      <c r="E56" s="20">
        <v>0</v>
      </c>
      <c r="F56" s="20">
        <v>0</v>
      </c>
      <c r="G56" s="16"/>
      <c r="H56" s="22">
        <v>100</v>
      </c>
    </row>
    <row r="57" spans="1:8" ht="12.75">
      <c r="A57" s="52"/>
      <c r="B57" s="407">
        <v>44</v>
      </c>
      <c r="C57" s="13" t="s">
        <v>1818</v>
      </c>
      <c r="D57" s="20">
        <v>0</v>
      </c>
      <c r="E57" s="20">
        <v>0</v>
      </c>
      <c r="F57" s="20">
        <v>0</v>
      </c>
      <c r="G57" s="16"/>
      <c r="H57" s="22">
        <v>150</v>
      </c>
    </row>
    <row r="58" spans="1:8" ht="12.75">
      <c r="A58" s="52" t="s">
        <v>241</v>
      </c>
      <c r="B58" s="820"/>
      <c r="C58" s="13" t="s">
        <v>245</v>
      </c>
      <c r="D58" s="20">
        <v>0</v>
      </c>
      <c r="E58" s="20">
        <v>1188</v>
      </c>
      <c r="F58" s="20">
        <v>1188</v>
      </c>
      <c r="G58" s="16">
        <f>F58/E58*100</f>
        <v>100</v>
      </c>
      <c r="H58" s="22">
        <v>853</v>
      </c>
    </row>
    <row r="59" spans="1:8" ht="12.75">
      <c r="A59" s="52" t="s">
        <v>1811</v>
      </c>
      <c r="B59" s="820"/>
      <c r="C59" s="13" t="s">
        <v>1814</v>
      </c>
      <c r="D59" s="67">
        <v>0</v>
      </c>
      <c r="E59" s="67">
        <v>2514</v>
      </c>
      <c r="F59" s="67">
        <v>2514</v>
      </c>
      <c r="G59" s="16">
        <f>F59/E59*100</f>
        <v>100</v>
      </c>
      <c r="H59" s="22">
        <v>3685</v>
      </c>
    </row>
    <row r="60" spans="1:8" ht="12.75">
      <c r="A60" s="65">
        <v>3113</v>
      </c>
      <c r="B60" s="822">
        <v>5331</v>
      </c>
      <c r="C60" s="811" t="s">
        <v>1872</v>
      </c>
      <c r="D60" s="12">
        <f>SUM(D61:D73)</f>
        <v>58637</v>
      </c>
      <c r="E60" s="12">
        <f>SUM(E61:E73)</f>
        <v>59862</v>
      </c>
      <c r="F60" s="12">
        <f>SUM(F61:F73)</f>
        <v>59862</v>
      </c>
      <c r="G60" s="47">
        <f aca="true" t="shared" si="3" ref="G60:G73">F60/E60*100</f>
        <v>100</v>
      </c>
      <c r="H60" s="11">
        <f>SUM(H61:H73)</f>
        <v>56877</v>
      </c>
    </row>
    <row r="61" spans="1:8" ht="12.75">
      <c r="A61" s="208" t="s">
        <v>1857</v>
      </c>
      <c r="B61" s="407">
        <v>30</v>
      </c>
      <c r="C61" s="13" t="s">
        <v>1892</v>
      </c>
      <c r="D61" s="650">
        <v>4000</v>
      </c>
      <c r="E61" s="650">
        <v>4096</v>
      </c>
      <c r="F61" s="650">
        <v>4096</v>
      </c>
      <c r="G61" s="16">
        <f t="shared" si="3"/>
        <v>100</v>
      </c>
      <c r="H61" s="21">
        <v>4197</v>
      </c>
    </row>
    <row r="62" spans="1:8" ht="12.75">
      <c r="A62" s="48"/>
      <c r="B62" s="407">
        <v>31</v>
      </c>
      <c r="C62" s="13" t="s">
        <v>1893</v>
      </c>
      <c r="D62" s="650">
        <v>4602</v>
      </c>
      <c r="E62" s="650">
        <v>4661</v>
      </c>
      <c r="F62" s="650">
        <v>4661</v>
      </c>
      <c r="G62" s="16">
        <f t="shared" si="3"/>
        <v>100</v>
      </c>
      <c r="H62" s="21">
        <v>4010</v>
      </c>
    </row>
    <row r="63" spans="1:8" ht="12.75">
      <c r="A63" s="48"/>
      <c r="B63" s="407">
        <v>33</v>
      </c>
      <c r="C63" s="13" t="s">
        <v>1894</v>
      </c>
      <c r="D63" s="650">
        <v>6700</v>
      </c>
      <c r="E63" s="650">
        <v>6816</v>
      </c>
      <c r="F63" s="650">
        <v>6816</v>
      </c>
      <c r="G63" s="16">
        <f t="shared" si="3"/>
        <v>100</v>
      </c>
      <c r="H63" s="21">
        <v>6373</v>
      </c>
    </row>
    <row r="64" spans="1:8" ht="12.75">
      <c r="A64" s="48"/>
      <c r="B64" s="407">
        <v>34</v>
      </c>
      <c r="C64" s="13" t="s">
        <v>1895</v>
      </c>
      <c r="D64" s="650">
        <v>4300</v>
      </c>
      <c r="E64" s="650">
        <v>4398</v>
      </c>
      <c r="F64" s="650">
        <v>4398</v>
      </c>
      <c r="G64" s="16">
        <f t="shared" si="3"/>
        <v>100</v>
      </c>
      <c r="H64" s="21">
        <v>4082</v>
      </c>
    </row>
    <row r="65" spans="1:8" ht="12.75">
      <c r="A65" s="48"/>
      <c r="B65" s="407">
        <v>36</v>
      </c>
      <c r="C65" s="13" t="s">
        <v>1896</v>
      </c>
      <c r="D65" s="650">
        <v>3750</v>
      </c>
      <c r="E65" s="650">
        <v>3837</v>
      </c>
      <c r="F65" s="650">
        <v>3837</v>
      </c>
      <c r="G65" s="16">
        <f t="shared" si="3"/>
        <v>100</v>
      </c>
      <c r="H65" s="21">
        <v>3735</v>
      </c>
    </row>
    <row r="66" spans="1:8" ht="12.75">
      <c r="A66" s="48"/>
      <c r="B66" s="407">
        <v>37</v>
      </c>
      <c r="C66" s="13" t="s">
        <v>1815</v>
      </c>
      <c r="D66" s="650">
        <v>4100</v>
      </c>
      <c r="E66" s="650">
        <v>4163</v>
      </c>
      <c r="F66" s="650">
        <v>4163</v>
      </c>
      <c r="G66" s="16">
        <f t="shared" si="3"/>
        <v>100</v>
      </c>
      <c r="H66" s="21">
        <v>3915</v>
      </c>
    </row>
    <row r="67" spans="1:8" ht="12.75">
      <c r="A67" s="48"/>
      <c r="B67" s="407">
        <v>38</v>
      </c>
      <c r="C67" s="13" t="s">
        <v>1897</v>
      </c>
      <c r="D67" s="650">
        <v>3365</v>
      </c>
      <c r="E67" s="650">
        <v>3486</v>
      </c>
      <c r="F67" s="650">
        <v>3486</v>
      </c>
      <c r="G67" s="16">
        <f t="shared" si="3"/>
        <v>100</v>
      </c>
      <c r="H67" s="21">
        <v>3375</v>
      </c>
    </row>
    <row r="68" spans="1:8" ht="12.75">
      <c r="A68" s="48"/>
      <c r="B68" s="407">
        <v>39</v>
      </c>
      <c r="C68" s="13" t="s">
        <v>1898</v>
      </c>
      <c r="D68" s="650">
        <v>5150</v>
      </c>
      <c r="E68" s="650">
        <v>5214</v>
      </c>
      <c r="F68" s="650">
        <v>5214</v>
      </c>
      <c r="G68" s="16">
        <f t="shared" si="3"/>
        <v>100</v>
      </c>
      <c r="H68" s="21">
        <v>5151</v>
      </c>
    </row>
    <row r="69" spans="1:8" ht="12.75">
      <c r="A69" s="48"/>
      <c r="B69" s="407">
        <v>41</v>
      </c>
      <c r="C69" s="13" t="s">
        <v>1899</v>
      </c>
      <c r="D69" s="650">
        <v>4620</v>
      </c>
      <c r="E69" s="650">
        <v>4820</v>
      </c>
      <c r="F69" s="650">
        <v>4820</v>
      </c>
      <c r="G69" s="16">
        <f t="shared" si="3"/>
        <v>100</v>
      </c>
      <c r="H69" s="21">
        <v>4421</v>
      </c>
    </row>
    <row r="70" spans="1:8" ht="12.75">
      <c r="A70" s="48"/>
      <c r="B70" s="407">
        <v>42</v>
      </c>
      <c r="C70" s="13" t="s">
        <v>1900</v>
      </c>
      <c r="D70" s="650">
        <v>4400</v>
      </c>
      <c r="E70" s="650">
        <v>4490</v>
      </c>
      <c r="F70" s="650">
        <v>4490</v>
      </c>
      <c r="G70" s="16">
        <f t="shared" si="3"/>
        <v>100</v>
      </c>
      <c r="H70" s="21">
        <v>4289</v>
      </c>
    </row>
    <row r="71" spans="1:8" ht="12.75">
      <c r="A71" s="48"/>
      <c r="B71" s="407">
        <v>43</v>
      </c>
      <c r="C71" s="13" t="s">
        <v>1902</v>
      </c>
      <c r="D71" s="650">
        <v>3400</v>
      </c>
      <c r="E71" s="650">
        <v>3444</v>
      </c>
      <c r="F71" s="650">
        <v>3444</v>
      </c>
      <c r="G71" s="16">
        <f t="shared" si="3"/>
        <v>100</v>
      </c>
      <c r="H71" s="21">
        <v>3205</v>
      </c>
    </row>
    <row r="72" spans="1:8" ht="12.75">
      <c r="A72" s="48"/>
      <c r="B72" s="407">
        <v>44</v>
      </c>
      <c r="C72" s="13" t="s">
        <v>1903</v>
      </c>
      <c r="D72" s="650">
        <v>4250</v>
      </c>
      <c r="E72" s="650">
        <v>4341</v>
      </c>
      <c r="F72" s="650">
        <v>4341</v>
      </c>
      <c r="G72" s="16">
        <f t="shared" si="3"/>
        <v>100</v>
      </c>
      <c r="H72" s="21">
        <v>4082</v>
      </c>
    </row>
    <row r="73" spans="1:8" ht="12.75">
      <c r="A73" s="63"/>
      <c r="B73" s="407">
        <v>45</v>
      </c>
      <c r="C73" s="13" t="s">
        <v>1816</v>
      </c>
      <c r="D73" s="650">
        <v>6000</v>
      </c>
      <c r="E73" s="650">
        <v>6096</v>
      </c>
      <c r="F73" s="650">
        <v>6096</v>
      </c>
      <c r="G73" s="16">
        <f t="shared" si="3"/>
        <v>100</v>
      </c>
      <c r="H73" s="21">
        <v>6042</v>
      </c>
    </row>
    <row r="74" spans="1:8" ht="15.75" thickBot="1">
      <c r="A74" s="947"/>
      <c r="B74" s="948"/>
      <c r="C74" s="58" t="s">
        <v>1904</v>
      </c>
      <c r="D74" s="59">
        <f>SUM(D43,D60)</f>
        <v>78586</v>
      </c>
      <c r="E74" s="59">
        <f>SUM(E43,E60)</f>
        <v>82342</v>
      </c>
      <c r="F74" s="59">
        <f>SUM(F43,F60)</f>
        <v>81921</v>
      </c>
      <c r="G74" s="60">
        <f>F74/E74*100</f>
        <v>99.48871778679167</v>
      </c>
      <c r="H74" s="61">
        <f>SUM(H43,H60)</f>
        <v>84224</v>
      </c>
    </row>
    <row r="75" spans="1:8" ht="12.75">
      <c r="A75" s="68">
        <v>3141</v>
      </c>
      <c r="B75" s="822">
        <v>5331</v>
      </c>
      <c r="C75" s="811" t="s">
        <v>1872</v>
      </c>
      <c r="D75" s="44"/>
      <c r="E75" s="44"/>
      <c r="F75" s="44"/>
      <c r="G75" s="44"/>
      <c r="H75" s="70"/>
    </row>
    <row r="76" spans="1:8" ht="12.75">
      <c r="A76" s="52" t="s">
        <v>234</v>
      </c>
      <c r="B76" s="407"/>
      <c r="C76" s="56" t="s">
        <v>235</v>
      </c>
      <c r="D76" s="67">
        <v>0</v>
      </c>
      <c r="E76" s="67">
        <v>364</v>
      </c>
      <c r="F76" s="67">
        <v>363</v>
      </c>
      <c r="G76" s="16">
        <f>F76/E76*100</f>
        <v>99.72527472527473</v>
      </c>
      <c r="H76" s="22">
        <v>1081</v>
      </c>
    </row>
    <row r="77" spans="1:8" ht="12.75">
      <c r="A77" s="52" t="s">
        <v>1811</v>
      </c>
      <c r="B77" s="407"/>
      <c r="C77" s="56" t="s">
        <v>1819</v>
      </c>
      <c r="D77" s="67">
        <v>0</v>
      </c>
      <c r="E77" s="67">
        <v>427</v>
      </c>
      <c r="F77" s="67">
        <v>427</v>
      </c>
      <c r="G77" s="16">
        <f>F77/E77*100</f>
        <v>100</v>
      </c>
      <c r="H77" s="22">
        <v>636</v>
      </c>
    </row>
    <row r="78" spans="1:8" ht="12.75">
      <c r="A78" s="208" t="s">
        <v>1857</v>
      </c>
      <c r="B78" s="407">
        <v>46</v>
      </c>
      <c r="C78" s="49" t="s">
        <v>56</v>
      </c>
      <c r="D78" s="67">
        <v>19353</v>
      </c>
      <c r="E78" s="67">
        <v>18328</v>
      </c>
      <c r="F78" s="67">
        <v>18328</v>
      </c>
      <c r="G78" s="16">
        <f>F78/E78*100</f>
        <v>100</v>
      </c>
      <c r="H78" s="22">
        <v>15836</v>
      </c>
    </row>
    <row r="79" spans="1:8" ht="15.75" thickBot="1">
      <c r="A79" s="57"/>
      <c r="B79" s="821"/>
      <c r="C79" s="58" t="s">
        <v>63</v>
      </c>
      <c r="D79" s="59">
        <f>SUM(D76:D78)</f>
        <v>19353</v>
      </c>
      <c r="E79" s="59">
        <f>SUM(E76:E78)</f>
        <v>19119</v>
      </c>
      <c r="F79" s="59">
        <f>SUM(F76:F78)</f>
        <v>19118</v>
      </c>
      <c r="G79" s="60">
        <f>F79/E79*100</f>
        <v>99.99476960092055</v>
      </c>
      <c r="H79" s="61">
        <f>SUM(H76:H78)</f>
        <v>17553</v>
      </c>
    </row>
    <row r="80" spans="1:8" ht="12.75">
      <c r="A80" s="68">
        <v>3291</v>
      </c>
      <c r="B80" s="822">
        <v>5331</v>
      </c>
      <c r="C80" s="811" t="s">
        <v>1872</v>
      </c>
      <c r="D80" s="44"/>
      <c r="E80" s="44"/>
      <c r="F80" s="44"/>
      <c r="G80" s="85"/>
      <c r="H80" s="70"/>
    </row>
    <row r="81" spans="1:8" ht="12.75">
      <c r="A81" s="310" t="s">
        <v>1857</v>
      </c>
      <c r="B81" s="397">
        <v>30</v>
      </c>
      <c r="C81" s="13" t="s">
        <v>1892</v>
      </c>
      <c r="D81" s="74">
        <v>0</v>
      </c>
      <c r="E81" s="74">
        <v>0</v>
      </c>
      <c r="F81" s="74">
        <v>0</v>
      </c>
      <c r="G81" s="16"/>
      <c r="H81" s="75">
        <v>51</v>
      </c>
    </row>
    <row r="82" spans="1:8" ht="12.75">
      <c r="A82" s="810"/>
      <c r="B82" s="407">
        <v>33</v>
      </c>
      <c r="C82" s="13" t="s">
        <v>1894</v>
      </c>
      <c r="D82" s="74">
        <v>0</v>
      </c>
      <c r="E82" s="74">
        <v>5</v>
      </c>
      <c r="F82" s="74">
        <v>5</v>
      </c>
      <c r="G82" s="16">
        <f>F82/E82*100</f>
        <v>100</v>
      </c>
      <c r="H82" s="75">
        <v>0</v>
      </c>
    </row>
    <row r="83" spans="1:8" ht="12.75">
      <c r="A83" s="810"/>
      <c r="B83" s="397">
        <v>34</v>
      </c>
      <c r="C83" s="13" t="s">
        <v>888</v>
      </c>
      <c r="D83" s="74">
        <v>0</v>
      </c>
      <c r="E83" s="74">
        <v>5</v>
      </c>
      <c r="F83" s="74">
        <v>5</v>
      </c>
      <c r="G83" s="16">
        <f>F83/E83*100</f>
        <v>100</v>
      </c>
      <c r="H83" s="75">
        <v>53</v>
      </c>
    </row>
    <row r="84" spans="1:8" ht="12.75">
      <c r="A84" s="810"/>
      <c r="B84" s="397">
        <v>36</v>
      </c>
      <c r="C84" s="13" t="s">
        <v>1896</v>
      </c>
      <c r="D84" s="74">
        <v>0</v>
      </c>
      <c r="E84" s="74">
        <v>5</v>
      </c>
      <c r="F84" s="74">
        <v>5</v>
      </c>
      <c r="G84" s="16">
        <f>F84/E84*100</f>
        <v>100</v>
      </c>
      <c r="H84" s="75">
        <v>60</v>
      </c>
    </row>
    <row r="85" spans="1:8" ht="12.75">
      <c r="A85" s="810"/>
      <c r="B85" s="397">
        <v>38</v>
      </c>
      <c r="C85" s="13" t="s">
        <v>1897</v>
      </c>
      <c r="D85" s="74">
        <v>0</v>
      </c>
      <c r="E85" s="74">
        <v>0</v>
      </c>
      <c r="F85" s="74">
        <v>0</v>
      </c>
      <c r="G85" s="16"/>
      <c r="H85" s="75">
        <v>21</v>
      </c>
    </row>
    <row r="86" spans="1:8" ht="12.75">
      <c r="A86" s="88"/>
      <c r="B86" s="397">
        <v>5339</v>
      </c>
      <c r="C86" s="13" t="s">
        <v>889</v>
      </c>
      <c r="D86" s="74">
        <v>0</v>
      </c>
      <c r="E86" s="74">
        <v>30</v>
      </c>
      <c r="F86" s="74">
        <v>30</v>
      </c>
      <c r="G86" s="16">
        <f>F86/E86*100</f>
        <v>100</v>
      </c>
      <c r="H86" s="75">
        <v>50</v>
      </c>
    </row>
    <row r="87" spans="1:8" ht="15" thickBot="1">
      <c r="A87" s="79"/>
      <c r="B87" s="824" t="s">
        <v>1840</v>
      </c>
      <c r="C87" s="81"/>
      <c r="D87" s="82">
        <f>SUM(D81:D86)</f>
        <v>0</v>
      </c>
      <c r="E87" s="82">
        <f>SUM(E81:E86)</f>
        <v>45</v>
      </c>
      <c r="F87" s="82">
        <f>SUM(F81:F86)</f>
        <v>45</v>
      </c>
      <c r="G87" s="60">
        <f>F87/E87*100</f>
        <v>100</v>
      </c>
      <c r="H87" s="84">
        <f>SUM(H81:H86)</f>
        <v>235</v>
      </c>
    </row>
    <row r="88" spans="1:8" ht="12.75">
      <c r="A88" s="68">
        <v>3421</v>
      </c>
      <c r="B88" s="446">
        <v>5212</v>
      </c>
      <c r="C88" s="181" t="s">
        <v>412</v>
      </c>
      <c r="D88" s="97">
        <v>0</v>
      </c>
      <c r="E88" s="97">
        <v>10</v>
      </c>
      <c r="F88" s="97">
        <v>10</v>
      </c>
      <c r="G88" s="85">
        <f>F88/E88*100</f>
        <v>100</v>
      </c>
      <c r="H88" s="99">
        <v>0</v>
      </c>
    </row>
    <row r="89" spans="1:8" ht="12.75">
      <c r="A89" s="76"/>
      <c r="B89" s="407">
        <v>5213</v>
      </c>
      <c r="C89" s="56" t="s">
        <v>174</v>
      </c>
      <c r="D89" s="67">
        <v>0</v>
      </c>
      <c r="E89" s="67">
        <v>0</v>
      </c>
      <c r="F89" s="67">
        <v>0</v>
      </c>
      <c r="G89" s="16"/>
      <c r="H89" s="22">
        <v>254</v>
      </c>
    </row>
    <row r="90" spans="1:8" ht="12.75">
      <c r="A90" s="76"/>
      <c r="B90" s="397">
        <v>5221</v>
      </c>
      <c r="C90" s="56" t="s">
        <v>411</v>
      </c>
      <c r="D90" s="74">
        <v>0</v>
      </c>
      <c r="E90" s="74">
        <v>80</v>
      </c>
      <c r="F90" s="74">
        <v>80</v>
      </c>
      <c r="G90" s="16">
        <f>F90/E90*100</f>
        <v>100</v>
      </c>
      <c r="H90" s="75">
        <v>45</v>
      </c>
    </row>
    <row r="91" spans="1:8" ht="13.5">
      <c r="A91" s="87"/>
      <c r="B91" s="823">
        <v>5222</v>
      </c>
      <c r="C91" s="78" t="s">
        <v>408</v>
      </c>
      <c r="D91" s="74">
        <v>0</v>
      </c>
      <c r="E91" s="74">
        <v>659</v>
      </c>
      <c r="F91" s="74">
        <v>604</v>
      </c>
      <c r="G91" s="16">
        <f>F91/E91*100</f>
        <v>91.65402124430956</v>
      </c>
      <c r="H91" s="75">
        <v>406</v>
      </c>
    </row>
    <row r="92" spans="1:8" ht="13.5">
      <c r="A92" s="87"/>
      <c r="B92" s="397">
        <v>5223</v>
      </c>
      <c r="C92" s="56" t="s">
        <v>409</v>
      </c>
      <c r="D92" s="74">
        <v>0</v>
      </c>
      <c r="E92" s="74">
        <v>10</v>
      </c>
      <c r="F92" s="74">
        <v>10</v>
      </c>
      <c r="G92" s="16">
        <f>F92/E92*100</f>
        <v>100</v>
      </c>
      <c r="H92" s="75">
        <v>91</v>
      </c>
    </row>
    <row r="93" spans="1:8" ht="13.5">
      <c r="A93" s="87"/>
      <c r="B93" s="397">
        <v>5229</v>
      </c>
      <c r="C93" s="56" t="s">
        <v>410</v>
      </c>
      <c r="D93" s="74">
        <v>3000</v>
      </c>
      <c r="E93" s="74">
        <v>44</v>
      </c>
      <c r="F93" s="74">
        <v>10</v>
      </c>
      <c r="G93" s="16">
        <f>F93/E93*100</f>
        <v>22.727272727272727</v>
      </c>
      <c r="H93" s="75">
        <v>0</v>
      </c>
    </row>
    <row r="94" spans="1:8" ht="13.5">
      <c r="A94" s="87"/>
      <c r="B94" s="822">
        <v>5331</v>
      </c>
      <c r="C94" s="811" t="s">
        <v>1872</v>
      </c>
      <c r="D94" s="74"/>
      <c r="E94" s="74"/>
      <c r="F94" s="74"/>
      <c r="G94" s="16"/>
      <c r="H94" s="75"/>
    </row>
    <row r="95" spans="1:10" ht="12.75">
      <c r="A95" s="310" t="s">
        <v>1857</v>
      </c>
      <c r="B95" s="397">
        <v>30</v>
      </c>
      <c r="C95" s="13" t="s">
        <v>1892</v>
      </c>
      <c r="D95" s="74">
        <v>0</v>
      </c>
      <c r="E95" s="74">
        <v>5</v>
      </c>
      <c r="F95" s="74">
        <v>5</v>
      </c>
      <c r="G95" s="16">
        <f>F95/E95*100</f>
        <v>100</v>
      </c>
      <c r="H95" s="75">
        <v>0</v>
      </c>
      <c r="J95" s="29"/>
    </row>
    <row r="96" spans="1:10" ht="12.75">
      <c r="A96" s="810"/>
      <c r="B96" s="397">
        <v>37</v>
      </c>
      <c r="C96" s="13" t="s">
        <v>1820</v>
      </c>
      <c r="D96" s="74">
        <v>0</v>
      </c>
      <c r="E96" s="74">
        <v>25</v>
      </c>
      <c r="F96" s="74">
        <v>25</v>
      </c>
      <c r="G96" s="16">
        <f>F96/E96*100</f>
        <v>100</v>
      </c>
      <c r="H96" s="75">
        <v>34</v>
      </c>
      <c r="J96" s="29"/>
    </row>
    <row r="97" spans="1:8" ht="13.5">
      <c r="A97" s="87"/>
      <c r="B97" s="397">
        <v>38</v>
      </c>
      <c r="C97" s="13" t="s">
        <v>1897</v>
      </c>
      <c r="D97" s="74">
        <v>0</v>
      </c>
      <c r="E97" s="74">
        <v>0</v>
      </c>
      <c r="F97" s="74">
        <v>0</v>
      </c>
      <c r="G97" s="16"/>
      <c r="H97" s="75">
        <v>8</v>
      </c>
    </row>
    <row r="98" spans="1:8" ht="13.5">
      <c r="A98" s="87"/>
      <c r="B98" s="397">
        <v>41</v>
      </c>
      <c r="C98" s="13" t="s">
        <v>1899</v>
      </c>
      <c r="D98" s="74">
        <v>0</v>
      </c>
      <c r="E98" s="74">
        <v>0</v>
      </c>
      <c r="F98" s="74">
        <v>0</v>
      </c>
      <c r="G98" s="16"/>
      <c r="H98" s="75">
        <v>19</v>
      </c>
    </row>
    <row r="99" spans="1:8" ht="13.5">
      <c r="A99" s="87"/>
      <c r="B99" s="397">
        <v>45</v>
      </c>
      <c r="C99" s="13" t="s">
        <v>1816</v>
      </c>
      <c r="D99" s="74">
        <v>0</v>
      </c>
      <c r="E99" s="74">
        <v>0</v>
      </c>
      <c r="F99" s="74">
        <v>0</v>
      </c>
      <c r="G99" s="16"/>
      <c r="H99" s="75">
        <v>0</v>
      </c>
    </row>
    <row r="100" spans="1:8" ht="12.75">
      <c r="A100" s="88"/>
      <c r="B100" s="397">
        <v>5339</v>
      </c>
      <c r="C100" s="13" t="s">
        <v>191</v>
      </c>
      <c r="D100" s="74">
        <v>0</v>
      </c>
      <c r="E100" s="74">
        <v>120</v>
      </c>
      <c r="F100" s="74">
        <v>115</v>
      </c>
      <c r="G100" s="16">
        <f>F100/E100*100</f>
        <v>95.83333333333334</v>
      </c>
      <c r="H100" s="75">
        <v>129</v>
      </c>
    </row>
    <row r="101" spans="1:8" ht="15" thickBot="1">
      <c r="A101" s="89"/>
      <c r="B101" s="824" t="s">
        <v>1840</v>
      </c>
      <c r="C101" s="81"/>
      <c r="D101" s="82">
        <f>SUM(D88:D100)</f>
        <v>3000</v>
      </c>
      <c r="E101" s="82">
        <f>SUM(E88:E100)</f>
        <v>953</v>
      </c>
      <c r="F101" s="82">
        <f>SUM(F88:F100)</f>
        <v>859</v>
      </c>
      <c r="G101" s="60">
        <f>F101/E101*100</f>
        <v>90.1364113326338</v>
      </c>
      <c r="H101" s="84">
        <f>SUM(H88:H100)</f>
        <v>986</v>
      </c>
    </row>
    <row r="102" spans="1:8" ht="12.75">
      <c r="A102" s="68">
        <v>3541</v>
      </c>
      <c r="B102" s="825">
        <v>5221</v>
      </c>
      <c r="C102" s="43" t="s">
        <v>411</v>
      </c>
      <c r="D102" s="44">
        <v>0</v>
      </c>
      <c r="E102" s="44">
        <v>0</v>
      </c>
      <c r="F102" s="44">
        <v>0</v>
      </c>
      <c r="G102" s="98"/>
      <c r="H102" s="70">
        <v>20</v>
      </c>
    </row>
    <row r="103" spans="1:8" ht="12.75">
      <c r="A103" s="76"/>
      <c r="B103" s="397">
        <v>5222</v>
      </c>
      <c r="C103" s="56" t="s">
        <v>408</v>
      </c>
      <c r="D103" s="67">
        <v>0</v>
      </c>
      <c r="E103" s="67">
        <v>20</v>
      </c>
      <c r="F103" s="67">
        <v>20</v>
      </c>
      <c r="G103" s="16">
        <f>F103/E103*100</f>
        <v>100</v>
      </c>
      <c r="H103" s="22">
        <v>0</v>
      </c>
    </row>
    <row r="104" spans="1:8" ht="12.75">
      <c r="A104" s="810"/>
      <c r="B104" s="822">
        <v>5331</v>
      </c>
      <c r="C104" s="811" t="s">
        <v>1872</v>
      </c>
      <c r="D104" s="67"/>
      <c r="E104" s="67"/>
      <c r="F104" s="67"/>
      <c r="G104" s="16"/>
      <c r="H104" s="22"/>
    </row>
    <row r="105" spans="1:8" ht="12.75">
      <c r="A105" s="810" t="s">
        <v>1857</v>
      </c>
      <c r="B105" s="397">
        <v>30</v>
      </c>
      <c r="C105" s="13" t="s">
        <v>1892</v>
      </c>
      <c r="D105" s="67">
        <v>0</v>
      </c>
      <c r="E105" s="67">
        <v>10</v>
      </c>
      <c r="F105" s="67">
        <v>0</v>
      </c>
      <c r="G105" s="16">
        <f>F105/E105*100</f>
        <v>0</v>
      </c>
      <c r="H105" s="22">
        <v>28</v>
      </c>
    </row>
    <row r="106" spans="1:8" ht="12.75">
      <c r="A106" s="810"/>
      <c r="B106" s="407">
        <v>31</v>
      </c>
      <c r="C106" s="13" t="s">
        <v>1893</v>
      </c>
      <c r="D106" s="67">
        <v>0</v>
      </c>
      <c r="E106" s="67">
        <v>10</v>
      </c>
      <c r="F106" s="67">
        <v>0</v>
      </c>
      <c r="G106" s="16">
        <f>F106/E106*100</f>
        <v>0</v>
      </c>
      <c r="H106" s="22">
        <v>0</v>
      </c>
    </row>
    <row r="107" spans="1:8" ht="12.75">
      <c r="A107" s="810"/>
      <c r="B107" s="397">
        <v>34</v>
      </c>
      <c r="C107" s="13" t="s">
        <v>888</v>
      </c>
      <c r="D107" s="67">
        <v>0</v>
      </c>
      <c r="E107" s="67">
        <v>10</v>
      </c>
      <c r="F107" s="67">
        <v>10</v>
      </c>
      <c r="G107" s="16">
        <f>F107/E107*100</f>
        <v>100</v>
      </c>
      <c r="H107" s="22">
        <v>0</v>
      </c>
    </row>
    <row r="108" spans="1:8" ht="12.75">
      <c r="A108" s="1236"/>
      <c r="B108" s="397">
        <v>37</v>
      </c>
      <c r="C108" s="13" t="s">
        <v>1820</v>
      </c>
      <c r="D108" s="67">
        <v>0</v>
      </c>
      <c r="E108" s="67">
        <v>10</v>
      </c>
      <c r="F108" s="67">
        <v>10</v>
      </c>
      <c r="G108" s="16">
        <f>F108/E108*100</f>
        <v>100</v>
      </c>
      <c r="H108" s="22">
        <v>0</v>
      </c>
    </row>
    <row r="109" spans="1:8" ht="12.75">
      <c r="A109" s="1657"/>
      <c r="B109" s="406"/>
      <c r="C109" s="149"/>
      <c r="D109" s="265"/>
      <c r="E109" s="265"/>
      <c r="F109" s="265"/>
      <c r="G109" s="266"/>
      <c r="H109" s="265"/>
    </row>
    <row r="110" ht="12.75">
      <c r="D110" s="1083" t="s">
        <v>1782</v>
      </c>
    </row>
    <row r="111" spans="1:8" ht="12.75">
      <c r="A111" s="1237"/>
      <c r="B111" s="397">
        <v>41</v>
      </c>
      <c r="C111" s="13" t="s">
        <v>1899</v>
      </c>
      <c r="D111" s="67">
        <v>0</v>
      </c>
      <c r="E111" s="67">
        <v>10</v>
      </c>
      <c r="F111" s="67">
        <v>10</v>
      </c>
      <c r="G111" s="16">
        <f>F111/E111*100</f>
        <v>100</v>
      </c>
      <c r="H111" s="22">
        <v>20</v>
      </c>
    </row>
    <row r="112" spans="1:8" ht="12.75">
      <c r="A112" s="810"/>
      <c r="B112" s="397">
        <v>42</v>
      </c>
      <c r="C112" s="13" t="s">
        <v>1900</v>
      </c>
      <c r="D112" s="67">
        <v>0</v>
      </c>
      <c r="E112" s="67">
        <v>15</v>
      </c>
      <c r="F112" s="67">
        <v>0</v>
      </c>
      <c r="G112" s="16">
        <f>F112/E112*100</f>
        <v>0</v>
      </c>
      <c r="H112" s="22">
        <v>30</v>
      </c>
    </row>
    <row r="113" spans="1:8" ht="12.75">
      <c r="A113" s="88"/>
      <c r="B113" s="397">
        <v>5339</v>
      </c>
      <c r="C113" s="13" t="s">
        <v>889</v>
      </c>
      <c r="D113" s="67">
        <v>0</v>
      </c>
      <c r="E113" s="67">
        <v>0</v>
      </c>
      <c r="F113" s="67">
        <v>0</v>
      </c>
      <c r="G113" s="16"/>
      <c r="H113" s="22">
        <v>24</v>
      </c>
    </row>
    <row r="114" spans="1:8" ht="15" thickBot="1">
      <c r="A114" s="90"/>
      <c r="B114" s="826" t="s">
        <v>1840</v>
      </c>
      <c r="C114" s="92"/>
      <c r="D114" s="5">
        <f>SUM(D102:D113)</f>
        <v>0</v>
      </c>
      <c r="E114" s="5">
        <f>SUM(E102:E113)</f>
        <v>85</v>
      </c>
      <c r="F114" s="5">
        <f>SUM(F102:F113)</f>
        <v>50</v>
      </c>
      <c r="G114" s="60">
        <f>F114/E114*100</f>
        <v>58.82352941176471</v>
      </c>
      <c r="H114" s="7">
        <f>SUM(H102:H113)</f>
        <v>122</v>
      </c>
    </row>
    <row r="115" spans="1:8" ht="12.75">
      <c r="A115" s="68">
        <v>3549</v>
      </c>
      <c r="B115" s="949">
        <v>5331</v>
      </c>
      <c r="C115" s="756" t="s">
        <v>1872</v>
      </c>
      <c r="D115" s="44"/>
      <c r="E115" s="44"/>
      <c r="F115" s="44"/>
      <c r="G115" s="85"/>
      <c r="H115" s="70"/>
    </row>
    <row r="116" spans="1:8" ht="12.75">
      <c r="A116" s="810" t="s">
        <v>1857</v>
      </c>
      <c r="B116" s="407">
        <v>33</v>
      </c>
      <c r="C116" s="13" t="s">
        <v>1894</v>
      </c>
      <c r="D116" s="74">
        <v>0</v>
      </c>
      <c r="E116" s="74">
        <v>10</v>
      </c>
      <c r="F116" s="74">
        <v>10</v>
      </c>
      <c r="G116" s="16">
        <f>F116/E116*100</f>
        <v>100</v>
      </c>
      <c r="H116" s="75">
        <v>0</v>
      </c>
    </row>
    <row r="117" spans="1:8" ht="12.75">
      <c r="A117" s="810"/>
      <c r="B117" s="397">
        <v>45</v>
      </c>
      <c r="C117" s="13" t="s">
        <v>1816</v>
      </c>
      <c r="D117" s="74">
        <v>0</v>
      </c>
      <c r="E117" s="74">
        <v>10</v>
      </c>
      <c r="F117" s="74">
        <v>10</v>
      </c>
      <c r="G117" s="16">
        <f>F117/E117*100</f>
        <v>100</v>
      </c>
      <c r="H117" s="75">
        <v>0</v>
      </c>
    </row>
    <row r="118" spans="1:8" ht="12.75">
      <c r="A118" s="88"/>
      <c r="B118" s="397">
        <v>5339</v>
      </c>
      <c r="C118" s="13" t="s">
        <v>889</v>
      </c>
      <c r="D118" s="67">
        <v>0</v>
      </c>
      <c r="E118" s="67">
        <v>20</v>
      </c>
      <c r="F118" s="67">
        <v>10</v>
      </c>
      <c r="G118" s="16">
        <f>F118/E118*100</f>
        <v>50</v>
      </c>
      <c r="H118" s="22">
        <v>0</v>
      </c>
    </row>
    <row r="119" spans="1:8" ht="15" thickBot="1">
      <c r="A119" s="90"/>
      <c r="B119" s="826" t="s">
        <v>1840</v>
      </c>
      <c r="C119" s="92"/>
      <c r="D119" s="5">
        <f>SUM(D116:D118)</f>
        <v>0</v>
      </c>
      <c r="E119" s="5">
        <f>SUM(E116:E118)</f>
        <v>40</v>
      </c>
      <c r="F119" s="5">
        <f>SUM(F116:F118)</f>
        <v>30</v>
      </c>
      <c r="G119" s="60">
        <f>F119/E119*100</f>
        <v>75</v>
      </c>
      <c r="H119" s="7">
        <f>SUM(H116:H118)</f>
        <v>0</v>
      </c>
    </row>
    <row r="120" spans="1:8" ht="12.75">
      <c r="A120" s="68">
        <v>4351</v>
      </c>
      <c r="B120" s="825">
        <v>5222</v>
      </c>
      <c r="C120" s="43" t="s">
        <v>408</v>
      </c>
      <c r="D120" s="44">
        <v>0</v>
      </c>
      <c r="E120" s="44">
        <v>222</v>
      </c>
      <c r="F120" s="44">
        <v>222</v>
      </c>
      <c r="G120" s="85">
        <f aca="true" t="shared" si="4" ref="G120:G127">F120/E120*100</f>
        <v>100</v>
      </c>
      <c r="H120" s="70">
        <v>330</v>
      </c>
    </row>
    <row r="121" spans="1:8" ht="12.75">
      <c r="A121" s="810"/>
      <c r="B121" s="397">
        <v>5223</v>
      </c>
      <c r="C121" s="56" t="s">
        <v>409</v>
      </c>
      <c r="D121" s="67">
        <v>0</v>
      </c>
      <c r="E121" s="67">
        <v>213</v>
      </c>
      <c r="F121" s="67">
        <v>213</v>
      </c>
      <c r="G121" s="16">
        <f>F121/E121*100</f>
        <v>100</v>
      </c>
      <c r="H121" s="22">
        <v>100</v>
      </c>
    </row>
    <row r="122" spans="1:8" ht="12.75">
      <c r="A122" s="810"/>
      <c r="B122" s="446">
        <v>5331</v>
      </c>
      <c r="C122" s="447" t="s">
        <v>1189</v>
      </c>
      <c r="D122" s="67">
        <v>0</v>
      </c>
      <c r="E122" s="67">
        <v>612</v>
      </c>
      <c r="F122" s="67">
        <v>612</v>
      </c>
      <c r="G122" s="16">
        <f>F122/E122*100</f>
        <v>100</v>
      </c>
      <c r="H122" s="22">
        <v>705</v>
      </c>
    </row>
    <row r="123" spans="1:8" ht="15" thickBot="1">
      <c r="A123" s="93"/>
      <c r="B123" s="824" t="s">
        <v>1840</v>
      </c>
      <c r="C123" s="81"/>
      <c r="D123" s="82">
        <f>SUM(D120:D122)</f>
        <v>0</v>
      </c>
      <c r="E123" s="82">
        <f>SUM(E120:E122)</f>
        <v>1047</v>
      </c>
      <c r="F123" s="82">
        <f>SUM(F120:F122)</f>
        <v>1047</v>
      </c>
      <c r="G123" s="60">
        <f t="shared" si="4"/>
        <v>100</v>
      </c>
      <c r="H123" s="84">
        <f>SUM(H120:H122)</f>
        <v>1135</v>
      </c>
    </row>
    <row r="124" spans="1:8" ht="12.75">
      <c r="A124" s="68">
        <v>4357</v>
      </c>
      <c r="B124" s="397">
        <v>5223</v>
      </c>
      <c r="C124" s="56" t="s">
        <v>409</v>
      </c>
      <c r="D124" s="44">
        <v>0</v>
      </c>
      <c r="E124" s="44">
        <v>5</v>
      </c>
      <c r="F124" s="44">
        <v>5</v>
      </c>
      <c r="G124" s="16">
        <f>F124/E124*100</f>
        <v>100</v>
      </c>
      <c r="H124" s="70">
        <v>0</v>
      </c>
    </row>
    <row r="125" spans="1:8" ht="15" thickBot="1">
      <c r="A125" s="93"/>
      <c r="B125" s="824" t="s">
        <v>1840</v>
      </c>
      <c r="C125" s="81"/>
      <c r="D125" s="82">
        <f>SUM(D124:D124)</f>
        <v>0</v>
      </c>
      <c r="E125" s="82">
        <f>SUM(E124:E124)</f>
        <v>5</v>
      </c>
      <c r="F125" s="82">
        <f>SUM(F124:F124)</f>
        <v>5</v>
      </c>
      <c r="G125" s="60">
        <f>F125/E125*100</f>
        <v>100</v>
      </c>
      <c r="H125" s="84">
        <f>SUM(H124:H124)</f>
        <v>0</v>
      </c>
    </row>
    <row r="126" spans="1:8" ht="12.75">
      <c r="A126" s="68">
        <v>4358</v>
      </c>
      <c r="B126" s="825">
        <v>5222</v>
      </c>
      <c r="C126" s="43" t="s">
        <v>408</v>
      </c>
      <c r="D126" s="44">
        <v>0</v>
      </c>
      <c r="E126" s="44">
        <v>20</v>
      </c>
      <c r="F126" s="44">
        <v>20</v>
      </c>
      <c r="G126" s="16">
        <f t="shared" si="4"/>
        <v>100</v>
      </c>
      <c r="H126" s="70">
        <v>30</v>
      </c>
    </row>
    <row r="127" spans="1:8" ht="15" thickBot="1">
      <c r="A127" s="93"/>
      <c r="B127" s="824" t="s">
        <v>1840</v>
      </c>
      <c r="C127" s="81"/>
      <c r="D127" s="82">
        <f>SUM(D126:D126)</f>
        <v>0</v>
      </c>
      <c r="E127" s="82">
        <f>SUM(E126:E126)</f>
        <v>20</v>
      </c>
      <c r="F127" s="82">
        <f>SUM(F126:F126)</f>
        <v>20</v>
      </c>
      <c r="G127" s="60">
        <f t="shared" si="4"/>
        <v>100</v>
      </c>
      <c r="H127" s="84">
        <f>SUM(H126:H126)</f>
        <v>30</v>
      </c>
    </row>
    <row r="128" spans="1:8" ht="12.75">
      <c r="A128" s="68">
        <v>4371</v>
      </c>
      <c r="B128" s="825">
        <v>5221</v>
      </c>
      <c r="C128" s="43" t="s">
        <v>411</v>
      </c>
      <c r="D128" s="44">
        <v>0</v>
      </c>
      <c r="E128" s="44">
        <v>10</v>
      </c>
      <c r="F128" s="44">
        <v>10</v>
      </c>
      <c r="G128" s="16">
        <f aca="true" t="shared" si="5" ref="G128:G144">F128/E128*100</f>
        <v>100</v>
      </c>
      <c r="H128" s="70">
        <v>0</v>
      </c>
    </row>
    <row r="129" spans="1:8" ht="12.75">
      <c r="A129" s="76"/>
      <c r="B129" s="397">
        <v>5222</v>
      </c>
      <c r="C129" s="56" t="s">
        <v>408</v>
      </c>
      <c r="D129" s="67">
        <v>0</v>
      </c>
      <c r="E129" s="67">
        <v>45</v>
      </c>
      <c r="F129" s="67">
        <v>45</v>
      </c>
      <c r="G129" s="16">
        <f t="shared" si="5"/>
        <v>100</v>
      </c>
      <c r="H129" s="22">
        <v>64</v>
      </c>
    </row>
    <row r="130" spans="1:8" ht="15" thickBot="1">
      <c r="A130" s="93"/>
      <c r="B130" s="824" t="s">
        <v>1840</v>
      </c>
      <c r="C130" s="81"/>
      <c r="D130" s="82">
        <f>SUM(D128:D129)</f>
        <v>0</v>
      </c>
      <c r="E130" s="82">
        <f>SUM(E128:E129)</f>
        <v>55</v>
      </c>
      <c r="F130" s="82">
        <f>SUM(F128:F129)</f>
        <v>55</v>
      </c>
      <c r="G130" s="60">
        <f t="shared" si="5"/>
        <v>100</v>
      </c>
      <c r="H130" s="84">
        <f>SUM(H128:H129)</f>
        <v>64</v>
      </c>
    </row>
    <row r="131" spans="1:8" ht="12.75">
      <c r="A131" s="68">
        <v>4372</v>
      </c>
      <c r="B131" s="825">
        <v>5222</v>
      </c>
      <c r="C131" s="43" t="s">
        <v>408</v>
      </c>
      <c r="D131" s="44">
        <v>0</v>
      </c>
      <c r="E131" s="44">
        <v>40</v>
      </c>
      <c r="F131" s="44">
        <v>40</v>
      </c>
      <c r="G131" s="16">
        <f t="shared" si="5"/>
        <v>100</v>
      </c>
      <c r="H131" s="70">
        <v>60</v>
      </c>
    </row>
    <row r="132" spans="1:8" ht="15" thickBot="1">
      <c r="A132" s="93"/>
      <c r="B132" s="824" t="s">
        <v>1840</v>
      </c>
      <c r="C132" s="81"/>
      <c r="D132" s="82">
        <f>SUM(D131:D131)</f>
        <v>0</v>
      </c>
      <c r="E132" s="82">
        <f>SUM(E131:E131)</f>
        <v>40</v>
      </c>
      <c r="F132" s="82">
        <f>SUM(F131:F131)</f>
        <v>40</v>
      </c>
      <c r="G132" s="60">
        <f t="shared" si="5"/>
        <v>100</v>
      </c>
      <c r="H132" s="84">
        <f>SUM(H131:H131)</f>
        <v>60</v>
      </c>
    </row>
    <row r="133" spans="1:8" ht="12.75">
      <c r="A133" s="68">
        <v>4374</v>
      </c>
      <c r="B133" s="397">
        <v>5223</v>
      </c>
      <c r="C133" s="56" t="s">
        <v>409</v>
      </c>
      <c r="D133" s="67">
        <v>0</v>
      </c>
      <c r="E133" s="67">
        <v>0</v>
      </c>
      <c r="F133" s="67">
        <v>0</v>
      </c>
      <c r="G133" s="16"/>
      <c r="H133" s="22">
        <v>40</v>
      </c>
    </row>
    <row r="134" spans="1:8" ht="15" thickBot="1">
      <c r="A134" s="93"/>
      <c r="B134" s="824" t="s">
        <v>1840</v>
      </c>
      <c r="C134" s="81"/>
      <c r="D134" s="82">
        <f>SUM(D133:D133)</f>
        <v>0</v>
      </c>
      <c r="E134" s="82">
        <f>SUM(E133:E133)</f>
        <v>0</v>
      </c>
      <c r="F134" s="82">
        <f>SUM(F133:F133)</f>
        <v>0</v>
      </c>
      <c r="G134" s="60"/>
      <c r="H134" s="84">
        <f>SUM(H133:H133)</f>
        <v>40</v>
      </c>
    </row>
    <row r="135" spans="1:8" ht="12.75">
      <c r="A135" s="68">
        <v>4376</v>
      </c>
      <c r="B135" s="825">
        <v>5222</v>
      </c>
      <c r="C135" s="43" t="s">
        <v>408</v>
      </c>
      <c r="D135" s="44">
        <v>0</v>
      </c>
      <c r="E135" s="44">
        <v>45</v>
      </c>
      <c r="F135" s="44">
        <v>45</v>
      </c>
      <c r="G135" s="16">
        <f>F135/E135*100</f>
        <v>100</v>
      </c>
      <c r="H135" s="70">
        <v>0</v>
      </c>
    </row>
    <row r="136" spans="1:8" ht="15" thickBot="1">
      <c r="A136" s="93"/>
      <c r="B136" s="824" t="s">
        <v>1840</v>
      </c>
      <c r="C136" s="81"/>
      <c r="D136" s="82">
        <f>SUM(D135:D135)</f>
        <v>0</v>
      </c>
      <c r="E136" s="82">
        <f>SUM(E135:E135)</f>
        <v>45</v>
      </c>
      <c r="F136" s="82">
        <f>SUM(F135:F135)</f>
        <v>45</v>
      </c>
      <c r="G136" s="60">
        <f>F136/E136*100</f>
        <v>100</v>
      </c>
      <c r="H136" s="84">
        <f>SUM(H135:H135)</f>
        <v>0</v>
      </c>
    </row>
    <row r="137" spans="1:8" ht="12.75">
      <c r="A137" s="68">
        <v>4378</v>
      </c>
      <c r="B137" s="397">
        <v>5223</v>
      </c>
      <c r="C137" s="56" t="s">
        <v>409</v>
      </c>
      <c r="D137" s="44">
        <v>0</v>
      </c>
      <c r="E137" s="44">
        <v>5</v>
      </c>
      <c r="F137" s="44">
        <v>5</v>
      </c>
      <c r="G137" s="16">
        <f>F137/E137*100</f>
        <v>100</v>
      </c>
      <c r="H137" s="70">
        <v>0</v>
      </c>
    </row>
    <row r="138" spans="1:8" ht="15" thickBot="1">
      <c r="A138" s="93"/>
      <c r="B138" s="824" t="s">
        <v>1840</v>
      </c>
      <c r="C138" s="81"/>
      <c r="D138" s="82">
        <f>SUM(D137:D137)</f>
        <v>0</v>
      </c>
      <c r="E138" s="82">
        <f>SUM(E137:E137)</f>
        <v>5</v>
      </c>
      <c r="F138" s="82">
        <f>SUM(F137:F137)</f>
        <v>5</v>
      </c>
      <c r="G138" s="60">
        <f>F138/E138*100</f>
        <v>100</v>
      </c>
      <c r="H138" s="84">
        <f>SUM(H137:H137)</f>
        <v>0</v>
      </c>
    </row>
    <row r="139" spans="1:8" ht="12.75">
      <c r="A139" s="68">
        <v>4379</v>
      </c>
      <c r="B139" s="397">
        <v>5221</v>
      </c>
      <c r="C139" s="56" t="s">
        <v>411</v>
      </c>
      <c r="D139" s="67">
        <v>0</v>
      </c>
      <c r="E139" s="67">
        <v>113</v>
      </c>
      <c r="F139" s="67">
        <v>113</v>
      </c>
      <c r="G139" s="16">
        <f t="shared" si="5"/>
        <v>100</v>
      </c>
      <c r="H139" s="22">
        <v>126</v>
      </c>
    </row>
    <row r="140" spans="1:8" ht="12.75">
      <c r="A140" s="76"/>
      <c r="B140" s="397">
        <v>5222</v>
      </c>
      <c r="C140" s="56" t="s">
        <v>408</v>
      </c>
      <c r="D140" s="67">
        <v>0</v>
      </c>
      <c r="E140" s="67">
        <v>158</v>
      </c>
      <c r="F140" s="67">
        <v>138</v>
      </c>
      <c r="G140" s="16">
        <f t="shared" si="5"/>
        <v>87.34177215189874</v>
      </c>
      <c r="H140" s="22">
        <v>118</v>
      </c>
    </row>
    <row r="141" spans="1:8" ht="12.75">
      <c r="A141" s="310"/>
      <c r="B141" s="397">
        <v>5223</v>
      </c>
      <c r="C141" s="56" t="s">
        <v>409</v>
      </c>
      <c r="D141" s="67">
        <v>0</v>
      </c>
      <c r="E141" s="67">
        <v>25</v>
      </c>
      <c r="F141" s="67">
        <v>15</v>
      </c>
      <c r="G141" s="16">
        <f t="shared" si="5"/>
        <v>60</v>
      </c>
      <c r="H141" s="22">
        <v>66</v>
      </c>
    </row>
    <row r="142" spans="1:8" ht="12.75">
      <c r="A142" s="310"/>
      <c r="B142" s="822">
        <v>5331</v>
      </c>
      <c r="C142" s="811" t="s">
        <v>1872</v>
      </c>
      <c r="D142" s="67"/>
      <c r="E142" s="67"/>
      <c r="F142" s="67"/>
      <c r="G142" s="16"/>
      <c r="H142" s="22"/>
    </row>
    <row r="143" spans="1:8" ht="12.75">
      <c r="A143" s="310" t="s">
        <v>1857</v>
      </c>
      <c r="B143" s="397">
        <v>34</v>
      </c>
      <c r="C143" s="13" t="s">
        <v>888</v>
      </c>
      <c r="D143" s="67">
        <v>0</v>
      </c>
      <c r="E143" s="67">
        <v>0</v>
      </c>
      <c r="F143" s="67">
        <v>0</v>
      </c>
      <c r="G143" s="16"/>
      <c r="H143" s="22">
        <v>20</v>
      </c>
    </row>
    <row r="144" spans="1:8" ht="15" thickBot="1">
      <c r="A144" s="93"/>
      <c r="B144" s="824" t="s">
        <v>1840</v>
      </c>
      <c r="C144" s="81"/>
      <c r="D144" s="82">
        <f>SUM(D139:D143)</f>
        <v>0</v>
      </c>
      <c r="E144" s="82">
        <f>SUM(E139:E143)</f>
        <v>296</v>
      </c>
      <c r="F144" s="82">
        <f>SUM(F139:F143)</f>
        <v>266</v>
      </c>
      <c r="G144" s="60">
        <f t="shared" si="5"/>
        <v>89.86486486486487</v>
      </c>
      <c r="H144" s="84">
        <f>SUM(H139:H143)</f>
        <v>330</v>
      </c>
    </row>
    <row r="145" spans="1:8" ht="12.75">
      <c r="A145" s="68">
        <v>3319</v>
      </c>
      <c r="B145" s="827">
        <v>5331</v>
      </c>
      <c r="C145" s="38" t="s">
        <v>192</v>
      </c>
      <c r="D145" s="74">
        <v>1700</v>
      </c>
      <c r="E145" s="74">
        <v>1700</v>
      </c>
      <c r="F145" s="74">
        <v>1700</v>
      </c>
      <c r="G145" s="16">
        <f>F145/E145*100</f>
        <v>100</v>
      </c>
      <c r="H145" s="75">
        <v>1800</v>
      </c>
    </row>
    <row r="146" spans="1:8" ht="13.5" thickBot="1">
      <c r="A146" s="90"/>
      <c r="B146" s="824" t="s">
        <v>1840</v>
      </c>
      <c r="C146" s="81"/>
      <c r="D146" s="82">
        <f>SUM(D145:D145)</f>
        <v>1700</v>
      </c>
      <c r="E146" s="82">
        <f>SUM(E145:E145)</f>
        <v>1700</v>
      </c>
      <c r="F146" s="82">
        <f>SUM(F145:F145)</f>
        <v>1700</v>
      </c>
      <c r="G146" s="83">
        <f>F146/E146*100</f>
        <v>100</v>
      </c>
      <c r="H146" s="84">
        <f>SUM(H145:H145)</f>
        <v>1800</v>
      </c>
    </row>
    <row r="147" spans="1:8" ht="12.75">
      <c r="A147" s="68">
        <v>3419</v>
      </c>
      <c r="B147" s="825">
        <v>5213</v>
      </c>
      <c r="C147" s="43" t="s">
        <v>174</v>
      </c>
      <c r="D147" s="67">
        <v>0</v>
      </c>
      <c r="E147" s="67">
        <v>95</v>
      </c>
      <c r="F147" s="67">
        <v>95</v>
      </c>
      <c r="G147" s="16">
        <f aca="true" t="shared" si="6" ref="G147:G154">F147/E147*100</f>
        <v>100</v>
      </c>
      <c r="H147" s="70">
        <v>70</v>
      </c>
    </row>
    <row r="148" spans="1:8" ht="12.75">
      <c r="A148" s="76"/>
      <c r="B148" s="397">
        <v>5222</v>
      </c>
      <c r="C148" s="56" t="s">
        <v>408</v>
      </c>
      <c r="D148" s="67">
        <v>0</v>
      </c>
      <c r="E148" s="67">
        <v>806</v>
      </c>
      <c r="F148" s="67">
        <v>803</v>
      </c>
      <c r="G148" s="16">
        <f t="shared" si="6"/>
        <v>99.62779156327544</v>
      </c>
      <c r="H148" s="22">
        <v>1062</v>
      </c>
    </row>
    <row r="149" spans="1:8" ht="12.75">
      <c r="A149" s="810"/>
      <c r="B149" s="397">
        <v>5229</v>
      </c>
      <c r="C149" s="56" t="s">
        <v>410</v>
      </c>
      <c r="D149" s="67">
        <v>0</v>
      </c>
      <c r="E149" s="67">
        <v>77</v>
      </c>
      <c r="F149" s="67">
        <v>77</v>
      </c>
      <c r="G149" s="16">
        <f t="shared" si="6"/>
        <v>100</v>
      </c>
      <c r="H149" s="22">
        <v>138</v>
      </c>
    </row>
    <row r="150" spans="1:8" ht="12.75">
      <c r="A150" s="810"/>
      <c r="B150" s="822">
        <v>5331</v>
      </c>
      <c r="C150" s="811" t="s">
        <v>1872</v>
      </c>
      <c r="D150" s="67"/>
      <c r="E150" s="67"/>
      <c r="F150" s="67"/>
      <c r="G150" s="16"/>
      <c r="H150" s="22"/>
    </row>
    <row r="151" spans="1:8" ht="12.75">
      <c r="A151" s="810" t="s">
        <v>1857</v>
      </c>
      <c r="B151" s="397">
        <v>36</v>
      </c>
      <c r="C151" s="13" t="s">
        <v>1896</v>
      </c>
      <c r="D151" s="67">
        <v>0</v>
      </c>
      <c r="E151" s="67">
        <v>0</v>
      </c>
      <c r="F151" s="67">
        <v>0</v>
      </c>
      <c r="G151" s="16"/>
      <c r="H151" s="22">
        <v>12</v>
      </c>
    </row>
    <row r="152" spans="1:8" ht="12.75">
      <c r="A152" s="810"/>
      <c r="B152" s="397">
        <v>38</v>
      </c>
      <c r="C152" s="13" t="s">
        <v>1897</v>
      </c>
      <c r="D152" s="67">
        <v>0</v>
      </c>
      <c r="E152" s="67">
        <v>0</v>
      </c>
      <c r="F152" s="67">
        <v>0</v>
      </c>
      <c r="G152" s="16"/>
      <c r="H152" s="22">
        <v>8</v>
      </c>
    </row>
    <row r="153" spans="1:8" ht="12.75">
      <c r="A153" s="810"/>
      <c r="B153" s="397">
        <v>41</v>
      </c>
      <c r="C153" s="13" t="s">
        <v>1899</v>
      </c>
      <c r="D153" s="67">
        <v>0</v>
      </c>
      <c r="E153" s="67">
        <v>0</v>
      </c>
      <c r="F153" s="67">
        <v>0</v>
      </c>
      <c r="G153" s="16"/>
      <c r="H153" s="22">
        <v>35</v>
      </c>
    </row>
    <row r="154" spans="1:8" ht="12.75">
      <c r="A154" s="88"/>
      <c r="B154" s="397">
        <v>5339</v>
      </c>
      <c r="C154" s="13" t="s">
        <v>889</v>
      </c>
      <c r="D154" s="67">
        <v>0</v>
      </c>
      <c r="E154" s="67">
        <v>69</v>
      </c>
      <c r="F154" s="67">
        <v>69</v>
      </c>
      <c r="G154" s="16">
        <f t="shared" si="6"/>
        <v>100</v>
      </c>
      <c r="H154" s="22">
        <v>70</v>
      </c>
    </row>
    <row r="155" spans="1:8" ht="13.5" thickBot="1">
      <c r="A155" s="90"/>
      <c r="B155" s="826" t="s">
        <v>1840</v>
      </c>
      <c r="C155" s="92"/>
      <c r="D155" s="5">
        <f>SUM(D147:D154)</f>
        <v>0</v>
      </c>
      <c r="E155" s="5">
        <f>SUM(E147:E154)</f>
        <v>1047</v>
      </c>
      <c r="F155" s="5">
        <f>SUM(F147:F154)</f>
        <v>1044</v>
      </c>
      <c r="G155" s="5">
        <f>SUM(G147:G154)</f>
        <v>399.6277915632754</v>
      </c>
      <c r="H155" s="7">
        <f>SUM(H147:H154)</f>
        <v>1395</v>
      </c>
    </row>
    <row r="156" spans="1:8" ht="16.5" thickBot="1">
      <c r="A156" s="102"/>
      <c r="B156" s="828" t="s">
        <v>46</v>
      </c>
      <c r="C156" s="103"/>
      <c r="D156" s="104">
        <f>SUM(D155,D146,D144,D138,D136,D134,D132,D130,D127,D125,D123,D119,D114,D101,D87,D79,D74,D42,D12)</f>
        <v>137791</v>
      </c>
      <c r="E156" s="104">
        <f>SUM(E155,E146,E144,E138,E136,E134,E132,E130,E127,E125,E123,E119,E114,E101,E87,E79,E74,E42,E12)</f>
        <v>146812</v>
      </c>
      <c r="F156" s="104">
        <f>SUM(F155,F146,F144,F138,F136,F134,F132,F130,F127,F125,F123,F119,F114,F101,F87,F79,F74,F42,F12)</f>
        <v>146050</v>
      </c>
      <c r="G156" s="105">
        <f>F156/E156*100</f>
        <v>99.48096885813149</v>
      </c>
      <c r="H156" s="106">
        <f>SUM(H155,H146,H144,H138,H136,H134,H132,H130,H127,H125,H123,H119,H114,H101,H87,H79,H74,H42,H12)</f>
        <v>148155</v>
      </c>
    </row>
    <row r="163" ht="12.75">
      <c r="D163" s="1083" t="s">
        <v>735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7.00390625" style="23" customWidth="1"/>
    <col min="2" max="2" width="5.00390625" style="23" customWidth="1"/>
    <col min="3" max="3" width="29.125" style="23" customWidth="1"/>
    <col min="4" max="4" width="8.25390625" style="23" customWidth="1"/>
    <col min="5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3" spans="1:8" ht="12.75">
      <c r="A3" s="108"/>
      <c r="B3" s="109"/>
      <c r="C3" s="110"/>
      <c r="D3" s="111"/>
      <c r="E3" s="111"/>
      <c r="F3" s="111"/>
      <c r="G3" s="112"/>
      <c r="H3" s="111"/>
    </row>
    <row r="4" spans="1:8" ht="13.5" thickBot="1">
      <c r="A4" s="108"/>
      <c r="B4" s="109"/>
      <c r="C4" s="110"/>
      <c r="F4" s="111"/>
      <c r="G4" s="112"/>
      <c r="H4" s="28" t="s">
        <v>42</v>
      </c>
    </row>
    <row r="5" spans="1:8" ht="15">
      <c r="A5" s="113" t="s">
        <v>1839</v>
      </c>
      <c r="B5" s="114"/>
      <c r="C5" s="115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4.25" thickBot="1">
      <c r="A6" s="116"/>
      <c r="B6" s="117"/>
      <c r="C6" s="118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</row>
    <row r="7" spans="1:8" ht="12.75">
      <c r="A7" s="51">
        <v>3111</v>
      </c>
      <c r="B7" s="119">
        <v>6351</v>
      </c>
      <c r="C7" s="120" t="s">
        <v>193</v>
      </c>
      <c r="D7" s="67">
        <v>350</v>
      </c>
      <c r="E7" s="67">
        <v>6626</v>
      </c>
      <c r="F7" s="67">
        <v>6410</v>
      </c>
      <c r="G7" s="121">
        <f>F7/E7*100</f>
        <v>96.74011469966798</v>
      </c>
      <c r="H7" s="70">
        <v>1319</v>
      </c>
    </row>
    <row r="8" spans="1:8" ht="12.75">
      <c r="A8" s="51">
        <v>3113</v>
      </c>
      <c r="B8" s="122">
        <v>6351</v>
      </c>
      <c r="C8" s="120" t="s">
        <v>193</v>
      </c>
      <c r="D8" s="67">
        <v>150</v>
      </c>
      <c r="E8" s="67">
        <v>337</v>
      </c>
      <c r="F8" s="67">
        <v>186</v>
      </c>
      <c r="G8" s="121">
        <f>F8/E8*100</f>
        <v>55.19287833827893</v>
      </c>
      <c r="H8" s="22">
        <v>7114</v>
      </c>
    </row>
    <row r="9" spans="1:8" ht="12.75">
      <c r="A9" s="51">
        <v>3141</v>
      </c>
      <c r="B9" s="119">
        <v>6351</v>
      </c>
      <c r="C9" s="120" t="s">
        <v>193</v>
      </c>
      <c r="D9" s="67">
        <v>15900</v>
      </c>
      <c r="E9" s="67">
        <v>16359</v>
      </c>
      <c r="F9" s="67">
        <v>7386</v>
      </c>
      <c r="G9" s="121">
        <f>F9/E9*100</f>
        <v>45.14945901338713</v>
      </c>
      <c r="H9" s="22">
        <v>632</v>
      </c>
    </row>
    <row r="10" spans="1:8" ht="15.75" thickBot="1">
      <c r="A10" s="57"/>
      <c r="B10" s="311" t="s">
        <v>1852</v>
      </c>
      <c r="C10" s="281"/>
      <c r="D10" s="282">
        <f>SUM(D7:D9)</f>
        <v>16400</v>
      </c>
      <c r="E10" s="282">
        <f>SUM(E7:E9)</f>
        <v>23322</v>
      </c>
      <c r="F10" s="282">
        <f>SUM(F7:F9)</f>
        <v>13982</v>
      </c>
      <c r="G10" s="60">
        <f>F10/E10*100</f>
        <v>59.951976674384696</v>
      </c>
      <c r="H10" s="283">
        <f>SUM(H7:H9)</f>
        <v>9065</v>
      </c>
    </row>
    <row r="11" spans="1:8" ht="16.5" thickBot="1">
      <c r="A11" s="123" t="s">
        <v>1853</v>
      </c>
      <c r="B11" s="124"/>
      <c r="C11" s="125"/>
      <c r="D11" s="104">
        <f>SUM(D10)</f>
        <v>16400</v>
      </c>
      <c r="E11" s="104">
        <f>SUM(E10)</f>
        <v>23322</v>
      </c>
      <c r="F11" s="104">
        <f>SUM(F10)</f>
        <v>13982</v>
      </c>
      <c r="G11" s="126">
        <f>F11/E11*100</f>
        <v>59.951976674384696</v>
      </c>
      <c r="H11" s="106">
        <f>SUM(H10)</f>
        <v>9065</v>
      </c>
    </row>
    <row r="12" spans="1:8" ht="12.75">
      <c r="A12" s="108"/>
      <c r="B12" s="109"/>
      <c r="C12" s="110"/>
      <c r="D12" s="111"/>
      <c r="E12" s="111"/>
      <c r="F12" s="111"/>
      <c r="G12" s="112"/>
      <c r="H12" s="111"/>
    </row>
    <row r="13" spans="1:8" ht="12.75">
      <c r="A13" s="108"/>
      <c r="B13" s="109"/>
      <c r="C13" s="110"/>
      <c r="D13" s="111"/>
      <c r="E13" s="111"/>
      <c r="F13" s="111"/>
      <c r="G13" s="112"/>
      <c r="H13" s="111"/>
    </row>
    <row r="14" spans="1:8" ht="12.75">
      <c r="A14" s="108"/>
      <c r="B14" s="109"/>
      <c r="C14" s="110"/>
      <c r="D14" s="111"/>
      <c r="E14" s="111"/>
      <c r="F14" s="111"/>
      <c r="G14" s="112"/>
      <c r="H14" s="111"/>
    </row>
    <row r="15" spans="1:8" ht="12.75">
      <c r="A15" s="108"/>
      <c r="B15" s="109"/>
      <c r="C15" s="110"/>
      <c r="D15" s="111"/>
      <c r="E15" s="111"/>
      <c r="F15" s="111"/>
      <c r="G15" s="112"/>
      <c r="H15" s="111"/>
    </row>
    <row r="16" spans="1:8" ht="16.5" thickBot="1">
      <c r="A16" s="127" t="s">
        <v>1854</v>
      </c>
      <c r="B16" s="128"/>
      <c r="C16" s="66"/>
      <c r="D16" s="129"/>
      <c r="E16" s="129"/>
      <c r="F16" s="129"/>
      <c r="G16" s="66"/>
      <c r="H16" s="129"/>
    </row>
    <row r="17" spans="1:8" ht="13.5">
      <c r="A17" s="130" t="s">
        <v>1855</v>
      </c>
      <c r="B17" s="131"/>
      <c r="C17" s="132" t="s">
        <v>1856</v>
      </c>
      <c r="D17" s="34" t="s">
        <v>83</v>
      </c>
      <c r="E17" s="34" t="s">
        <v>208</v>
      </c>
      <c r="F17" s="34" t="s">
        <v>95</v>
      </c>
      <c r="G17" s="34" t="s">
        <v>96</v>
      </c>
      <c r="H17" s="35" t="s">
        <v>95</v>
      </c>
    </row>
    <row r="18" spans="1:8" ht="14.25" thickBot="1">
      <c r="A18" s="133"/>
      <c r="B18" s="134" t="s">
        <v>1857</v>
      </c>
      <c r="C18" s="135"/>
      <c r="D18" s="39">
        <v>2012</v>
      </c>
      <c r="E18" s="39">
        <v>2012</v>
      </c>
      <c r="F18" s="39" t="s">
        <v>1233</v>
      </c>
      <c r="G18" s="39" t="s">
        <v>97</v>
      </c>
      <c r="H18" s="40" t="s">
        <v>1234</v>
      </c>
    </row>
    <row r="19" spans="1:8" ht="12.75">
      <c r="A19" s="136">
        <v>21</v>
      </c>
      <c r="B19" s="137" t="s">
        <v>1821</v>
      </c>
      <c r="C19" s="614" t="s">
        <v>1822</v>
      </c>
      <c r="D19" s="652">
        <v>0</v>
      </c>
      <c r="E19" s="652">
        <v>6326</v>
      </c>
      <c r="F19" s="19">
        <v>6110</v>
      </c>
      <c r="G19" s="121">
        <f aca="true" t="shared" si="0" ref="G19:G30">F19/E19*100</f>
        <v>96.58552007587733</v>
      </c>
      <c r="H19" s="18"/>
    </row>
    <row r="20" spans="1:8" ht="12.75">
      <c r="A20" s="136">
        <v>21</v>
      </c>
      <c r="B20" s="137" t="s">
        <v>762</v>
      </c>
      <c r="C20" s="138" t="s">
        <v>484</v>
      </c>
      <c r="D20" s="19">
        <v>250</v>
      </c>
      <c r="E20" s="19">
        <v>300</v>
      </c>
      <c r="F20" s="19">
        <v>300</v>
      </c>
      <c r="G20" s="121">
        <f t="shared" si="0"/>
        <v>100</v>
      </c>
      <c r="H20" s="18"/>
    </row>
    <row r="21" spans="1:8" ht="12.75">
      <c r="A21" s="136">
        <v>21</v>
      </c>
      <c r="B21" s="137" t="s">
        <v>763</v>
      </c>
      <c r="C21" s="38" t="s">
        <v>485</v>
      </c>
      <c r="D21" s="19">
        <v>100</v>
      </c>
      <c r="E21" s="19">
        <v>0</v>
      </c>
      <c r="F21" s="19">
        <v>0</v>
      </c>
      <c r="G21" s="121"/>
      <c r="H21" s="18"/>
    </row>
    <row r="22" spans="1:9" ht="15">
      <c r="A22" s="140"/>
      <c r="B22" s="141"/>
      <c r="C22" s="142" t="s">
        <v>252</v>
      </c>
      <c r="D22" s="143">
        <f>SUM(D19:D21)</f>
        <v>350</v>
      </c>
      <c r="E22" s="143">
        <f>SUM(E19:E21)</f>
        <v>6626</v>
      </c>
      <c r="F22" s="143">
        <f>SUM(F19:F21)</f>
        <v>6410</v>
      </c>
      <c r="G22" s="144">
        <f t="shared" si="0"/>
        <v>96.74011469966798</v>
      </c>
      <c r="H22" s="145"/>
      <c r="I22" s="62"/>
    </row>
    <row r="23" spans="1:8" ht="12.75">
      <c r="A23" s="136">
        <v>21</v>
      </c>
      <c r="B23" s="137" t="s">
        <v>1823</v>
      </c>
      <c r="C23" s="614" t="s">
        <v>1824</v>
      </c>
      <c r="D23" s="19">
        <v>0</v>
      </c>
      <c r="E23" s="19">
        <v>187</v>
      </c>
      <c r="F23" s="19">
        <v>36</v>
      </c>
      <c r="G23" s="121">
        <f t="shared" si="0"/>
        <v>19.25133689839572</v>
      </c>
      <c r="H23" s="18"/>
    </row>
    <row r="24" spans="1:8" ht="12.75">
      <c r="A24" s="136">
        <v>21</v>
      </c>
      <c r="B24" s="137" t="s">
        <v>764</v>
      </c>
      <c r="C24" s="13" t="s">
        <v>486</v>
      </c>
      <c r="D24" s="19">
        <v>150</v>
      </c>
      <c r="E24" s="19">
        <v>150</v>
      </c>
      <c r="F24" s="19">
        <v>150</v>
      </c>
      <c r="G24" s="121">
        <f>F24/E24*100</f>
        <v>100</v>
      </c>
      <c r="H24" s="18"/>
    </row>
    <row r="25" spans="1:8" ht="12.75">
      <c r="A25" s="180">
        <v>4178221</v>
      </c>
      <c r="B25" s="137" t="s">
        <v>891</v>
      </c>
      <c r="C25" s="13" t="s">
        <v>913</v>
      </c>
      <c r="D25" s="19">
        <v>0</v>
      </c>
      <c r="E25" s="19">
        <v>0</v>
      </c>
      <c r="F25" s="19">
        <v>0</v>
      </c>
      <c r="G25" s="121"/>
      <c r="H25" s="18"/>
    </row>
    <row r="26" spans="1:9" ht="15">
      <c r="A26" s="140"/>
      <c r="B26" s="141"/>
      <c r="C26" s="142" t="s">
        <v>271</v>
      </c>
      <c r="D26" s="143">
        <f>SUM(D23:D25)</f>
        <v>150</v>
      </c>
      <c r="E26" s="143">
        <f>SUM(E23:E25)</f>
        <v>337</v>
      </c>
      <c r="F26" s="143">
        <f>SUM(F23:F25)</f>
        <v>186</v>
      </c>
      <c r="G26" s="144">
        <f t="shared" si="0"/>
        <v>55.19287833827893</v>
      </c>
      <c r="H26" s="145"/>
      <c r="I26" s="62"/>
    </row>
    <row r="27" spans="1:8" ht="12.75">
      <c r="A27" s="136">
        <v>21</v>
      </c>
      <c r="B27" s="137" t="s">
        <v>765</v>
      </c>
      <c r="C27" s="146" t="s">
        <v>487</v>
      </c>
      <c r="D27" s="19">
        <v>900</v>
      </c>
      <c r="E27" s="19">
        <v>2759</v>
      </c>
      <c r="F27" s="19">
        <v>2758</v>
      </c>
      <c r="G27" s="121">
        <f t="shared" si="0"/>
        <v>99.96375498368974</v>
      </c>
      <c r="H27" s="18"/>
    </row>
    <row r="28" spans="1:8" ht="12.75">
      <c r="A28" s="136">
        <v>21</v>
      </c>
      <c r="B28" s="137" t="s">
        <v>766</v>
      </c>
      <c r="C28" s="146" t="s">
        <v>488</v>
      </c>
      <c r="D28" s="19">
        <v>15000</v>
      </c>
      <c r="E28" s="19">
        <v>13600</v>
      </c>
      <c r="F28" s="19">
        <v>4628</v>
      </c>
      <c r="G28" s="121">
        <f t="shared" si="0"/>
        <v>34.02941176470588</v>
      </c>
      <c r="H28" s="18"/>
    </row>
    <row r="29" spans="1:9" ht="15.75" thickBot="1">
      <c r="A29" s="140"/>
      <c r="B29" s="141"/>
      <c r="C29" s="142" t="s">
        <v>272</v>
      </c>
      <c r="D29" s="143">
        <f>SUM(D27:D28)</f>
        <v>15900</v>
      </c>
      <c r="E29" s="143">
        <f>SUM(E27:E28)</f>
        <v>16359</v>
      </c>
      <c r="F29" s="143">
        <f>SUM(F27:F28)</f>
        <v>7386</v>
      </c>
      <c r="G29" s="60">
        <f t="shared" si="0"/>
        <v>45.14945901338713</v>
      </c>
      <c r="H29" s="145"/>
      <c r="I29" s="62"/>
    </row>
    <row r="30" spans="1:9" ht="16.5" thickBot="1">
      <c r="A30" s="312"/>
      <c r="B30" s="300"/>
      <c r="C30" s="304" t="s">
        <v>1840</v>
      </c>
      <c r="D30" s="147">
        <f>SUM(D29,D26,D22)</f>
        <v>16400</v>
      </c>
      <c r="E30" s="147">
        <f>SUM(E29,E26,E22)</f>
        <v>23322</v>
      </c>
      <c r="F30" s="147">
        <f>SUM(F29,F26,F22)</f>
        <v>13982</v>
      </c>
      <c r="G30" s="126">
        <f t="shared" si="0"/>
        <v>59.951976674384696</v>
      </c>
      <c r="H30" s="148">
        <v>9065</v>
      </c>
      <c r="I30" s="66"/>
    </row>
    <row r="31" spans="1:8" ht="12.75">
      <c r="A31" s="108"/>
      <c r="B31" s="109"/>
      <c r="C31" s="149"/>
      <c r="D31" s="111"/>
      <c r="E31" s="111"/>
      <c r="F31" s="111"/>
      <c r="G31" s="112"/>
      <c r="H31" s="111"/>
    </row>
    <row r="32" spans="1:8" ht="12.75">
      <c r="A32" s="108"/>
      <c r="B32" s="109"/>
      <c r="C32" s="149"/>
      <c r="D32" s="111"/>
      <c r="E32" s="111"/>
      <c r="F32" s="111"/>
      <c r="G32" s="112"/>
      <c r="H32" s="111"/>
    </row>
    <row r="35" spans="1:8" ht="19.5" thickBot="1">
      <c r="A35" s="150" t="s">
        <v>114</v>
      </c>
      <c r="B35" s="151"/>
      <c r="D35" s="29"/>
      <c r="E35" s="29"/>
      <c r="F35" s="29"/>
      <c r="G35" s="30"/>
      <c r="H35" s="29"/>
    </row>
    <row r="36" spans="1:8" ht="13.5">
      <c r="A36" s="152"/>
      <c r="B36" s="32"/>
      <c r="C36" s="153"/>
      <c r="D36" s="34" t="s">
        <v>83</v>
      </c>
      <c r="E36" s="34" t="s">
        <v>208</v>
      </c>
      <c r="F36" s="34" t="s">
        <v>95</v>
      </c>
      <c r="G36" s="34" t="s">
        <v>96</v>
      </c>
      <c r="H36" s="35" t="s">
        <v>95</v>
      </c>
    </row>
    <row r="37" spans="1:8" ht="14.25" thickBot="1">
      <c r="A37" s="50"/>
      <c r="B37" s="109"/>
      <c r="C37" s="149"/>
      <c r="D37" s="39">
        <v>2012</v>
      </c>
      <c r="E37" s="39">
        <v>2012</v>
      </c>
      <c r="F37" s="39" t="s">
        <v>1233</v>
      </c>
      <c r="G37" s="39" t="s">
        <v>97</v>
      </c>
      <c r="H37" s="40" t="s">
        <v>1234</v>
      </c>
    </row>
    <row r="38" spans="1:8" ht="12.75">
      <c r="A38" s="154" t="s">
        <v>1838</v>
      </c>
      <c r="B38" s="155"/>
      <c r="C38" s="156"/>
      <c r="D38" s="1">
        <f>'41 16'!D50</f>
        <v>6099</v>
      </c>
      <c r="E38" s="1">
        <f>'41 16'!E50</f>
        <v>6109</v>
      </c>
      <c r="F38" s="1">
        <f>'41 16'!F50</f>
        <v>4985</v>
      </c>
      <c r="G38" s="157">
        <f>F38/E38*100</f>
        <v>81.60091668030775</v>
      </c>
      <c r="H38" s="10">
        <f>'41 16'!H50</f>
        <v>6681</v>
      </c>
    </row>
    <row r="39" spans="1:8" ht="12.75">
      <c r="A39" s="51" t="s">
        <v>447</v>
      </c>
      <c r="B39" s="71"/>
      <c r="C39" s="13"/>
      <c r="D39" s="12">
        <f>'41 17-19'!D156</f>
        <v>137791</v>
      </c>
      <c r="E39" s="12">
        <f>'41 17-19'!E156</f>
        <v>146812</v>
      </c>
      <c r="F39" s="12">
        <f>'41 17-19'!F156</f>
        <v>146050</v>
      </c>
      <c r="G39" s="47">
        <f>F39/E39*100</f>
        <v>99.48096885813149</v>
      </c>
      <c r="H39" s="11">
        <f>'41 17-19'!H156</f>
        <v>148155</v>
      </c>
    </row>
    <row r="40" spans="1:8" ht="13.5" thickBot="1">
      <c r="A40" s="93" t="s">
        <v>1835</v>
      </c>
      <c r="B40" s="71"/>
      <c r="C40" s="13"/>
      <c r="D40" s="5">
        <f>'41 20'!D30</f>
        <v>16400</v>
      </c>
      <c r="E40" s="5">
        <f>'41 20'!E30</f>
        <v>23322</v>
      </c>
      <c r="F40" s="5">
        <f>'41 20'!F30</f>
        <v>13982</v>
      </c>
      <c r="G40" s="47">
        <f>F40/E40*100</f>
        <v>59.951976674384696</v>
      </c>
      <c r="H40" s="7">
        <f>'41 20'!H30</f>
        <v>9065</v>
      </c>
    </row>
    <row r="41" spans="1:8" ht="16.5" thickBot="1">
      <c r="A41" s="158" t="s">
        <v>1907</v>
      </c>
      <c r="B41" s="159"/>
      <c r="C41" s="160"/>
      <c r="D41" s="147">
        <f>SUM(D38:D40)</f>
        <v>160290</v>
      </c>
      <c r="E41" s="147">
        <f>SUM(E38:E40)</f>
        <v>176243</v>
      </c>
      <c r="F41" s="147">
        <f>SUM(F38:F40)</f>
        <v>165017</v>
      </c>
      <c r="G41" s="161">
        <f>F41/E41*100</f>
        <v>93.63038532026803</v>
      </c>
      <c r="H41" s="148">
        <f>SUM(H38:H40)</f>
        <v>163901</v>
      </c>
    </row>
    <row r="44" spans="5:6" ht="12.75">
      <c r="E44" s="29"/>
      <c r="F44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III/11/3</oddHeader>
    <oddFooter>&amp;C- 20 -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17.75390625" style="23" customWidth="1"/>
    <col min="2" max="3" width="15.375" style="23" bestFit="1" customWidth="1"/>
    <col min="4" max="4" width="13.125" style="23" bestFit="1" customWidth="1"/>
    <col min="5" max="5" width="10.25390625" style="23" bestFit="1" customWidth="1"/>
    <col min="6" max="6" width="8.75390625" style="23" bestFit="1" customWidth="1"/>
    <col min="7" max="7" width="10.25390625" style="23" bestFit="1" customWidth="1"/>
    <col min="8" max="8" width="7.25390625" style="23" customWidth="1"/>
    <col min="9" max="16384" width="9.125" style="23" customWidth="1"/>
  </cols>
  <sheetData>
    <row r="2" spans="1:6" ht="12.75">
      <c r="A2" s="353"/>
      <c r="E2" s="111"/>
      <c r="F2" s="1242"/>
    </row>
    <row r="3" spans="1:6" ht="18.75">
      <c r="A3" s="1243" t="s">
        <v>549</v>
      </c>
      <c r="F3" s="1242"/>
    </row>
    <row r="4" spans="1:6" ht="12.75">
      <c r="A4" s="353"/>
      <c r="F4" s="1242"/>
    </row>
    <row r="5" spans="1:6" ht="18.75">
      <c r="A5" s="2012" t="s">
        <v>736</v>
      </c>
      <c r="B5" s="2013"/>
      <c r="C5" s="2013"/>
      <c r="D5" s="1244"/>
      <c r="F5" s="1242"/>
    </row>
    <row r="6" spans="1:6" ht="18.75">
      <c r="A6" s="1658"/>
      <c r="B6" s="1659"/>
      <c r="C6" s="1659"/>
      <c r="D6" s="1244"/>
      <c r="F6" s="1242"/>
    </row>
    <row r="7" spans="1:6" ht="13.5" thickBot="1">
      <c r="A7" s="406"/>
      <c r="B7" s="1245"/>
      <c r="C7" s="536"/>
      <c r="D7" s="536" t="s">
        <v>550</v>
      </c>
      <c r="F7" s="1242"/>
    </row>
    <row r="8" spans="1:6" ht="14.25" thickBot="1">
      <c r="A8" s="1246" t="s">
        <v>1648</v>
      </c>
      <c r="B8" s="1247" t="s">
        <v>551</v>
      </c>
      <c r="C8" s="1247" t="s">
        <v>552</v>
      </c>
      <c r="D8" s="1248" t="s">
        <v>553</v>
      </c>
      <c r="F8" s="1242"/>
    </row>
    <row r="9" spans="1:6" ht="14.25" thickBot="1">
      <c r="A9" s="116" t="s">
        <v>554</v>
      </c>
      <c r="B9" s="1260"/>
      <c r="C9" s="1261"/>
      <c r="D9" s="1262"/>
      <c r="F9" s="1242"/>
    </row>
    <row r="10" spans="1:6" ht="12.75">
      <c r="A10" s="1249" t="s">
        <v>555</v>
      </c>
      <c r="B10" s="1250">
        <v>21037997.78</v>
      </c>
      <c r="C10" s="1250">
        <v>20662170.09</v>
      </c>
      <c r="D10" s="1251">
        <f>B10-C10</f>
        <v>375827.69000000134</v>
      </c>
      <c r="F10" s="1242"/>
    </row>
    <row r="11" spans="1:6" ht="12.75">
      <c r="A11" s="1252" t="s">
        <v>556</v>
      </c>
      <c r="B11" s="1253">
        <v>18283374.96</v>
      </c>
      <c r="C11" s="1253">
        <v>17984544.67</v>
      </c>
      <c r="D11" s="1251">
        <f aca="true" t="shared" si="0" ref="D11:D22">B11-C11</f>
        <v>298830.2899999991</v>
      </c>
      <c r="F11" s="1242"/>
    </row>
    <row r="12" spans="1:6" ht="12.75">
      <c r="A12" s="1252" t="s">
        <v>557</v>
      </c>
      <c r="B12" s="1253">
        <v>31879153.7</v>
      </c>
      <c r="C12" s="1253">
        <v>31591817.03</v>
      </c>
      <c r="D12" s="1251">
        <f t="shared" si="0"/>
        <v>287336.66999999806</v>
      </c>
      <c r="F12" s="1242"/>
    </row>
    <row r="13" spans="1:6" ht="12.75">
      <c r="A13" s="1252" t="s">
        <v>558</v>
      </c>
      <c r="B13" s="1253">
        <v>23791864.76</v>
      </c>
      <c r="C13" s="1253">
        <v>23537046.76</v>
      </c>
      <c r="D13" s="1251">
        <f t="shared" si="0"/>
        <v>254818</v>
      </c>
      <c r="F13" s="1242"/>
    </row>
    <row r="14" spans="1:6" ht="12.75">
      <c r="A14" s="1252" t="s">
        <v>559</v>
      </c>
      <c r="B14" s="1253">
        <v>20077710.78</v>
      </c>
      <c r="C14" s="1253">
        <v>19824593.67</v>
      </c>
      <c r="D14" s="1251">
        <f t="shared" si="0"/>
        <v>253117.1099999994</v>
      </c>
      <c r="F14" s="1242"/>
    </row>
    <row r="15" spans="1:6" ht="12.75">
      <c r="A15" s="1252" t="s">
        <v>560</v>
      </c>
      <c r="B15" s="1253">
        <v>19407767.5</v>
      </c>
      <c r="C15" s="1253">
        <v>19232582.31</v>
      </c>
      <c r="D15" s="1251">
        <f t="shared" si="0"/>
        <v>175185.19000000134</v>
      </c>
      <c r="F15" s="1242"/>
    </row>
    <row r="16" spans="1:6" ht="12.75">
      <c r="A16" s="1252" t="s">
        <v>561</v>
      </c>
      <c r="B16" s="1253">
        <v>23736688.83</v>
      </c>
      <c r="C16" s="1253">
        <v>23402181.1</v>
      </c>
      <c r="D16" s="1251">
        <f t="shared" si="0"/>
        <v>334507.7299999967</v>
      </c>
      <c r="F16" s="1242"/>
    </row>
    <row r="17" spans="1:6" ht="12.75">
      <c r="A17" s="1252" t="s">
        <v>562</v>
      </c>
      <c r="B17" s="1253">
        <v>21407098.3</v>
      </c>
      <c r="C17" s="1253">
        <v>20668945.8</v>
      </c>
      <c r="D17" s="1251">
        <f t="shared" si="0"/>
        <v>738152.5</v>
      </c>
      <c r="F17" s="1242"/>
    </row>
    <row r="18" spans="1:6" ht="12.75">
      <c r="A18" s="1252" t="s">
        <v>563</v>
      </c>
      <c r="B18" s="1253">
        <v>20126059.28</v>
      </c>
      <c r="C18" s="1253">
        <v>19975373.35</v>
      </c>
      <c r="D18" s="1251">
        <f t="shared" si="0"/>
        <v>150685.9299999997</v>
      </c>
      <c r="F18" s="1242"/>
    </row>
    <row r="19" spans="1:6" ht="12.75">
      <c r="A19" s="1252" t="s">
        <v>564</v>
      </c>
      <c r="B19" s="1253">
        <v>21392260.1</v>
      </c>
      <c r="C19" s="1253">
        <v>20917301.64</v>
      </c>
      <c r="D19" s="1251">
        <f t="shared" si="0"/>
        <v>474958.4600000009</v>
      </c>
      <c r="F19" s="1242"/>
    </row>
    <row r="20" spans="1:6" ht="12.75">
      <c r="A20" s="1252" t="s">
        <v>565</v>
      </c>
      <c r="B20" s="1253">
        <v>14188593.96</v>
      </c>
      <c r="C20" s="1253">
        <v>13889234.08</v>
      </c>
      <c r="D20" s="1251">
        <f t="shared" si="0"/>
        <v>299359.8800000008</v>
      </c>
      <c r="F20" s="1242"/>
    </row>
    <row r="21" spans="1:6" ht="12.75">
      <c r="A21" s="1252" t="s">
        <v>566</v>
      </c>
      <c r="B21" s="1254">
        <v>22309105.91</v>
      </c>
      <c r="C21" s="1254">
        <v>22041258.86</v>
      </c>
      <c r="D21" s="1251">
        <f t="shared" si="0"/>
        <v>267847.05000000075</v>
      </c>
      <c r="F21" s="1242"/>
    </row>
    <row r="22" spans="1:6" ht="13.5" thickBot="1">
      <c r="A22" s="1252" t="s">
        <v>567</v>
      </c>
      <c r="B22" s="1255">
        <v>26107978.53</v>
      </c>
      <c r="C22" s="1255">
        <v>25787583.38</v>
      </c>
      <c r="D22" s="1251">
        <f t="shared" si="0"/>
        <v>320395.15000000224</v>
      </c>
      <c r="F22" s="1242"/>
    </row>
    <row r="23" spans="1:6" ht="15.75" thickBot="1">
      <c r="A23" s="1256" t="s">
        <v>568</v>
      </c>
      <c r="B23" s="1257">
        <f>SUM(B10:B22)</f>
        <v>283745654.39</v>
      </c>
      <c r="C23" s="1257">
        <f>SUM(C10:C22)</f>
        <v>279514632.74</v>
      </c>
      <c r="D23" s="1258">
        <f>SUM(D10:D22)</f>
        <v>4231021.65</v>
      </c>
      <c r="F23" s="1242"/>
    </row>
    <row r="24" spans="1:6" ht="14.25" thickBot="1">
      <c r="A24" s="1259" t="s">
        <v>569</v>
      </c>
      <c r="B24" s="1260"/>
      <c r="C24" s="1261"/>
      <c r="D24" s="1262"/>
      <c r="F24" s="1242"/>
    </row>
    <row r="25" spans="1:6" ht="12.75">
      <c r="A25" s="1249" t="s">
        <v>570</v>
      </c>
      <c r="B25" s="1250">
        <v>3845544.25</v>
      </c>
      <c r="C25" s="1250">
        <v>3605475.52</v>
      </c>
      <c r="D25" s="1251">
        <f>B25-C25</f>
        <v>240068.72999999998</v>
      </c>
      <c r="F25" s="1242"/>
    </row>
    <row r="26" spans="1:6" ht="12.75">
      <c r="A26" s="1252" t="s">
        <v>571</v>
      </c>
      <c r="B26" s="623">
        <v>7125247.72</v>
      </c>
      <c r="C26" s="1253">
        <v>7046715.62</v>
      </c>
      <c r="D26" s="1251">
        <f aca="true" t="shared" si="1" ref="D26:D44">B26-C26</f>
        <v>78532.09999999963</v>
      </c>
      <c r="F26" s="1242"/>
    </row>
    <row r="27" spans="1:6" ht="12.75">
      <c r="A27" s="1252" t="s">
        <v>572</v>
      </c>
      <c r="B27" s="1253">
        <v>6986592.67</v>
      </c>
      <c r="C27" s="1253">
        <v>6909210.63</v>
      </c>
      <c r="D27" s="1251">
        <f t="shared" si="1"/>
        <v>77382.04000000004</v>
      </c>
      <c r="F27" s="1242"/>
    </row>
    <row r="28" spans="1:6" ht="12.75">
      <c r="A28" s="1252" t="s">
        <v>573</v>
      </c>
      <c r="B28" s="1254">
        <v>6785607.16</v>
      </c>
      <c r="C28" s="1254">
        <v>6520416.9</v>
      </c>
      <c r="D28" s="1251">
        <f t="shared" si="1"/>
        <v>265190.2599999998</v>
      </c>
      <c r="F28" s="1242"/>
    </row>
    <row r="29" spans="1:6" ht="12.75">
      <c r="A29" s="1252" t="s">
        <v>574</v>
      </c>
      <c r="B29" s="1254">
        <v>16560195.97</v>
      </c>
      <c r="C29" s="1254">
        <v>16287643.13</v>
      </c>
      <c r="D29" s="1251">
        <f t="shared" si="1"/>
        <v>272552.83999999985</v>
      </c>
      <c r="F29" s="1242"/>
    </row>
    <row r="30" spans="1:6" ht="12.75">
      <c r="A30" s="1252" t="s">
        <v>575</v>
      </c>
      <c r="B30" s="1254">
        <v>7668372.77</v>
      </c>
      <c r="C30" s="1254">
        <v>7652648.2</v>
      </c>
      <c r="D30" s="1251">
        <f t="shared" si="1"/>
        <v>15724.569999999367</v>
      </c>
      <c r="F30" s="1242"/>
    </row>
    <row r="31" spans="1:6" ht="12.75">
      <c r="A31" s="1252" t="s">
        <v>576</v>
      </c>
      <c r="B31" s="1254">
        <v>9085679.45</v>
      </c>
      <c r="C31" s="1254">
        <v>8943703.26</v>
      </c>
      <c r="D31" s="1251">
        <f t="shared" si="1"/>
        <v>141976.18999999948</v>
      </c>
      <c r="F31" s="1242"/>
    </row>
    <row r="32" spans="1:6" ht="12.75">
      <c r="A32" s="1252" t="s">
        <v>577</v>
      </c>
      <c r="B32" s="1254">
        <v>7165395.47</v>
      </c>
      <c r="C32" s="1254">
        <v>6903134.53</v>
      </c>
      <c r="D32" s="1251">
        <f t="shared" si="1"/>
        <v>262260.9399999995</v>
      </c>
      <c r="F32" s="1242"/>
    </row>
    <row r="33" spans="1:6" ht="12.75">
      <c r="A33" s="1252" t="s">
        <v>578</v>
      </c>
      <c r="B33" s="1254">
        <v>13705376.85</v>
      </c>
      <c r="C33" s="1254">
        <v>13674253.36</v>
      </c>
      <c r="D33" s="1251">
        <f t="shared" si="1"/>
        <v>31123.490000000224</v>
      </c>
      <c r="F33" s="1242"/>
    </row>
    <row r="34" spans="1:6" ht="12.75">
      <c r="A34" s="1252" t="s">
        <v>579</v>
      </c>
      <c r="B34" s="1254">
        <v>9409255.39</v>
      </c>
      <c r="C34" s="1254">
        <v>9305734.34</v>
      </c>
      <c r="D34" s="1251">
        <f t="shared" si="1"/>
        <v>103521.05000000075</v>
      </c>
      <c r="F34" s="1242"/>
    </row>
    <row r="35" spans="1:6" ht="12.75">
      <c r="A35" s="1252" t="s">
        <v>580</v>
      </c>
      <c r="B35" s="1254">
        <v>8459329.17</v>
      </c>
      <c r="C35" s="1254">
        <v>8348801.68</v>
      </c>
      <c r="D35" s="1251">
        <f t="shared" si="1"/>
        <v>110527.49000000022</v>
      </c>
      <c r="F35" s="1242"/>
    </row>
    <row r="36" spans="1:6" ht="12.75">
      <c r="A36" s="1252" t="s">
        <v>581</v>
      </c>
      <c r="B36" s="1254">
        <v>12641118.45</v>
      </c>
      <c r="C36" s="1254">
        <v>12606263.35</v>
      </c>
      <c r="D36" s="1251">
        <f t="shared" si="1"/>
        <v>34855.09999999963</v>
      </c>
      <c r="F36" s="1242"/>
    </row>
    <row r="37" spans="1:6" ht="12.75">
      <c r="A37" s="1252" t="s">
        <v>582</v>
      </c>
      <c r="B37" s="1254">
        <v>7027972.35</v>
      </c>
      <c r="C37" s="1254">
        <v>6950339.45</v>
      </c>
      <c r="D37" s="1251">
        <f t="shared" si="1"/>
        <v>77632.89999999944</v>
      </c>
      <c r="F37" s="1242"/>
    </row>
    <row r="38" spans="1:6" ht="12.75">
      <c r="A38" s="1252" t="s">
        <v>583</v>
      </c>
      <c r="B38" s="1254">
        <v>13652074.37</v>
      </c>
      <c r="C38" s="1254">
        <v>13555013.74</v>
      </c>
      <c r="D38" s="1251">
        <f t="shared" si="1"/>
        <v>97060.62999999896</v>
      </c>
      <c r="F38" s="1242"/>
    </row>
    <row r="39" spans="1:6" ht="12.75">
      <c r="A39" s="1252" t="s">
        <v>584</v>
      </c>
      <c r="B39" s="1254">
        <v>6480009.36</v>
      </c>
      <c r="C39" s="1254">
        <v>6412900.5</v>
      </c>
      <c r="D39" s="1251">
        <f t="shared" si="1"/>
        <v>67108.86000000034</v>
      </c>
      <c r="F39" s="1242"/>
    </row>
    <row r="40" spans="1:6" ht="12.75">
      <c r="A40" s="1252" t="s">
        <v>585</v>
      </c>
      <c r="B40" s="1254">
        <v>6855501.06</v>
      </c>
      <c r="C40" s="1254">
        <v>6778809.71</v>
      </c>
      <c r="D40" s="1251">
        <f t="shared" si="1"/>
        <v>76691.34999999963</v>
      </c>
      <c r="F40" s="1242"/>
    </row>
    <row r="41" spans="1:6" ht="12.75">
      <c r="A41" s="1252" t="s">
        <v>586</v>
      </c>
      <c r="B41" s="1254">
        <v>4459248.86</v>
      </c>
      <c r="C41" s="1254">
        <v>4365790.27</v>
      </c>
      <c r="D41" s="1251">
        <f t="shared" si="1"/>
        <v>93458.59000000078</v>
      </c>
      <c r="F41" s="1242"/>
    </row>
    <row r="42" spans="1:6" ht="12.75">
      <c r="A42" s="1252" t="s">
        <v>587</v>
      </c>
      <c r="B42" s="1254">
        <v>6662816.85</v>
      </c>
      <c r="C42" s="1254">
        <v>6594778.07</v>
      </c>
      <c r="D42" s="1251">
        <f t="shared" si="1"/>
        <v>68038.77999999933</v>
      </c>
      <c r="F42" s="1242"/>
    </row>
    <row r="43" spans="1:6" ht="12.75">
      <c r="A43" s="1252" t="s">
        <v>588</v>
      </c>
      <c r="B43" s="1254">
        <v>8659525.63</v>
      </c>
      <c r="C43" s="1254">
        <v>8602405.93</v>
      </c>
      <c r="D43" s="1251">
        <f t="shared" si="1"/>
        <v>57119.70000000112</v>
      </c>
      <c r="F43" s="1242"/>
    </row>
    <row r="44" spans="1:6" ht="13.5" thickBot="1">
      <c r="A44" s="1252" t="s">
        <v>589</v>
      </c>
      <c r="B44" s="1255">
        <v>7396474.55</v>
      </c>
      <c r="C44" s="1255">
        <v>7022836.71</v>
      </c>
      <c r="D44" s="1251">
        <f t="shared" si="1"/>
        <v>373637.83999999985</v>
      </c>
      <c r="F44" s="1242"/>
    </row>
    <row r="45" spans="1:6" ht="15.75" thickBot="1">
      <c r="A45" s="1263" t="s">
        <v>590</v>
      </c>
      <c r="B45" s="1264">
        <f>SUM(B25:B44)</f>
        <v>170631338.35000002</v>
      </c>
      <c r="C45" s="1264">
        <f>SUM(C25:C44)</f>
        <v>168086874.90000004</v>
      </c>
      <c r="D45" s="1265">
        <f>SUM(D25:D44)</f>
        <v>2544463.449999998</v>
      </c>
      <c r="F45" s="1242"/>
    </row>
    <row r="46" spans="1:6" ht="16.5" thickBot="1" thickTop="1">
      <c r="A46" s="1266" t="s">
        <v>591</v>
      </c>
      <c r="B46" s="1267">
        <v>89193352.6</v>
      </c>
      <c r="C46" s="1267">
        <v>89068495.84</v>
      </c>
      <c r="D46" s="1268">
        <f>B46-C46</f>
        <v>124856.75999999046</v>
      </c>
      <c r="F46" s="1242"/>
    </row>
    <row r="47" spans="1:6" ht="19.5" thickBot="1">
      <c r="A47" s="1269" t="s">
        <v>1840</v>
      </c>
      <c r="B47" s="1270">
        <f>SUM(B45:B46,B23)</f>
        <v>543570345.34</v>
      </c>
      <c r="C47" s="1270">
        <f>SUM(C45:C46,C23)</f>
        <v>536670003.48</v>
      </c>
      <c r="D47" s="1271">
        <f>SUM(D45:D46,D23)</f>
        <v>6900341.859999988</v>
      </c>
      <c r="F47" s="1242"/>
    </row>
    <row r="48" spans="1:6" ht="12.75">
      <c r="A48" s="353"/>
      <c r="F48" s="1242"/>
    </row>
    <row r="49" spans="1:6" ht="12.75">
      <c r="A49" s="353"/>
      <c r="F49" s="1242"/>
    </row>
    <row r="50" spans="1:6" ht="12.75">
      <c r="A50" s="353"/>
      <c r="F50" s="1242"/>
    </row>
    <row r="51" spans="1:6" ht="12.75">
      <c r="A51" s="353"/>
      <c r="F51" s="1242"/>
    </row>
    <row r="52" spans="1:6" ht="12.75">
      <c r="A52" s="353"/>
      <c r="F52" s="1242"/>
    </row>
  </sheetData>
  <sheetProtection/>
  <mergeCells count="1">
    <mergeCell ref="A5:C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III/11/4</oddHeader>
    <oddFooter>&amp;C- 21 -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">
      <selection activeCell="G82" sqref="G82"/>
    </sheetView>
  </sheetViews>
  <sheetFormatPr defaultColWidth="9.00390625" defaultRowHeight="12.75"/>
  <cols>
    <col min="1" max="1" width="18.875" style="23" customWidth="1"/>
    <col min="2" max="2" width="12.375" style="151" customWidth="1"/>
    <col min="3" max="3" width="13.75390625" style="23" bestFit="1" customWidth="1"/>
    <col min="4" max="4" width="13.625" style="23" bestFit="1" customWidth="1"/>
    <col min="5" max="5" width="18.25390625" style="23" bestFit="1" customWidth="1"/>
    <col min="6" max="6" width="12.375" style="23" bestFit="1" customWidth="1"/>
    <col min="7" max="7" width="13.75390625" style="23" bestFit="1" customWidth="1"/>
    <col min="8" max="8" width="13.625" style="23" bestFit="1" customWidth="1"/>
    <col min="9" max="9" width="18.25390625" style="23" bestFit="1" customWidth="1"/>
    <col min="10" max="16384" width="9.125" style="23" customWidth="1"/>
  </cols>
  <sheetData>
    <row r="1" spans="1:11" ht="12.75">
      <c r="A1" s="353"/>
      <c r="B1" s="23"/>
      <c r="E1" s="107"/>
      <c r="I1" s="24" t="s">
        <v>737</v>
      </c>
      <c r="J1" s="1242"/>
      <c r="K1" s="1242"/>
    </row>
    <row r="2" spans="1:11" ht="12.75">
      <c r="A2" s="353"/>
      <c r="B2" s="23"/>
      <c r="E2" s="107"/>
      <c r="J2" s="1242"/>
      <c r="K2" s="1242"/>
    </row>
    <row r="3" spans="1:11" ht="12.75">
      <c r="A3" s="1272"/>
      <c r="B3" s="29"/>
      <c r="C3" s="29"/>
      <c r="D3" s="29"/>
      <c r="E3" s="29"/>
      <c r="F3" s="29"/>
      <c r="G3" s="29"/>
      <c r="H3" s="29"/>
      <c r="I3" s="29"/>
      <c r="J3" s="1242"/>
      <c r="K3" s="1242"/>
    </row>
    <row r="4" spans="1:11" ht="18.75">
      <c r="A4" s="1243" t="s">
        <v>549</v>
      </c>
      <c r="B4" s="23"/>
      <c r="C4" s="1244"/>
      <c r="D4" s="1244"/>
      <c r="E4" s="1244"/>
      <c r="F4" s="1273"/>
      <c r="G4" s="1273"/>
      <c r="H4" s="1273"/>
      <c r="I4" s="1274"/>
      <c r="J4" s="1242"/>
      <c r="K4" s="1242"/>
    </row>
    <row r="5" spans="1:11" ht="12.75">
      <c r="A5" s="406"/>
      <c r="B5" s="23"/>
      <c r="C5" s="536"/>
      <c r="D5" s="536"/>
      <c r="E5" s="536"/>
      <c r="F5" s="149"/>
      <c r="G5" s="149"/>
      <c r="H5" s="149"/>
      <c r="I5" s="149"/>
      <c r="J5" s="1242"/>
      <c r="K5" s="1242"/>
    </row>
    <row r="6" spans="1:11" ht="18.75">
      <c r="A6" s="2012" t="s">
        <v>736</v>
      </c>
      <c r="B6" s="2013"/>
      <c r="C6" s="2013"/>
      <c r="D6" s="2013"/>
      <c r="E6" s="1244"/>
      <c r="F6" s="1273"/>
      <c r="G6" s="1273"/>
      <c r="H6" s="1273"/>
      <c r="I6" s="1273"/>
      <c r="J6" s="1242"/>
      <c r="K6" s="1242"/>
    </row>
    <row r="7" spans="1:11" ht="13.5" thickBot="1">
      <c r="A7" s="406"/>
      <c r="B7" s="389"/>
      <c r="C7" s="1275"/>
      <c r="D7" s="536"/>
      <c r="E7" s="536"/>
      <c r="F7" s="81"/>
      <c r="G7" s="81"/>
      <c r="H7" s="149"/>
      <c r="I7" s="536" t="s">
        <v>1795</v>
      </c>
      <c r="J7" s="1242"/>
      <c r="K7" s="1242"/>
    </row>
    <row r="8" spans="1:11" ht="14.25" thickBot="1">
      <c r="A8" s="1246" t="s">
        <v>1648</v>
      </c>
      <c r="B8" s="1247" t="s">
        <v>592</v>
      </c>
      <c r="C8" s="1247" t="s">
        <v>593</v>
      </c>
      <c r="D8" s="1276" t="s">
        <v>594</v>
      </c>
      <c r="E8" s="1277" t="s">
        <v>595</v>
      </c>
      <c r="F8" s="1247" t="s">
        <v>596</v>
      </c>
      <c r="G8" s="1247" t="s">
        <v>597</v>
      </c>
      <c r="H8" s="1276" t="s">
        <v>594</v>
      </c>
      <c r="I8" s="1277" t="s">
        <v>598</v>
      </c>
      <c r="J8" s="1242"/>
      <c r="K8" s="1242"/>
    </row>
    <row r="9" spans="1:11" ht="14.25" thickBot="1">
      <c r="A9" s="1278" t="s">
        <v>554</v>
      </c>
      <c r="B9" s="1279"/>
      <c r="C9" s="1280"/>
      <c r="D9" s="1281"/>
      <c r="E9" s="1282"/>
      <c r="F9" s="1283"/>
      <c r="G9" s="1284"/>
      <c r="H9" s="1283"/>
      <c r="I9" s="1285"/>
      <c r="J9" s="1242"/>
      <c r="K9" s="1242"/>
    </row>
    <row r="10" spans="1:11" ht="12.75">
      <c r="A10" s="1249" t="s">
        <v>555</v>
      </c>
      <c r="B10" s="1286">
        <v>21038</v>
      </c>
      <c r="C10" s="1286">
        <v>20662</v>
      </c>
      <c r="D10" s="1287">
        <v>0</v>
      </c>
      <c r="E10" s="1288">
        <f>B10-C10-D10</f>
        <v>376</v>
      </c>
      <c r="F10" s="1286">
        <v>20590</v>
      </c>
      <c r="G10" s="1286">
        <v>19988</v>
      </c>
      <c r="H10" s="1289">
        <v>0</v>
      </c>
      <c r="I10" s="1288">
        <f>F10-G10-H10</f>
        <v>602</v>
      </c>
      <c r="J10" s="1242"/>
      <c r="K10" s="1242"/>
    </row>
    <row r="11" spans="1:11" ht="12.75">
      <c r="A11" s="1252" t="s">
        <v>556</v>
      </c>
      <c r="B11" s="1290">
        <v>18283</v>
      </c>
      <c r="C11" s="1290">
        <v>17985</v>
      </c>
      <c r="D11" s="1291">
        <v>0</v>
      </c>
      <c r="E11" s="1288">
        <f aca="true" t="shared" si="0" ref="E11:E22">B11-C11-D11</f>
        <v>298</v>
      </c>
      <c r="F11" s="1290">
        <v>18049</v>
      </c>
      <c r="G11" s="1290">
        <v>17751</v>
      </c>
      <c r="H11" s="1289">
        <v>0</v>
      </c>
      <c r="I11" s="1288">
        <f aca="true" t="shared" si="1" ref="I11:I22">F11-G11-H11</f>
        <v>298</v>
      </c>
      <c r="J11" s="1242"/>
      <c r="K11" s="1242"/>
    </row>
    <row r="12" spans="1:11" ht="12.75">
      <c r="A12" s="1252" t="s">
        <v>557</v>
      </c>
      <c r="B12" s="1290">
        <v>31880</v>
      </c>
      <c r="C12" s="1290">
        <v>31592</v>
      </c>
      <c r="D12" s="1291">
        <v>0</v>
      </c>
      <c r="E12" s="1288">
        <f t="shared" si="0"/>
        <v>288</v>
      </c>
      <c r="F12" s="1290">
        <v>30475</v>
      </c>
      <c r="G12" s="1290">
        <v>30180</v>
      </c>
      <c r="H12" s="1289">
        <v>0</v>
      </c>
      <c r="I12" s="1288">
        <f t="shared" si="1"/>
        <v>295</v>
      </c>
      <c r="J12" s="1242"/>
      <c r="K12" s="1242"/>
    </row>
    <row r="13" spans="1:11" ht="12.75">
      <c r="A13" s="1252" t="s">
        <v>558</v>
      </c>
      <c r="B13" s="1290">
        <v>23792</v>
      </c>
      <c r="C13" s="1290">
        <v>23537</v>
      </c>
      <c r="D13" s="1291">
        <v>0</v>
      </c>
      <c r="E13" s="1288">
        <f t="shared" si="0"/>
        <v>255</v>
      </c>
      <c r="F13" s="1290">
        <v>23551</v>
      </c>
      <c r="G13" s="1290">
        <v>23429</v>
      </c>
      <c r="H13" s="1289">
        <v>0</v>
      </c>
      <c r="I13" s="1288">
        <f t="shared" si="1"/>
        <v>122</v>
      </c>
      <c r="J13" s="1242"/>
      <c r="K13" s="1242"/>
    </row>
    <row r="14" spans="1:11" ht="12.75">
      <c r="A14" s="1252" t="s">
        <v>559</v>
      </c>
      <c r="B14" s="1290">
        <v>20078</v>
      </c>
      <c r="C14" s="1290">
        <v>19825</v>
      </c>
      <c r="D14" s="1291">
        <v>0</v>
      </c>
      <c r="E14" s="1288">
        <f t="shared" si="0"/>
        <v>253</v>
      </c>
      <c r="F14" s="1290">
        <v>20771</v>
      </c>
      <c r="G14" s="1290">
        <v>20462</v>
      </c>
      <c r="H14" s="1289">
        <v>0</v>
      </c>
      <c r="I14" s="1288">
        <f t="shared" si="1"/>
        <v>309</v>
      </c>
      <c r="J14" s="1242"/>
      <c r="K14" s="1242"/>
    </row>
    <row r="15" spans="1:11" ht="12.75">
      <c r="A15" s="1252" t="s">
        <v>560</v>
      </c>
      <c r="B15" s="1290">
        <v>19408</v>
      </c>
      <c r="C15" s="1290">
        <v>19233</v>
      </c>
      <c r="D15" s="1291">
        <v>0</v>
      </c>
      <c r="E15" s="1288">
        <f t="shared" si="0"/>
        <v>175</v>
      </c>
      <c r="F15" s="1290">
        <v>18872</v>
      </c>
      <c r="G15" s="1290">
        <v>18758</v>
      </c>
      <c r="H15" s="1289">
        <v>0</v>
      </c>
      <c r="I15" s="1288">
        <f t="shared" si="1"/>
        <v>114</v>
      </c>
      <c r="J15" s="1242"/>
      <c r="K15" s="1242"/>
    </row>
    <row r="16" spans="1:11" ht="12.75">
      <c r="A16" s="1252" t="s">
        <v>561</v>
      </c>
      <c r="B16" s="1290">
        <v>23737</v>
      </c>
      <c r="C16" s="1290">
        <v>23402</v>
      </c>
      <c r="D16" s="1291">
        <v>0</v>
      </c>
      <c r="E16" s="1288">
        <f t="shared" si="0"/>
        <v>335</v>
      </c>
      <c r="F16" s="1290">
        <v>23559</v>
      </c>
      <c r="G16" s="1290">
        <v>22728</v>
      </c>
      <c r="H16" s="1289">
        <v>0</v>
      </c>
      <c r="I16" s="1288">
        <f t="shared" si="1"/>
        <v>831</v>
      </c>
      <c r="J16" s="1242"/>
      <c r="K16" s="1242"/>
    </row>
    <row r="17" spans="1:11" ht="12.75">
      <c r="A17" s="1252" t="s">
        <v>562</v>
      </c>
      <c r="B17" s="1290">
        <v>21407</v>
      </c>
      <c r="C17" s="1290">
        <v>20669</v>
      </c>
      <c r="D17" s="1291">
        <v>0</v>
      </c>
      <c r="E17" s="1288">
        <f t="shared" si="0"/>
        <v>738</v>
      </c>
      <c r="F17" s="1290">
        <v>23011</v>
      </c>
      <c r="G17" s="1290">
        <v>22488</v>
      </c>
      <c r="H17" s="1289">
        <v>0</v>
      </c>
      <c r="I17" s="1288">
        <f t="shared" si="1"/>
        <v>523</v>
      </c>
      <c r="J17" s="1242"/>
      <c r="K17" s="1242"/>
    </row>
    <row r="18" spans="1:11" ht="12.75">
      <c r="A18" s="1252" t="s">
        <v>563</v>
      </c>
      <c r="B18" s="1290">
        <v>20126</v>
      </c>
      <c r="C18" s="1290">
        <v>19975</v>
      </c>
      <c r="D18" s="1291">
        <v>0</v>
      </c>
      <c r="E18" s="1288">
        <f t="shared" si="0"/>
        <v>151</v>
      </c>
      <c r="F18" s="1290">
        <v>18836</v>
      </c>
      <c r="G18" s="1290">
        <v>18787</v>
      </c>
      <c r="H18" s="1289">
        <v>0</v>
      </c>
      <c r="I18" s="1288">
        <f t="shared" si="1"/>
        <v>49</v>
      </c>
      <c r="J18" s="1242"/>
      <c r="K18" s="1242"/>
    </row>
    <row r="19" spans="1:11" ht="12.75">
      <c r="A19" s="1252" t="s">
        <v>564</v>
      </c>
      <c r="B19" s="1290">
        <v>21392</v>
      </c>
      <c r="C19" s="1290">
        <v>20917</v>
      </c>
      <c r="D19" s="1291">
        <v>0</v>
      </c>
      <c r="E19" s="1288">
        <f t="shared" si="0"/>
        <v>475</v>
      </c>
      <c r="F19" s="1290">
        <v>20594</v>
      </c>
      <c r="G19" s="1290">
        <v>20027</v>
      </c>
      <c r="H19" s="1289">
        <v>0</v>
      </c>
      <c r="I19" s="1288">
        <f t="shared" si="1"/>
        <v>567</v>
      </c>
      <c r="J19" s="1242"/>
      <c r="K19" s="1242"/>
    </row>
    <row r="20" spans="1:11" ht="12.75">
      <c r="A20" s="1252" t="s">
        <v>565</v>
      </c>
      <c r="B20" s="1290">
        <v>14188</v>
      </c>
      <c r="C20" s="1290">
        <v>13889</v>
      </c>
      <c r="D20" s="1291">
        <v>0</v>
      </c>
      <c r="E20" s="1288">
        <f t="shared" si="0"/>
        <v>299</v>
      </c>
      <c r="F20" s="1290">
        <v>14667</v>
      </c>
      <c r="G20" s="1290">
        <v>14375</v>
      </c>
      <c r="H20" s="1292">
        <v>0</v>
      </c>
      <c r="I20" s="1288">
        <f t="shared" si="1"/>
        <v>292</v>
      </c>
      <c r="J20" s="1242"/>
      <c r="K20" s="1242"/>
    </row>
    <row r="21" spans="1:11" ht="12.75">
      <c r="A21" s="1252" t="s">
        <v>566</v>
      </c>
      <c r="B21" s="1286">
        <v>22309</v>
      </c>
      <c r="C21" s="1286">
        <v>22041</v>
      </c>
      <c r="D21" s="1287">
        <v>0</v>
      </c>
      <c r="E21" s="1288">
        <f t="shared" si="0"/>
        <v>268</v>
      </c>
      <c r="F21" s="1286">
        <v>22599</v>
      </c>
      <c r="G21" s="1286">
        <v>22326</v>
      </c>
      <c r="H21" s="1289">
        <v>0</v>
      </c>
      <c r="I21" s="1288">
        <f t="shared" si="1"/>
        <v>273</v>
      </c>
      <c r="J21" s="1242"/>
      <c r="K21" s="1242"/>
    </row>
    <row r="22" spans="1:11" ht="13.5" thickBot="1">
      <c r="A22" s="1252" t="s">
        <v>567</v>
      </c>
      <c r="B22" s="1286">
        <v>26108</v>
      </c>
      <c r="C22" s="1286">
        <v>25788</v>
      </c>
      <c r="D22" s="1287">
        <v>0</v>
      </c>
      <c r="E22" s="1288">
        <f t="shared" si="0"/>
        <v>320</v>
      </c>
      <c r="F22" s="1290">
        <v>25997</v>
      </c>
      <c r="G22" s="1290">
        <v>25524</v>
      </c>
      <c r="H22" s="1289">
        <v>0</v>
      </c>
      <c r="I22" s="1288">
        <f t="shared" si="1"/>
        <v>473</v>
      </c>
      <c r="J22" s="1242"/>
      <c r="K22" s="1242"/>
    </row>
    <row r="23" spans="1:11" ht="15.75" thickBot="1">
      <c r="A23" s="1256" t="s">
        <v>568</v>
      </c>
      <c r="B23" s="1293">
        <f aca="true" t="shared" si="2" ref="B23:I23">SUM(B10:B22)</f>
        <v>283746</v>
      </c>
      <c r="C23" s="1293">
        <f t="shared" si="2"/>
        <v>279515</v>
      </c>
      <c r="D23" s="1294">
        <f>SUM(D10:D22)</f>
        <v>0</v>
      </c>
      <c r="E23" s="1295">
        <f t="shared" si="2"/>
        <v>4231</v>
      </c>
      <c r="F23" s="1296">
        <f t="shared" si="2"/>
        <v>281571</v>
      </c>
      <c r="G23" s="1296">
        <f t="shared" si="2"/>
        <v>276823</v>
      </c>
      <c r="H23" s="1297">
        <f>SUM(H10:H22)</f>
        <v>0</v>
      </c>
      <c r="I23" s="1295">
        <f t="shared" si="2"/>
        <v>4748</v>
      </c>
      <c r="J23" s="1242"/>
      <c r="K23" s="1242"/>
    </row>
    <row r="24" spans="1:11" ht="12.75">
      <c r="A24" s="353"/>
      <c r="B24" s="23"/>
      <c r="J24" s="1242"/>
      <c r="K24" s="1242"/>
    </row>
    <row r="25" spans="1:11" ht="12.75">
      <c r="A25" s="353"/>
      <c r="B25" s="23"/>
      <c r="J25" s="1242"/>
      <c r="K25" s="1242"/>
    </row>
    <row r="26" spans="1:11" ht="12.75">
      <c r="A26" s="353"/>
      <c r="B26" s="23"/>
      <c r="J26" s="1242"/>
      <c r="K26" s="1242"/>
    </row>
    <row r="27" spans="1:11" ht="12.75">
      <c r="A27" s="353"/>
      <c r="B27" s="23"/>
      <c r="J27" s="1242"/>
      <c r="K27" s="1242"/>
    </row>
    <row r="28" spans="1:11" ht="12.75">
      <c r="A28" s="353"/>
      <c r="B28" s="23"/>
      <c r="J28" s="1242"/>
      <c r="K28" s="1242"/>
    </row>
    <row r="29" spans="1:11" ht="12.75">
      <c r="A29" s="353"/>
      <c r="B29" s="23"/>
      <c r="J29" s="1242"/>
      <c r="K29" s="1242"/>
    </row>
    <row r="30" spans="1:11" ht="12.75">
      <c r="A30" s="353"/>
      <c r="B30" s="23"/>
      <c r="J30" s="1242"/>
      <c r="K30" s="1242"/>
    </row>
    <row r="31" spans="1:11" ht="12.75">
      <c r="A31" s="353"/>
      <c r="B31" s="23"/>
      <c r="J31" s="1242"/>
      <c r="K31" s="1242"/>
    </row>
    <row r="32" spans="1:11" ht="12.75">
      <c r="A32" s="353"/>
      <c r="B32" s="23"/>
      <c r="J32" s="1242"/>
      <c r="K32" s="1242"/>
    </row>
    <row r="33" spans="1:11" ht="12.75">
      <c r="A33" s="353"/>
      <c r="B33" s="23"/>
      <c r="J33" s="1242"/>
      <c r="K33" s="1242"/>
    </row>
    <row r="34" spans="1:11" ht="12.75">
      <c r="A34" s="353"/>
      <c r="B34" s="23"/>
      <c r="J34" s="1242"/>
      <c r="K34" s="1242"/>
    </row>
    <row r="35" spans="1:11" ht="12.75">
      <c r="A35" s="353"/>
      <c r="B35" s="23"/>
      <c r="E35" s="1083" t="s">
        <v>1783</v>
      </c>
      <c r="J35" s="1242"/>
      <c r="K35" s="1242"/>
    </row>
    <row r="36" spans="1:11" ht="12.75">
      <c r="A36" s="353"/>
      <c r="B36" s="23"/>
      <c r="J36" s="1242"/>
      <c r="K36" s="1242"/>
    </row>
    <row r="37" spans="1:11" ht="13.5" thickBot="1">
      <c r="A37" s="406"/>
      <c r="B37" s="389"/>
      <c r="C37" s="1275"/>
      <c r="D37" s="536"/>
      <c r="E37" s="536"/>
      <c r="F37" s="81"/>
      <c r="G37" s="81"/>
      <c r="H37" s="149"/>
      <c r="I37" s="536" t="s">
        <v>1795</v>
      </c>
      <c r="J37" s="1242"/>
      <c r="K37" s="1242"/>
    </row>
    <row r="38" spans="1:11" ht="14.25" thickBot="1">
      <c r="A38" s="1246" t="s">
        <v>1648</v>
      </c>
      <c r="B38" s="1247" t="s">
        <v>592</v>
      </c>
      <c r="C38" s="1247" t="s">
        <v>593</v>
      </c>
      <c r="D38" s="1276" t="s">
        <v>594</v>
      </c>
      <c r="E38" s="1277" t="s">
        <v>595</v>
      </c>
      <c r="F38" s="1247" t="s">
        <v>596</v>
      </c>
      <c r="G38" s="1247" t="s">
        <v>597</v>
      </c>
      <c r="H38" s="1276" t="s">
        <v>594</v>
      </c>
      <c r="I38" s="1277" t="s">
        <v>599</v>
      </c>
      <c r="J38" s="1242"/>
      <c r="K38" s="1242"/>
    </row>
    <row r="39" spans="1:11" ht="14.25" thickBot="1">
      <c r="A39" s="1278" t="s">
        <v>569</v>
      </c>
      <c r="B39" s="1299"/>
      <c r="C39" s="1300"/>
      <c r="D39" s="1301"/>
      <c r="E39" s="1302"/>
      <c r="F39" s="1283"/>
      <c r="G39" s="1303"/>
      <c r="H39" s="1303"/>
      <c r="I39" s="1302"/>
      <c r="J39" s="1242"/>
      <c r="K39" s="1242"/>
    </row>
    <row r="40" spans="1:11" ht="12.75">
      <c r="A40" s="1249" t="s">
        <v>570</v>
      </c>
      <c r="B40" s="1286">
        <v>3846</v>
      </c>
      <c r="C40" s="1286">
        <v>3606</v>
      </c>
      <c r="D40" s="1304">
        <v>0</v>
      </c>
      <c r="E40" s="1287">
        <f>B40-C40-D40</f>
        <v>240</v>
      </c>
      <c r="F40" s="1286">
        <v>3704</v>
      </c>
      <c r="G40" s="1286">
        <v>3678</v>
      </c>
      <c r="H40" s="1289">
        <v>0</v>
      </c>
      <c r="I40" s="1288">
        <f>F40-G40-H40</f>
        <v>26</v>
      </c>
      <c r="J40" s="1242"/>
      <c r="K40" s="1242"/>
    </row>
    <row r="41" spans="1:11" ht="12.75">
      <c r="A41" s="1252" t="s">
        <v>571</v>
      </c>
      <c r="B41" s="1290">
        <v>7126</v>
      </c>
      <c r="C41" s="1290">
        <v>7047</v>
      </c>
      <c r="D41" s="1291">
        <v>0</v>
      </c>
      <c r="E41" s="1287">
        <f aca="true" t="shared" si="3" ref="E41:E59">B41-C41-D41</f>
        <v>79</v>
      </c>
      <c r="F41" s="1290">
        <v>6819</v>
      </c>
      <c r="G41" s="1290">
        <v>6796</v>
      </c>
      <c r="H41" s="1305">
        <v>0</v>
      </c>
      <c r="I41" s="1288">
        <f aca="true" t="shared" si="4" ref="I41:I59">F41-G41-H41</f>
        <v>23</v>
      </c>
      <c r="J41" s="1242"/>
      <c r="K41" s="1242"/>
    </row>
    <row r="42" spans="1:11" ht="12.75">
      <c r="A42" s="1252" t="s">
        <v>572</v>
      </c>
      <c r="B42" s="1290">
        <v>6987</v>
      </c>
      <c r="C42" s="1290">
        <v>6909</v>
      </c>
      <c r="D42" s="1291">
        <v>0</v>
      </c>
      <c r="E42" s="1287">
        <f t="shared" si="3"/>
        <v>78</v>
      </c>
      <c r="F42" s="1290">
        <v>6560</v>
      </c>
      <c r="G42" s="1290">
        <v>6518</v>
      </c>
      <c r="H42" s="1305">
        <v>0</v>
      </c>
      <c r="I42" s="1288">
        <f t="shared" si="4"/>
        <v>42</v>
      </c>
      <c r="J42" s="1242"/>
      <c r="K42" s="1242"/>
    </row>
    <row r="43" spans="1:11" ht="12.75">
      <c r="A43" s="1306" t="s">
        <v>573</v>
      </c>
      <c r="B43" s="1307">
        <v>6785</v>
      </c>
      <c r="C43" s="1307">
        <v>6520</v>
      </c>
      <c r="D43" s="1308">
        <v>0</v>
      </c>
      <c r="E43" s="1287">
        <f t="shared" si="3"/>
        <v>265</v>
      </c>
      <c r="F43" s="1307">
        <v>6603</v>
      </c>
      <c r="G43" s="1307">
        <v>6313</v>
      </c>
      <c r="H43" s="1305">
        <v>0</v>
      </c>
      <c r="I43" s="1288">
        <f t="shared" si="4"/>
        <v>290</v>
      </c>
      <c r="J43" s="1242"/>
      <c r="K43" s="1242"/>
    </row>
    <row r="44" spans="1:11" ht="12.75">
      <c r="A44" s="1306" t="s">
        <v>574</v>
      </c>
      <c r="B44" s="1307">
        <v>16560</v>
      </c>
      <c r="C44" s="1307">
        <v>16288</v>
      </c>
      <c r="D44" s="1308">
        <v>0</v>
      </c>
      <c r="E44" s="1287">
        <f t="shared" si="3"/>
        <v>272</v>
      </c>
      <c r="F44" s="1307">
        <v>15712</v>
      </c>
      <c r="G44" s="1307">
        <v>15628</v>
      </c>
      <c r="H44" s="1305">
        <v>0</v>
      </c>
      <c r="I44" s="1288">
        <f t="shared" si="4"/>
        <v>84</v>
      </c>
      <c r="J44" s="1242"/>
      <c r="K44" s="1242"/>
    </row>
    <row r="45" spans="1:11" ht="12.75">
      <c r="A45" s="1306" t="s">
        <v>575</v>
      </c>
      <c r="B45" s="1307">
        <v>7668</v>
      </c>
      <c r="C45" s="1307">
        <v>7652</v>
      </c>
      <c r="D45" s="1308">
        <v>0</v>
      </c>
      <c r="E45" s="1287">
        <f t="shared" si="3"/>
        <v>16</v>
      </c>
      <c r="F45" s="1307">
        <v>7386</v>
      </c>
      <c r="G45" s="1307">
        <v>6992</v>
      </c>
      <c r="H45" s="1305">
        <v>0</v>
      </c>
      <c r="I45" s="1288">
        <f t="shared" si="4"/>
        <v>394</v>
      </c>
      <c r="J45" s="1242"/>
      <c r="K45" s="1242"/>
    </row>
    <row r="46" spans="1:11" ht="12.75">
      <c r="A46" s="1306" t="s">
        <v>576</v>
      </c>
      <c r="B46" s="1307">
        <v>9086</v>
      </c>
      <c r="C46" s="1307">
        <v>8944</v>
      </c>
      <c r="D46" s="1308">
        <v>0</v>
      </c>
      <c r="E46" s="1287">
        <f t="shared" si="3"/>
        <v>142</v>
      </c>
      <c r="F46" s="1307">
        <v>6719</v>
      </c>
      <c r="G46" s="1307">
        <v>6719</v>
      </c>
      <c r="H46" s="1305">
        <v>0</v>
      </c>
      <c r="I46" s="1288">
        <f t="shared" si="4"/>
        <v>0</v>
      </c>
      <c r="J46" s="1242"/>
      <c r="K46" s="1242"/>
    </row>
    <row r="47" spans="1:11" ht="12.75">
      <c r="A47" s="1252" t="s">
        <v>577</v>
      </c>
      <c r="B47" s="1290">
        <v>7165</v>
      </c>
      <c r="C47" s="1290">
        <v>6903</v>
      </c>
      <c r="D47" s="1291">
        <v>0</v>
      </c>
      <c r="E47" s="1287">
        <f t="shared" si="3"/>
        <v>262</v>
      </c>
      <c r="F47" s="1290">
        <v>6748</v>
      </c>
      <c r="G47" s="1290">
        <v>6586</v>
      </c>
      <c r="H47" s="1305">
        <v>0</v>
      </c>
      <c r="I47" s="1288">
        <f t="shared" si="4"/>
        <v>162</v>
      </c>
      <c r="J47" s="1242"/>
      <c r="K47" s="1242"/>
    </row>
    <row r="48" spans="1:11" ht="12.75">
      <c r="A48" s="1249" t="s">
        <v>578</v>
      </c>
      <c r="B48" s="1286">
        <v>13705</v>
      </c>
      <c r="C48" s="1286">
        <v>13674</v>
      </c>
      <c r="D48" s="1287">
        <v>0</v>
      </c>
      <c r="E48" s="1287">
        <f t="shared" si="3"/>
        <v>31</v>
      </c>
      <c r="F48" s="1286">
        <v>12973</v>
      </c>
      <c r="G48" s="1286">
        <v>12195</v>
      </c>
      <c r="H48" s="1305">
        <v>0</v>
      </c>
      <c r="I48" s="1288">
        <f t="shared" si="4"/>
        <v>778</v>
      </c>
      <c r="J48" s="1242"/>
      <c r="K48" s="1242"/>
    </row>
    <row r="49" spans="1:11" ht="12.75">
      <c r="A49" s="1252" t="s">
        <v>579</v>
      </c>
      <c r="B49" s="1290">
        <v>9409</v>
      </c>
      <c r="C49" s="1290">
        <v>9306</v>
      </c>
      <c r="D49" s="1291">
        <v>0</v>
      </c>
      <c r="E49" s="1287">
        <f t="shared" si="3"/>
        <v>103</v>
      </c>
      <c r="F49" s="1290">
        <v>9035</v>
      </c>
      <c r="G49" s="1290">
        <v>8829</v>
      </c>
      <c r="H49" s="1309">
        <v>0</v>
      </c>
      <c r="I49" s="1288">
        <f t="shared" si="4"/>
        <v>206</v>
      </c>
      <c r="J49" s="1242"/>
      <c r="K49" s="1242"/>
    </row>
    <row r="50" spans="1:11" ht="12.75">
      <c r="A50" s="1310" t="s">
        <v>580</v>
      </c>
      <c r="B50" s="1311">
        <v>8459</v>
      </c>
      <c r="C50" s="1311">
        <v>8349</v>
      </c>
      <c r="D50" s="1312">
        <v>0</v>
      </c>
      <c r="E50" s="1287">
        <f t="shared" si="3"/>
        <v>110</v>
      </c>
      <c r="F50" s="1311">
        <v>8224</v>
      </c>
      <c r="G50" s="1311">
        <v>8073</v>
      </c>
      <c r="H50" s="1313">
        <v>0</v>
      </c>
      <c r="I50" s="1288">
        <f>SUM(F50-G50)</f>
        <v>151</v>
      </c>
      <c r="J50" s="1242"/>
      <c r="K50" s="1242"/>
    </row>
    <row r="51" spans="1:11" ht="12.75">
      <c r="A51" s="1252" t="s">
        <v>581</v>
      </c>
      <c r="B51" s="1290">
        <v>12641</v>
      </c>
      <c r="C51" s="1290">
        <v>12606</v>
      </c>
      <c r="D51" s="1291">
        <v>0</v>
      </c>
      <c r="E51" s="1287">
        <f t="shared" si="3"/>
        <v>35</v>
      </c>
      <c r="F51" s="1290">
        <v>12047</v>
      </c>
      <c r="G51" s="1290">
        <v>12037</v>
      </c>
      <c r="H51" s="1313">
        <v>0</v>
      </c>
      <c r="I51" s="1288">
        <f t="shared" si="4"/>
        <v>10</v>
      </c>
      <c r="J51" s="1242"/>
      <c r="K51" s="1242"/>
    </row>
    <row r="52" spans="1:11" ht="12.75">
      <c r="A52" s="1252" t="s">
        <v>582</v>
      </c>
      <c r="B52" s="1290">
        <v>7028</v>
      </c>
      <c r="C52" s="1290">
        <v>6950</v>
      </c>
      <c r="D52" s="1291">
        <v>0</v>
      </c>
      <c r="E52" s="1287">
        <f t="shared" si="3"/>
        <v>78</v>
      </c>
      <c r="F52" s="1290">
        <v>6518</v>
      </c>
      <c r="G52" s="1290">
        <v>6351</v>
      </c>
      <c r="H52" s="1305">
        <v>0</v>
      </c>
      <c r="I52" s="1288">
        <f t="shared" si="4"/>
        <v>167</v>
      </c>
      <c r="J52" s="1242"/>
      <c r="K52" s="1242"/>
    </row>
    <row r="53" spans="1:11" ht="12.75">
      <c r="A53" s="1310" t="s">
        <v>583</v>
      </c>
      <c r="B53" s="1311">
        <v>13652</v>
      </c>
      <c r="C53" s="1311">
        <v>13555</v>
      </c>
      <c r="D53" s="1312">
        <v>0</v>
      </c>
      <c r="E53" s="1287">
        <f t="shared" si="3"/>
        <v>97</v>
      </c>
      <c r="F53" s="1311">
        <v>12828</v>
      </c>
      <c r="G53" s="1311">
        <v>12604</v>
      </c>
      <c r="H53" s="1305">
        <v>0</v>
      </c>
      <c r="I53" s="1288">
        <f t="shared" si="4"/>
        <v>224</v>
      </c>
      <c r="J53" s="1242"/>
      <c r="K53" s="1242"/>
    </row>
    <row r="54" spans="1:11" ht="12.75">
      <c r="A54" s="1306" t="s">
        <v>584</v>
      </c>
      <c r="B54" s="1307">
        <v>6480</v>
      </c>
      <c r="C54" s="1307">
        <v>6413</v>
      </c>
      <c r="D54" s="1308">
        <v>0</v>
      </c>
      <c r="E54" s="1287">
        <f t="shared" si="3"/>
        <v>67</v>
      </c>
      <c r="F54" s="1307">
        <v>6343</v>
      </c>
      <c r="G54" s="1307">
        <v>6245</v>
      </c>
      <c r="H54" s="1305">
        <v>0</v>
      </c>
      <c r="I54" s="1288">
        <f t="shared" si="4"/>
        <v>98</v>
      </c>
      <c r="J54" s="1242"/>
      <c r="K54" s="1242"/>
    </row>
    <row r="55" spans="1:11" ht="12.75">
      <c r="A55" s="1306" t="s">
        <v>585</v>
      </c>
      <c r="B55" s="1307">
        <v>6856</v>
      </c>
      <c r="C55" s="1307">
        <v>6779</v>
      </c>
      <c r="D55" s="1308">
        <v>0</v>
      </c>
      <c r="E55" s="1287">
        <f t="shared" si="3"/>
        <v>77</v>
      </c>
      <c r="F55" s="1307">
        <v>6534</v>
      </c>
      <c r="G55" s="1307">
        <v>6303</v>
      </c>
      <c r="H55" s="1305">
        <v>0</v>
      </c>
      <c r="I55" s="1288">
        <f t="shared" si="4"/>
        <v>231</v>
      </c>
      <c r="J55" s="1242"/>
      <c r="K55" s="1242"/>
    </row>
    <row r="56" spans="1:11" ht="12.75">
      <c r="A56" s="1306" t="s">
        <v>586</v>
      </c>
      <c r="B56" s="1307">
        <v>4459</v>
      </c>
      <c r="C56" s="1307">
        <v>4366</v>
      </c>
      <c r="D56" s="1308">
        <v>0</v>
      </c>
      <c r="E56" s="1287">
        <f t="shared" si="3"/>
        <v>93</v>
      </c>
      <c r="F56" s="1307">
        <v>4500</v>
      </c>
      <c r="G56" s="1307">
        <v>4444</v>
      </c>
      <c r="H56" s="1305">
        <v>0</v>
      </c>
      <c r="I56" s="1288">
        <f t="shared" si="4"/>
        <v>56</v>
      </c>
      <c r="J56" s="1242"/>
      <c r="K56" s="1242"/>
    </row>
    <row r="57" spans="1:11" ht="12.75">
      <c r="A57" s="1306" t="s">
        <v>587</v>
      </c>
      <c r="B57" s="1307">
        <v>6663</v>
      </c>
      <c r="C57" s="1307">
        <v>6595</v>
      </c>
      <c r="D57" s="1308">
        <v>0</v>
      </c>
      <c r="E57" s="1287">
        <f t="shared" si="3"/>
        <v>68</v>
      </c>
      <c r="F57" s="1307">
        <v>6156</v>
      </c>
      <c r="G57" s="1307">
        <v>6015</v>
      </c>
      <c r="H57" s="1305">
        <v>0</v>
      </c>
      <c r="I57" s="1288">
        <f t="shared" si="4"/>
        <v>141</v>
      </c>
      <c r="J57" s="1242"/>
      <c r="K57" s="1242"/>
    </row>
    <row r="58" spans="1:11" ht="12.75">
      <c r="A58" s="1306" t="s">
        <v>588</v>
      </c>
      <c r="B58" s="1307">
        <v>8660</v>
      </c>
      <c r="C58" s="1307">
        <v>8603</v>
      </c>
      <c r="D58" s="1308">
        <v>0</v>
      </c>
      <c r="E58" s="1287">
        <f t="shared" si="3"/>
        <v>57</v>
      </c>
      <c r="F58" s="1307">
        <v>8639</v>
      </c>
      <c r="G58" s="1307">
        <v>8312</v>
      </c>
      <c r="H58" s="1305">
        <v>0</v>
      </c>
      <c r="I58" s="1288">
        <f t="shared" si="4"/>
        <v>327</v>
      </c>
      <c r="J58" s="1242"/>
      <c r="K58" s="1242"/>
    </row>
    <row r="59" spans="1:11" ht="13.5" thickBot="1">
      <c r="A59" s="1314" t="s">
        <v>589</v>
      </c>
      <c r="B59" s="1315">
        <v>7396</v>
      </c>
      <c r="C59" s="1315">
        <v>7022</v>
      </c>
      <c r="D59" s="1316">
        <v>0</v>
      </c>
      <c r="E59" s="1312">
        <f t="shared" si="3"/>
        <v>374</v>
      </c>
      <c r="F59" s="1315">
        <v>7081</v>
      </c>
      <c r="G59" s="1315">
        <v>6847</v>
      </c>
      <c r="H59" s="1317">
        <v>0</v>
      </c>
      <c r="I59" s="1318">
        <f t="shared" si="4"/>
        <v>234</v>
      </c>
      <c r="J59" s="1242"/>
      <c r="K59" s="1242"/>
    </row>
    <row r="60" spans="1:11" ht="15.75" thickBot="1">
      <c r="A60" s="1319" t="s">
        <v>590</v>
      </c>
      <c r="B60" s="1320">
        <f aca="true" t="shared" si="5" ref="B60:I60">SUM(B40:B59)</f>
        <v>170631</v>
      </c>
      <c r="C60" s="1320">
        <f t="shared" si="5"/>
        <v>168087</v>
      </c>
      <c r="D60" s="1321">
        <f>SUM(D40:D59)</f>
        <v>0</v>
      </c>
      <c r="E60" s="1322">
        <f t="shared" si="5"/>
        <v>2544</v>
      </c>
      <c r="F60" s="1323">
        <f t="shared" si="5"/>
        <v>161129</v>
      </c>
      <c r="G60" s="1323">
        <f t="shared" si="5"/>
        <v>157485</v>
      </c>
      <c r="H60" s="1324">
        <f>SUM(H40:H59)</f>
        <v>0</v>
      </c>
      <c r="I60" s="1322">
        <f t="shared" si="5"/>
        <v>3644</v>
      </c>
      <c r="J60" s="1242"/>
      <c r="K60" s="1242"/>
    </row>
    <row r="61" spans="1:11" ht="15.75" thickBot="1">
      <c r="A61" s="1319" t="s">
        <v>591</v>
      </c>
      <c r="B61" s="1320">
        <v>89193</v>
      </c>
      <c r="C61" s="1320">
        <v>89068</v>
      </c>
      <c r="D61" s="1321">
        <v>0</v>
      </c>
      <c r="E61" s="1325">
        <f>B61-C61-D61</f>
        <v>125</v>
      </c>
      <c r="F61" s="1320">
        <v>85840</v>
      </c>
      <c r="G61" s="1320">
        <v>85582</v>
      </c>
      <c r="H61" s="1324">
        <v>0</v>
      </c>
      <c r="I61" s="1326">
        <f>F61-G61</f>
        <v>258</v>
      </c>
      <c r="J61" s="1242"/>
      <c r="K61" s="1242"/>
    </row>
    <row r="62" spans="1:11" ht="19.5" thickBot="1">
      <c r="A62" s="1327" t="s">
        <v>1840</v>
      </c>
      <c r="B62" s="1328">
        <f aca="true" t="shared" si="6" ref="B62:I62">SUM(B60:B61,B23)</f>
        <v>543570</v>
      </c>
      <c r="C62" s="1328">
        <f t="shared" si="6"/>
        <v>536670</v>
      </c>
      <c r="D62" s="1329">
        <f t="shared" si="6"/>
        <v>0</v>
      </c>
      <c r="E62" s="1330">
        <f t="shared" si="6"/>
        <v>6900</v>
      </c>
      <c r="F62" s="1331">
        <f t="shared" si="6"/>
        <v>528540</v>
      </c>
      <c r="G62" s="1329">
        <f t="shared" si="6"/>
        <v>519890</v>
      </c>
      <c r="H62" s="1329">
        <f t="shared" si="6"/>
        <v>0</v>
      </c>
      <c r="I62" s="1329">
        <f t="shared" si="6"/>
        <v>8650</v>
      </c>
      <c r="J62" s="1242"/>
      <c r="K62" s="1242"/>
    </row>
    <row r="63" spans="1:11" ht="12.75">
      <c r="A63" s="1332"/>
      <c r="B63" s="253"/>
      <c r="C63" s="253"/>
      <c r="D63" s="253"/>
      <c r="E63" s="253"/>
      <c r="F63" s="253"/>
      <c r="G63" s="253"/>
      <c r="H63" s="253"/>
      <c r="I63" s="253"/>
      <c r="J63" s="1242"/>
      <c r="K63" s="1242"/>
    </row>
    <row r="64" spans="1:11" ht="12.75">
      <c r="A64" s="1332"/>
      <c r="B64" s="253"/>
      <c r="C64" s="253"/>
      <c r="D64" s="253"/>
      <c r="E64" s="253"/>
      <c r="F64" s="253"/>
      <c r="G64" s="253"/>
      <c r="H64" s="253"/>
      <c r="I64" s="253"/>
      <c r="J64" s="1242"/>
      <c r="K64" s="1242"/>
    </row>
    <row r="65" spans="1:11" ht="12.75">
      <c r="A65" s="1332"/>
      <c r="B65" s="253"/>
      <c r="C65" s="253"/>
      <c r="D65" s="253"/>
      <c r="F65" s="253"/>
      <c r="G65" s="253"/>
      <c r="H65" s="253"/>
      <c r="I65" s="253"/>
      <c r="J65" s="1242"/>
      <c r="K65" s="1242"/>
    </row>
    <row r="66" spans="1:11" ht="12.75">
      <c r="A66" s="1332"/>
      <c r="B66" s="253"/>
      <c r="C66" s="253"/>
      <c r="D66" s="253"/>
      <c r="E66" s="1298"/>
      <c r="F66" s="253"/>
      <c r="G66" s="253"/>
      <c r="H66" s="253"/>
      <c r="I66" s="253"/>
      <c r="J66" s="1242"/>
      <c r="K66" s="1242"/>
    </row>
    <row r="67" spans="1:11" ht="12.75">
      <c r="A67" s="1332"/>
      <c r="B67" s="253"/>
      <c r="C67" s="253"/>
      <c r="D67" s="253"/>
      <c r="F67" s="253"/>
      <c r="G67" s="253"/>
      <c r="H67" s="253"/>
      <c r="I67" s="253"/>
      <c r="J67" s="1242"/>
      <c r="K67" s="1242"/>
    </row>
    <row r="68" spans="1:11" ht="12.75">
      <c r="A68" s="1332"/>
      <c r="B68" s="253"/>
      <c r="C68" s="253"/>
      <c r="D68" s="253"/>
      <c r="F68" s="253"/>
      <c r="G68" s="253"/>
      <c r="H68" s="253"/>
      <c r="I68" s="253"/>
      <c r="J68" s="1242"/>
      <c r="K68" s="1242"/>
    </row>
    <row r="69" spans="1:11" ht="12.75">
      <c r="A69" s="1332"/>
      <c r="B69" s="253"/>
      <c r="C69" s="253"/>
      <c r="D69" s="253"/>
      <c r="E69" s="253"/>
      <c r="F69" s="253"/>
      <c r="G69" s="253"/>
      <c r="H69" s="253"/>
      <c r="I69" s="253"/>
      <c r="J69" s="1242"/>
      <c r="K69" s="1242"/>
    </row>
    <row r="70" spans="1:11" ht="12.75">
      <c r="A70" s="1332"/>
      <c r="B70" s="253"/>
      <c r="C70" s="253"/>
      <c r="D70" s="253"/>
      <c r="E70" s="253"/>
      <c r="F70" s="253"/>
      <c r="G70" s="253"/>
      <c r="H70" s="253"/>
      <c r="I70" s="253"/>
      <c r="J70" s="1242"/>
      <c r="K70" s="1242"/>
    </row>
    <row r="71" spans="1:11" ht="12.75">
      <c r="A71" s="1332"/>
      <c r="B71" s="253"/>
      <c r="C71" s="253"/>
      <c r="D71" s="253"/>
      <c r="E71" s="253"/>
      <c r="F71" s="253"/>
      <c r="G71" s="253"/>
      <c r="H71" s="253"/>
      <c r="I71" s="253"/>
      <c r="J71" s="1242"/>
      <c r="K71" s="1242"/>
    </row>
    <row r="72" spans="1:11" ht="12.75">
      <c r="A72" s="1332"/>
      <c r="B72" s="253"/>
      <c r="C72" s="253"/>
      <c r="D72" s="253"/>
      <c r="E72" s="1083" t="s">
        <v>742</v>
      </c>
      <c r="F72" s="253"/>
      <c r="G72" s="253"/>
      <c r="H72" s="253"/>
      <c r="I72" s="253"/>
      <c r="J72" s="1242"/>
      <c r="K72" s="1242"/>
    </row>
    <row r="73" ht="12.75">
      <c r="A73" s="151"/>
    </row>
    <row r="74" ht="12.75">
      <c r="A74" s="151"/>
    </row>
    <row r="75" ht="12.75">
      <c r="A75" s="151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  <row r="99" ht="12.75">
      <c r="A99" s="151"/>
    </row>
    <row r="100" ht="12.75">
      <c r="A100" s="151"/>
    </row>
    <row r="101" ht="12.75">
      <c r="A101" s="151"/>
    </row>
    <row r="102" ht="12.75">
      <c r="A102" s="151"/>
    </row>
    <row r="103" ht="12.75">
      <c r="A103" s="151"/>
    </row>
    <row r="104" ht="12.75">
      <c r="A104" s="151"/>
    </row>
    <row r="105" ht="12.75">
      <c r="A105" s="151"/>
    </row>
    <row r="106" ht="12.75">
      <c r="A106" s="151"/>
    </row>
    <row r="107" ht="12.75">
      <c r="A107" s="151"/>
    </row>
    <row r="108" ht="12.75">
      <c r="A108" s="151"/>
    </row>
    <row r="109" ht="12.75">
      <c r="A109" s="151"/>
    </row>
    <row r="110" ht="12.75">
      <c r="A110" s="151"/>
    </row>
    <row r="111" ht="12.75">
      <c r="A111" s="151"/>
    </row>
    <row r="112" ht="12.75">
      <c r="A112" s="151"/>
    </row>
    <row r="113" ht="12.75">
      <c r="A113" s="151"/>
    </row>
    <row r="114" ht="12.75">
      <c r="A114" s="151"/>
    </row>
    <row r="115" ht="12.75">
      <c r="A115" s="151"/>
    </row>
    <row r="116" ht="12.75">
      <c r="A116" s="151"/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ht="12.75">
      <c r="A138" s="151"/>
    </row>
    <row r="139" ht="12.75">
      <c r="A139" s="151"/>
    </row>
    <row r="140" ht="12.75">
      <c r="A140" s="151"/>
    </row>
    <row r="141" ht="12.75">
      <c r="A141" s="151"/>
    </row>
    <row r="142" ht="12.75">
      <c r="A142" s="151"/>
    </row>
    <row r="143" ht="12.75">
      <c r="A143" s="151"/>
    </row>
    <row r="144" ht="12.75">
      <c r="A144" s="151"/>
    </row>
    <row r="145" ht="12.75">
      <c r="A145" s="151"/>
    </row>
    <row r="146" ht="12.75">
      <c r="A146" s="151"/>
    </row>
    <row r="147" ht="12.75">
      <c r="A147" s="151"/>
    </row>
    <row r="148" ht="12.75">
      <c r="A148" s="151"/>
    </row>
    <row r="149" ht="12.75">
      <c r="A149" s="151"/>
    </row>
    <row r="150" ht="12.75">
      <c r="A150" s="151"/>
    </row>
    <row r="151" ht="12.75">
      <c r="A151" s="151"/>
    </row>
  </sheetData>
  <sheetProtection/>
  <mergeCells count="1">
    <mergeCell ref="A6:D6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F32" sqref="F32:F33"/>
    </sheetView>
  </sheetViews>
  <sheetFormatPr defaultColWidth="9.00390625" defaultRowHeight="12.75"/>
  <cols>
    <col min="1" max="1" width="14.375" style="23" customWidth="1"/>
    <col min="2" max="2" width="9.375" style="151" bestFit="1" customWidth="1"/>
    <col min="3" max="3" width="11.375" style="23" bestFit="1" customWidth="1"/>
    <col min="4" max="4" width="10.25390625" style="23" bestFit="1" customWidth="1"/>
    <col min="5" max="5" width="10.625" style="23" bestFit="1" customWidth="1"/>
    <col min="6" max="6" width="11.125" style="23" bestFit="1" customWidth="1"/>
    <col min="7" max="7" width="8.375" style="23" bestFit="1" customWidth="1"/>
    <col min="8" max="8" width="9.375" style="23" bestFit="1" customWidth="1"/>
    <col min="9" max="9" width="11.375" style="23" bestFit="1" customWidth="1"/>
    <col min="10" max="10" width="10.25390625" style="23" bestFit="1" customWidth="1"/>
    <col min="11" max="11" width="10.625" style="23" bestFit="1" customWidth="1"/>
    <col min="12" max="12" width="8.00390625" style="23" bestFit="1" customWidth="1"/>
    <col min="13" max="13" width="8.375" style="23" bestFit="1" customWidth="1"/>
    <col min="14" max="16384" width="9.125" style="23" customWidth="1"/>
  </cols>
  <sheetData>
    <row r="1" spans="1:15" ht="12.75">
      <c r="A1" s="108"/>
      <c r="B1" s="109"/>
      <c r="C1" s="111"/>
      <c r="D1" s="111"/>
      <c r="E1" s="111"/>
      <c r="M1" s="24" t="s">
        <v>745</v>
      </c>
      <c r="N1" s="1242"/>
      <c r="O1" s="1242"/>
    </row>
    <row r="2" spans="1:15" ht="12.75">
      <c r="A2" s="353"/>
      <c r="B2" s="23"/>
      <c r="F2" s="107"/>
      <c r="N2" s="1242"/>
      <c r="O2" s="1242"/>
    </row>
    <row r="3" spans="1:15" ht="12.75">
      <c r="A3" s="1272"/>
      <c r="B3" s="29"/>
      <c r="C3" s="29"/>
      <c r="E3" s="29"/>
      <c r="F3" s="29"/>
      <c r="G3" s="29"/>
      <c r="H3" s="29"/>
      <c r="N3" s="1242"/>
      <c r="O3" s="1242"/>
    </row>
    <row r="4" spans="1:15" ht="18.75">
      <c r="A4" s="1333" t="s">
        <v>549</v>
      </c>
      <c r="B4" s="23"/>
      <c r="C4" s="1334"/>
      <c r="D4" s="1334"/>
      <c r="E4" s="1334"/>
      <c r="F4" s="1334"/>
      <c r="G4" s="1334"/>
      <c r="H4" s="1334"/>
      <c r="N4" s="1242"/>
      <c r="O4" s="1242"/>
    </row>
    <row r="5" spans="1:15" ht="12.75">
      <c r="A5" s="353"/>
      <c r="B5" s="23"/>
      <c r="C5" s="1335"/>
      <c r="D5" s="1335"/>
      <c r="E5" s="1335"/>
      <c r="F5" s="1335"/>
      <c r="G5" s="1335"/>
      <c r="H5" s="1335"/>
      <c r="N5" s="1242"/>
      <c r="O5" s="1242"/>
    </row>
    <row r="6" spans="1:15" ht="15.75">
      <c r="A6" s="2014" t="s">
        <v>738</v>
      </c>
      <c r="B6" s="2015"/>
      <c r="C6" s="2015"/>
      <c r="D6" s="2015"/>
      <c r="E6" s="2015"/>
      <c r="F6" s="2015"/>
      <c r="G6" s="2015"/>
      <c r="H6" s="1335"/>
      <c r="N6" s="1242"/>
      <c r="O6" s="1242"/>
    </row>
    <row r="7" spans="1:15" ht="13.5" thickBot="1">
      <c r="A7" s="353"/>
      <c r="B7" s="1336"/>
      <c r="C7" s="1335"/>
      <c r="D7" s="1335"/>
      <c r="E7" s="1335"/>
      <c r="F7" s="1335"/>
      <c r="G7" s="1335"/>
      <c r="H7" s="1335"/>
      <c r="M7" s="1336" t="s">
        <v>1795</v>
      </c>
      <c r="N7" s="1242"/>
      <c r="O7" s="1242"/>
    </row>
    <row r="8" spans="1:15" ht="13.5">
      <c r="A8" s="746" t="s">
        <v>1648</v>
      </c>
      <c r="B8" s="1337" t="s">
        <v>600</v>
      </c>
      <c r="C8" s="1337" t="s">
        <v>601</v>
      </c>
      <c r="D8" s="1337" t="s">
        <v>602</v>
      </c>
      <c r="E8" s="1337" t="s">
        <v>603</v>
      </c>
      <c r="F8" s="1337" t="s">
        <v>604</v>
      </c>
      <c r="G8" s="1338" t="s">
        <v>1799</v>
      </c>
      <c r="H8" s="1337" t="s">
        <v>600</v>
      </c>
      <c r="I8" s="1337" t="s">
        <v>601</v>
      </c>
      <c r="J8" s="1337" t="s">
        <v>602</v>
      </c>
      <c r="K8" s="1337" t="s">
        <v>603</v>
      </c>
      <c r="L8" s="1337" t="s">
        <v>604</v>
      </c>
      <c r="M8" s="1338" t="s">
        <v>1799</v>
      </c>
      <c r="N8" s="1242"/>
      <c r="O8" s="1242"/>
    </row>
    <row r="9" spans="1:15" ht="13.5">
      <c r="A9" s="1339"/>
      <c r="B9" s="1340" t="s">
        <v>605</v>
      </c>
      <c r="C9" s="1340" t="s">
        <v>606</v>
      </c>
      <c r="D9" s="1341" t="s">
        <v>607</v>
      </c>
      <c r="E9" s="1340" t="s">
        <v>608</v>
      </c>
      <c r="F9" s="1340" t="s">
        <v>609</v>
      </c>
      <c r="G9" s="1342" t="s">
        <v>607</v>
      </c>
      <c r="H9" s="1340" t="s">
        <v>605</v>
      </c>
      <c r="I9" s="1340" t="s">
        <v>606</v>
      </c>
      <c r="J9" s="1340" t="s">
        <v>610</v>
      </c>
      <c r="K9" s="1340" t="s">
        <v>608</v>
      </c>
      <c r="L9" s="1340" t="s">
        <v>611</v>
      </c>
      <c r="M9" s="1342" t="s">
        <v>610</v>
      </c>
      <c r="N9" s="1242"/>
      <c r="O9" s="1242"/>
    </row>
    <row r="10" spans="1:15" ht="14.25" thickBot="1">
      <c r="A10" s="1343"/>
      <c r="B10" s="1344" t="s">
        <v>607</v>
      </c>
      <c r="C10" s="1344" t="s">
        <v>607</v>
      </c>
      <c r="D10" s="1344"/>
      <c r="E10" s="1344" t="s">
        <v>612</v>
      </c>
      <c r="F10" s="1344" t="s">
        <v>613</v>
      </c>
      <c r="G10" s="1345"/>
      <c r="H10" s="1346" t="s">
        <v>610</v>
      </c>
      <c r="I10" s="1344" t="s">
        <v>610</v>
      </c>
      <c r="J10" s="1344"/>
      <c r="K10" s="1344" t="s">
        <v>614</v>
      </c>
      <c r="L10" s="1344"/>
      <c r="M10" s="1347"/>
      <c r="N10" s="1242"/>
      <c r="O10" s="1242"/>
    </row>
    <row r="11" spans="1:15" ht="14.25" thickBot="1">
      <c r="A11" s="1246" t="s">
        <v>554</v>
      </c>
      <c r="B11" s="1348"/>
      <c r="C11" s="1349"/>
      <c r="D11" s="1349"/>
      <c r="E11" s="1349"/>
      <c r="F11" s="1349"/>
      <c r="G11" s="1350"/>
      <c r="H11" s="1351"/>
      <c r="I11" s="1351"/>
      <c r="J11" s="1351"/>
      <c r="K11" s="1351"/>
      <c r="L11" s="1349"/>
      <c r="M11" s="1350"/>
      <c r="N11" s="1242"/>
      <c r="O11" s="1242"/>
    </row>
    <row r="12" spans="1:15" ht="12.75">
      <c r="A12" s="247" t="s">
        <v>555</v>
      </c>
      <c r="B12" s="1286">
        <v>12856</v>
      </c>
      <c r="C12" s="1352">
        <v>6096</v>
      </c>
      <c r="D12" s="1352">
        <v>655</v>
      </c>
      <c r="E12" s="1352">
        <v>1431</v>
      </c>
      <c r="F12" s="1353">
        <v>0</v>
      </c>
      <c r="G12" s="1354">
        <f aca="true" t="shared" si="0" ref="G12:G24">SUM(B12:F12)</f>
        <v>21038</v>
      </c>
      <c r="H12" s="1286">
        <v>12701</v>
      </c>
      <c r="I12" s="1352">
        <v>6261</v>
      </c>
      <c r="J12" s="1352">
        <v>692</v>
      </c>
      <c r="K12" s="1352">
        <v>936</v>
      </c>
      <c r="L12" s="1353">
        <v>0</v>
      </c>
      <c r="M12" s="1355">
        <f>SUM(H12:L12)</f>
        <v>20590</v>
      </c>
      <c r="N12" s="1242"/>
      <c r="O12" s="1242"/>
    </row>
    <row r="13" spans="1:15" ht="12.75">
      <c r="A13" s="52" t="s">
        <v>556</v>
      </c>
      <c r="B13" s="1290">
        <v>11633</v>
      </c>
      <c r="C13" s="1356">
        <v>5257</v>
      </c>
      <c r="D13" s="1356">
        <v>761</v>
      </c>
      <c r="E13" s="1356">
        <v>632</v>
      </c>
      <c r="F13" s="1356">
        <v>0</v>
      </c>
      <c r="G13" s="1357">
        <f t="shared" si="0"/>
        <v>18283</v>
      </c>
      <c r="H13" s="1290">
        <v>11180</v>
      </c>
      <c r="I13" s="1356">
        <v>6051</v>
      </c>
      <c r="J13" s="1356">
        <v>427</v>
      </c>
      <c r="K13" s="1356">
        <v>391</v>
      </c>
      <c r="L13" s="1356">
        <v>0</v>
      </c>
      <c r="M13" s="1288">
        <f aca="true" t="shared" si="1" ref="M13:M24">SUM(H13:L13)</f>
        <v>18049</v>
      </c>
      <c r="N13" s="1242"/>
      <c r="O13" s="1242"/>
    </row>
    <row r="14" spans="1:15" ht="12.75">
      <c r="A14" s="52" t="s">
        <v>557</v>
      </c>
      <c r="B14" s="1290">
        <v>19640</v>
      </c>
      <c r="C14" s="1356">
        <v>9548</v>
      </c>
      <c r="D14" s="1356">
        <v>351</v>
      </c>
      <c r="E14" s="1356">
        <v>2341</v>
      </c>
      <c r="F14" s="1356">
        <v>0</v>
      </c>
      <c r="G14" s="1357">
        <f t="shared" si="0"/>
        <v>31880</v>
      </c>
      <c r="H14" s="1290">
        <v>19542</v>
      </c>
      <c r="I14" s="1356">
        <v>9006</v>
      </c>
      <c r="J14" s="1356">
        <v>344</v>
      </c>
      <c r="K14" s="1356">
        <v>1583</v>
      </c>
      <c r="L14" s="1356">
        <v>0</v>
      </c>
      <c r="M14" s="1288">
        <f t="shared" si="1"/>
        <v>30475</v>
      </c>
      <c r="N14" s="1242"/>
      <c r="O14" s="1242"/>
    </row>
    <row r="15" spans="1:15" ht="12.75">
      <c r="A15" s="52" t="s">
        <v>558</v>
      </c>
      <c r="B15" s="1290">
        <v>15233</v>
      </c>
      <c r="C15" s="1356">
        <v>6471</v>
      </c>
      <c r="D15" s="1356">
        <v>633</v>
      </c>
      <c r="E15" s="1356">
        <v>1455</v>
      </c>
      <c r="F15" s="1356">
        <v>0</v>
      </c>
      <c r="G15" s="1357">
        <f>SUM(B15:F15)</f>
        <v>23792</v>
      </c>
      <c r="H15" s="1290">
        <v>14775</v>
      </c>
      <c r="I15" s="1356">
        <v>6753</v>
      </c>
      <c r="J15" s="1356">
        <v>510</v>
      </c>
      <c r="K15" s="1356">
        <v>1513</v>
      </c>
      <c r="L15" s="1356">
        <v>0</v>
      </c>
      <c r="M15" s="1288">
        <f t="shared" si="1"/>
        <v>23551</v>
      </c>
      <c r="N15" s="1242"/>
      <c r="O15" s="1242"/>
    </row>
    <row r="16" spans="1:15" ht="12.75">
      <c r="A16" s="52" t="s">
        <v>559</v>
      </c>
      <c r="B16" s="1290">
        <v>12239</v>
      </c>
      <c r="C16" s="1356">
        <v>5335</v>
      </c>
      <c r="D16" s="1356">
        <v>1846</v>
      </c>
      <c r="E16" s="1356">
        <v>658</v>
      </c>
      <c r="F16" s="1356">
        <v>0</v>
      </c>
      <c r="G16" s="1357">
        <f t="shared" si="0"/>
        <v>20078</v>
      </c>
      <c r="H16" s="1290">
        <v>11629</v>
      </c>
      <c r="I16" s="1356">
        <v>5926</v>
      </c>
      <c r="J16" s="1356">
        <v>584</v>
      </c>
      <c r="K16" s="1356">
        <v>2632</v>
      </c>
      <c r="L16" s="1356">
        <v>0</v>
      </c>
      <c r="M16" s="1288">
        <f t="shared" si="1"/>
        <v>20771</v>
      </c>
      <c r="N16" s="1242"/>
      <c r="O16" s="1242"/>
    </row>
    <row r="17" spans="1:15" ht="12.75">
      <c r="A17" s="52" t="s">
        <v>560</v>
      </c>
      <c r="B17" s="1290">
        <v>11786</v>
      </c>
      <c r="C17" s="1356">
        <v>5995</v>
      </c>
      <c r="D17" s="1356">
        <v>580</v>
      </c>
      <c r="E17" s="1356">
        <v>1047</v>
      </c>
      <c r="F17" s="1356">
        <v>0</v>
      </c>
      <c r="G17" s="1357">
        <f t="shared" si="0"/>
        <v>19408</v>
      </c>
      <c r="H17" s="1290">
        <v>11207</v>
      </c>
      <c r="I17" s="1356">
        <v>6127</v>
      </c>
      <c r="J17" s="1356">
        <v>505</v>
      </c>
      <c r="K17" s="1356">
        <v>1033</v>
      </c>
      <c r="L17" s="1356">
        <v>0</v>
      </c>
      <c r="M17" s="1288">
        <f t="shared" si="1"/>
        <v>18872</v>
      </c>
      <c r="N17" s="1242"/>
      <c r="O17" s="1242"/>
    </row>
    <row r="18" spans="1:15" ht="12.75">
      <c r="A18" s="52" t="s">
        <v>561</v>
      </c>
      <c r="B18" s="1290">
        <v>14248</v>
      </c>
      <c r="C18" s="1356">
        <v>5688</v>
      </c>
      <c r="D18" s="1356">
        <v>1771</v>
      </c>
      <c r="E18" s="1356">
        <v>2030</v>
      </c>
      <c r="F18" s="1356">
        <v>0</v>
      </c>
      <c r="G18" s="1357">
        <f t="shared" si="0"/>
        <v>23737</v>
      </c>
      <c r="H18" s="1290">
        <v>13800</v>
      </c>
      <c r="I18" s="1356">
        <v>5584</v>
      </c>
      <c r="J18" s="1356">
        <v>2142</v>
      </c>
      <c r="K18" s="1356">
        <v>2033</v>
      </c>
      <c r="L18" s="1356">
        <v>0</v>
      </c>
      <c r="M18" s="1288">
        <f t="shared" si="1"/>
        <v>23559</v>
      </c>
      <c r="N18" s="1242"/>
      <c r="O18" s="1242"/>
    </row>
    <row r="19" spans="1:15" ht="12.75">
      <c r="A19" s="52" t="s">
        <v>562</v>
      </c>
      <c r="B19" s="1290">
        <v>11396</v>
      </c>
      <c r="C19" s="1356">
        <v>7237</v>
      </c>
      <c r="D19" s="1356">
        <v>1076</v>
      </c>
      <c r="E19" s="1356">
        <v>1698</v>
      </c>
      <c r="F19" s="1356">
        <v>0</v>
      </c>
      <c r="G19" s="1357">
        <f t="shared" si="0"/>
        <v>21407</v>
      </c>
      <c r="H19" s="1290">
        <v>11720</v>
      </c>
      <c r="I19" s="1356">
        <v>700</v>
      </c>
      <c r="J19" s="1356">
        <v>1330</v>
      </c>
      <c r="K19" s="1356">
        <v>2961</v>
      </c>
      <c r="L19" s="1356">
        <v>0</v>
      </c>
      <c r="M19" s="1288">
        <f t="shared" si="1"/>
        <v>16711</v>
      </c>
      <c r="N19" s="1242"/>
      <c r="O19" s="1242"/>
    </row>
    <row r="20" spans="1:15" ht="12.75">
      <c r="A20" s="52" t="s">
        <v>563</v>
      </c>
      <c r="B20" s="1290">
        <v>12045</v>
      </c>
      <c r="C20" s="1356">
        <v>6489</v>
      </c>
      <c r="D20" s="1356">
        <v>239</v>
      </c>
      <c r="E20" s="1356">
        <v>1353</v>
      </c>
      <c r="F20" s="1356">
        <v>0</v>
      </c>
      <c r="G20" s="1357">
        <f t="shared" si="0"/>
        <v>20126</v>
      </c>
      <c r="H20" s="1290">
        <v>11824</v>
      </c>
      <c r="I20" s="1356">
        <v>6133</v>
      </c>
      <c r="J20" s="1356">
        <v>228</v>
      </c>
      <c r="K20" s="1356">
        <v>651</v>
      </c>
      <c r="L20" s="1356">
        <v>0</v>
      </c>
      <c r="M20" s="1288">
        <f t="shared" si="1"/>
        <v>18836</v>
      </c>
      <c r="N20" s="1242"/>
      <c r="O20" s="1242"/>
    </row>
    <row r="21" spans="1:15" ht="12.75">
      <c r="A21" s="52" t="s">
        <v>564</v>
      </c>
      <c r="B21" s="1290">
        <v>13389</v>
      </c>
      <c r="C21" s="1356">
        <v>5815</v>
      </c>
      <c r="D21" s="1356">
        <v>881</v>
      </c>
      <c r="E21" s="1356">
        <v>1307</v>
      </c>
      <c r="F21" s="1356">
        <v>0</v>
      </c>
      <c r="G21" s="1357">
        <f t="shared" si="0"/>
        <v>21392</v>
      </c>
      <c r="H21" s="1290">
        <v>12712</v>
      </c>
      <c r="I21" s="1356">
        <v>6098</v>
      </c>
      <c r="J21" s="1356">
        <v>804</v>
      </c>
      <c r="K21" s="1356">
        <v>980</v>
      </c>
      <c r="L21" s="1356">
        <v>0</v>
      </c>
      <c r="M21" s="1288">
        <f t="shared" si="1"/>
        <v>20594</v>
      </c>
      <c r="N21" s="1242"/>
      <c r="O21" s="1242"/>
    </row>
    <row r="22" spans="1:15" ht="12.75">
      <c r="A22" s="52" t="s">
        <v>565</v>
      </c>
      <c r="B22" s="1290">
        <v>8634</v>
      </c>
      <c r="C22" s="1356">
        <v>4368</v>
      </c>
      <c r="D22" s="1356">
        <v>605</v>
      </c>
      <c r="E22" s="1356">
        <v>581</v>
      </c>
      <c r="F22" s="1356">
        <v>0</v>
      </c>
      <c r="G22" s="1357">
        <f>SUM(B22:F22)</f>
        <v>14188</v>
      </c>
      <c r="H22" s="1290">
        <v>8728</v>
      </c>
      <c r="I22" s="1356">
        <v>4743</v>
      </c>
      <c r="J22" s="1356">
        <v>466</v>
      </c>
      <c r="K22" s="1356">
        <v>730</v>
      </c>
      <c r="L22" s="1356">
        <v>0</v>
      </c>
      <c r="M22" s="1358">
        <f>SUM(H22:L22)</f>
        <v>14667</v>
      </c>
      <c r="N22" s="1242"/>
      <c r="O22" s="1242"/>
    </row>
    <row r="23" spans="1:15" ht="12.75">
      <c r="A23" s="247" t="s">
        <v>566</v>
      </c>
      <c r="B23" s="1311">
        <v>14107</v>
      </c>
      <c r="C23" s="1359">
        <v>6256</v>
      </c>
      <c r="D23" s="1359">
        <v>487</v>
      </c>
      <c r="E23" s="1359">
        <v>1459</v>
      </c>
      <c r="F23" s="1359">
        <v>0</v>
      </c>
      <c r="G23" s="1354">
        <f>SUM(B23:F23)</f>
        <v>22309</v>
      </c>
      <c r="H23" s="1286">
        <v>13877</v>
      </c>
      <c r="I23" s="1352">
        <v>6703</v>
      </c>
      <c r="J23" s="1352">
        <v>471</v>
      </c>
      <c r="K23" s="1352">
        <v>1548</v>
      </c>
      <c r="L23" s="1352">
        <v>0</v>
      </c>
      <c r="M23" s="1288">
        <f>SUM(H23:L23)</f>
        <v>22599</v>
      </c>
      <c r="N23" s="1242"/>
      <c r="O23" s="1242"/>
    </row>
    <row r="24" spans="1:15" ht="13.5" thickBot="1">
      <c r="A24" s="350" t="s">
        <v>615</v>
      </c>
      <c r="B24" s="1290">
        <v>16296</v>
      </c>
      <c r="C24" s="1356">
        <v>7462</v>
      </c>
      <c r="D24" s="1356">
        <v>377</v>
      </c>
      <c r="E24" s="1356">
        <v>1973</v>
      </c>
      <c r="F24" s="1356">
        <v>0</v>
      </c>
      <c r="G24" s="1357">
        <f t="shared" si="0"/>
        <v>26108</v>
      </c>
      <c r="H24" s="1290">
        <v>16324</v>
      </c>
      <c r="I24" s="1356">
        <v>8110</v>
      </c>
      <c r="J24" s="1356">
        <v>312</v>
      </c>
      <c r="K24" s="1356">
        <v>1251</v>
      </c>
      <c r="L24" s="1356">
        <v>0</v>
      </c>
      <c r="M24" s="1318">
        <f t="shared" si="1"/>
        <v>25997</v>
      </c>
      <c r="N24" s="1242"/>
      <c r="O24" s="1242"/>
    </row>
    <row r="25" spans="1:15" ht="15.75" thickBot="1">
      <c r="A25" s="1360" t="s">
        <v>568</v>
      </c>
      <c r="B25" s="1361">
        <f>SUM(B12:B24)</f>
        <v>173502</v>
      </c>
      <c r="C25" s="1362">
        <f>SUM(C12:C24)</f>
        <v>82017</v>
      </c>
      <c r="D25" s="1362">
        <f>SUM(D12:D24)</f>
        <v>10262</v>
      </c>
      <c r="E25" s="1362">
        <f>SUM(E12:E24)</f>
        <v>17965</v>
      </c>
      <c r="F25" s="1362">
        <f>SUM(F12:F24)</f>
        <v>0</v>
      </c>
      <c r="G25" s="1363">
        <f>SUM(B25:F25)</f>
        <v>283746</v>
      </c>
      <c r="H25" s="1361">
        <f aca="true" t="shared" si="2" ref="H25:M25">SUM(H12:H24)</f>
        <v>170019</v>
      </c>
      <c r="I25" s="1361">
        <f t="shared" si="2"/>
        <v>78195</v>
      </c>
      <c r="J25" s="1364">
        <f t="shared" si="2"/>
        <v>8815</v>
      </c>
      <c r="K25" s="1365">
        <f t="shared" si="2"/>
        <v>18242</v>
      </c>
      <c r="L25" s="1366">
        <f t="shared" si="2"/>
        <v>0</v>
      </c>
      <c r="M25" s="1367">
        <f t="shared" si="2"/>
        <v>275271</v>
      </c>
      <c r="N25" s="1242"/>
      <c r="O25" s="1242"/>
    </row>
    <row r="26" spans="2:15" ht="12.75">
      <c r="B26" s="23"/>
      <c r="N26" s="1242"/>
      <c r="O26" s="1242"/>
    </row>
    <row r="27" spans="2:15" ht="12.75">
      <c r="B27" s="23"/>
      <c r="N27" s="1242"/>
      <c r="O27" s="1242"/>
    </row>
    <row r="28" spans="2:15" ht="12.75">
      <c r="B28" s="23"/>
      <c r="N28" s="1242"/>
      <c r="O28" s="1242"/>
    </row>
    <row r="29" spans="2:15" ht="12.75">
      <c r="B29" s="23"/>
      <c r="N29" s="1242"/>
      <c r="O29" s="1242"/>
    </row>
    <row r="30" spans="2:15" ht="12.75">
      <c r="B30" s="23"/>
      <c r="N30" s="1242"/>
      <c r="O30" s="1242"/>
    </row>
    <row r="31" spans="2:15" ht="12.75">
      <c r="B31" s="23"/>
      <c r="N31" s="1242"/>
      <c r="O31" s="1242"/>
    </row>
    <row r="32" spans="2:15" ht="12.75">
      <c r="B32" s="23"/>
      <c r="N32" s="1242"/>
      <c r="O32" s="1242"/>
    </row>
    <row r="33" spans="2:15" ht="12.75">
      <c r="B33" s="23"/>
      <c r="N33" s="1242"/>
      <c r="O33" s="1242"/>
    </row>
    <row r="34" spans="2:15" ht="12.75">
      <c r="B34" s="23"/>
      <c r="N34" s="1242"/>
      <c r="O34" s="1242"/>
    </row>
    <row r="35" spans="2:15" ht="12.75">
      <c r="B35" s="23"/>
      <c r="N35" s="1242"/>
      <c r="O35" s="1242"/>
    </row>
    <row r="36" spans="2:15" ht="12.75">
      <c r="B36" s="23"/>
      <c r="G36" s="1083" t="s">
        <v>743</v>
      </c>
      <c r="N36" s="1242"/>
      <c r="O36" s="1242"/>
    </row>
    <row r="37" spans="2:15" ht="12.75">
      <c r="B37" s="23"/>
      <c r="N37" s="1242"/>
      <c r="O37" s="1242"/>
    </row>
    <row r="38" spans="1:15" ht="13.5" thickBot="1">
      <c r="A38" s="353"/>
      <c r="B38" s="1336"/>
      <c r="C38" s="1335"/>
      <c r="D38" s="1335"/>
      <c r="E38" s="1335"/>
      <c r="F38" s="1335"/>
      <c r="G38" s="1335"/>
      <c r="H38" s="1335"/>
      <c r="M38" s="1336" t="s">
        <v>1795</v>
      </c>
      <c r="N38" s="1242"/>
      <c r="O38" s="1242"/>
    </row>
    <row r="39" spans="1:15" ht="13.5">
      <c r="A39" s="746" t="s">
        <v>1648</v>
      </c>
      <c r="B39" s="1337" t="s">
        <v>600</v>
      </c>
      <c r="C39" s="1337" t="s">
        <v>601</v>
      </c>
      <c r="D39" s="1337" t="s">
        <v>602</v>
      </c>
      <c r="E39" s="1337" t="s">
        <v>603</v>
      </c>
      <c r="F39" s="1337" t="s">
        <v>604</v>
      </c>
      <c r="G39" s="1338" t="s">
        <v>1799</v>
      </c>
      <c r="H39" s="1337" t="s">
        <v>600</v>
      </c>
      <c r="I39" s="1337" t="s">
        <v>601</v>
      </c>
      <c r="J39" s="1337" t="s">
        <v>602</v>
      </c>
      <c r="K39" s="1337" t="s">
        <v>603</v>
      </c>
      <c r="L39" s="1337" t="s">
        <v>604</v>
      </c>
      <c r="M39" s="1338" t="s">
        <v>1799</v>
      </c>
      <c r="N39" s="1242"/>
      <c r="O39" s="1242"/>
    </row>
    <row r="40" spans="1:15" ht="13.5">
      <c r="A40" s="1339"/>
      <c r="B40" s="1340" t="s">
        <v>605</v>
      </c>
      <c r="C40" s="1340" t="s">
        <v>606</v>
      </c>
      <c r="D40" s="1340" t="s">
        <v>607</v>
      </c>
      <c r="E40" s="1340" t="s">
        <v>608</v>
      </c>
      <c r="F40" s="1340" t="s">
        <v>609</v>
      </c>
      <c r="G40" s="1342" t="s">
        <v>607</v>
      </c>
      <c r="H40" s="1340" t="s">
        <v>605</v>
      </c>
      <c r="I40" s="1340" t="s">
        <v>606</v>
      </c>
      <c r="J40" s="1340" t="s">
        <v>610</v>
      </c>
      <c r="K40" s="1340" t="s">
        <v>608</v>
      </c>
      <c r="L40" s="1340" t="s">
        <v>611</v>
      </c>
      <c r="M40" s="1342" t="s">
        <v>610</v>
      </c>
      <c r="N40" s="1242"/>
      <c r="O40" s="1242"/>
    </row>
    <row r="41" spans="1:15" ht="14.25" thickBot="1">
      <c r="A41" s="1343"/>
      <c r="B41" s="1344" t="s">
        <v>607</v>
      </c>
      <c r="C41" s="1344" t="s">
        <v>607</v>
      </c>
      <c r="D41" s="1344"/>
      <c r="E41" s="1344" t="s">
        <v>612</v>
      </c>
      <c r="F41" s="1344" t="s">
        <v>613</v>
      </c>
      <c r="G41" s="1345"/>
      <c r="H41" s="1344" t="s">
        <v>610</v>
      </c>
      <c r="I41" s="1344" t="s">
        <v>610</v>
      </c>
      <c r="J41" s="1344"/>
      <c r="K41" s="1344" t="s">
        <v>614</v>
      </c>
      <c r="L41" s="1344"/>
      <c r="M41" s="1347"/>
      <c r="N41" s="1242"/>
      <c r="O41" s="1242"/>
    </row>
    <row r="42" spans="1:15" ht="14.25" thickBot="1">
      <c r="A42" s="1246" t="s">
        <v>569</v>
      </c>
      <c r="B42" s="1368"/>
      <c r="C42" s="1369"/>
      <c r="D42" s="1369"/>
      <c r="E42" s="1369"/>
      <c r="F42" s="1370"/>
      <c r="G42" s="1302"/>
      <c r="H42" s="1371"/>
      <c r="I42" s="1368"/>
      <c r="J42" s="1368"/>
      <c r="K42" s="1368"/>
      <c r="L42" s="1372"/>
      <c r="M42" s="1302"/>
      <c r="N42" s="1242"/>
      <c r="O42" s="1242"/>
    </row>
    <row r="43" spans="1:15" ht="12.75">
      <c r="A43" s="247" t="s">
        <v>570</v>
      </c>
      <c r="B43" s="1286">
        <v>2303</v>
      </c>
      <c r="C43" s="1352">
        <v>982</v>
      </c>
      <c r="D43" s="1352">
        <v>9</v>
      </c>
      <c r="E43" s="1352">
        <v>552</v>
      </c>
      <c r="F43" s="1353">
        <v>0</v>
      </c>
      <c r="G43" s="1354">
        <f aca="true" t="shared" si="3" ref="G43:G62">SUM(B43:F43)</f>
        <v>3846</v>
      </c>
      <c r="H43" s="1286">
        <v>2194</v>
      </c>
      <c r="I43" s="1352">
        <v>1029</v>
      </c>
      <c r="J43" s="1352">
        <v>9</v>
      </c>
      <c r="K43" s="1352">
        <v>472</v>
      </c>
      <c r="L43" s="1353">
        <v>0</v>
      </c>
      <c r="M43" s="1288">
        <f aca="true" t="shared" si="4" ref="M43:M62">SUM(H43:L43)</f>
        <v>3704</v>
      </c>
      <c r="N43" s="1242"/>
      <c r="O43" s="1242"/>
    </row>
    <row r="44" spans="1:15" ht="12.75">
      <c r="A44" s="52" t="s">
        <v>571</v>
      </c>
      <c r="B44" s="1290">
        <v>4203</v>
      </c>
      <c r="C44" s="1356">
        <v>1668</v>
      </c>
      <c r="D44" s="1356">
        <v>2</v>
      </c>
      <c r="E44" s="1356">
        <v>1253</v>
      </c>
      <c r="F44" s="1356">
        <v>0</v>
      </c>
      <c r="G44" s="1357">
        <f>SUM(B44:F44)</f>
        <v>7126</v>
      </c>
      <c r="H44" s="1290">
        <v>3979</v>
      </c>
      <c r="I44" s="1356">
        <v>1775</v>
      </c>
      <c r="J44" s="1356">
        <v>1</v>
      </c>
      <c r="K44" s="1356">
        <v>1064</v>
      </c>
      <c r="L44" s="1356">
        <v>0</v>
      </c>
      <c r="M44" s="1358">
        <f t="shared" si="4"/>
        <v>6819</v>
      </c>
      <c r="N44" s="1242"/>
      <c r="O44" s="1242"/>
    </row>
    <row r="45" spans="1:15" ht="12.75">
      <c r="A45" s="52" t="s">
        <v>572</v>
      </c>
      <c r="B45" s="1290">
        <v>4452</v>
      </c>
      <c r="C45" s="1356">
        <v>1561</v>
      </c>
      <c r="D45" s="1356">
        <v>0</v>
      </c>
      <c r="E45" s="1356">
        <v>974</v>
      </c>
      <c r="F45" s="1356">
        <v>0</v>
      </c>
      <c r="G45" s="1357">
        <f t="shared" si="3"/>
        <v>6987</v>
      </c>
      <c r="H45" s="1290">
        <v>4015</v>
      </c>
      <c r="I45" s="1356">
        <v>1676</v>
      </c>
      <c r="J45" s="1356">
        <v>0</v>
      </c>
      <c r="K45" s="1356">
        <v>869</v>
      </c>
      <c r="L45" s="1356">
        <v>0</v>
      </c>
      <c r="M45" s="1358">
        <f t="shared" si="4"/>
        <v>6560</v>
      </c>
      <c r="N45" s="1242"/>
      <c r="O45" s="1242"/>
    </row>
    <row r="46" spans="1:15" ht="12.75">
      <c r="A46" s="950" t="s">
        <v>573</v>
      </c>
      <c r="B46" s="1307">
        <v>3981</v>
      </c>
      <c r="C46" s="1373">
        <v>1797</v>
      </c>
      <c r="D46" s="1373">
        <v>1</v>
      </c>
      <c r="E46" s="1373">
        <v>1006</v>
      </c>
      <c r="F46" s="1373">
        <v>0</v>
      </c>
      <c r="G46" s="1374">
        <f t="shared" si="3"/>
        <v>6785</v>
      </c>
      <c r="H46" s="1307">
        <v>3591</v>
      </c>
      <c r="I46" s="1373">
        <v>2007</v>
      </c>
      <c r="J46" s="1373">
        <v>3</v>
      </c>
      <c r="K46" s="1373">
        <v>1002</v>
      </c>
      <c r="L46" s="1373">
        <v>0</v>
      </c>
      <c r="M46" s="1358">
        <f t="shared" si="4"/>
        <v>6603</v>
      </c>
      <c r="N46" s="1242"/>
      <c r="O46" s="1242"/>
    </row>
    <row r="47" spans="1:15" ht="12.75">
      <c r="A47" s="950" t="s">
        <v>574</v>
      </c>
      <c r="B47" s="1307">
        <v>10224</v>
      </c>
      <c r="C47" s="1373">
        <v>3559</v>
      </c>
      <c r="D47" s="1373">
        <v>56</v>
      </c>
      <c r="E47" s="1373">
        <v>2721</v>
      </c>
      <c r="F47" s="1373">
        <v>0</v>
      </c>
      <c r="G47" s="1374">
        <f t="shared" si="3"/>
        <v>16560</v>
      </c>
      <c r="H47" s="1307">
        <v>9753</v>
      </c>
      <c r="I47" s="1373">
        <v>3550</v>
      </c>
      <c r="J47" s="1373">
        <v>55</v>
      </c>
      <c r="K47" s="1373">
        <v>2354</v>
      </c>
      <c r="L47" s="1373">
        <v>0</v>
      </c>
      <c r="M47" s="1358">
        <f t="shared" si="4"/>
        <v>15712</v>
      </c>
      <c r="N47" s="1242"/>
      <c r="O47" s="1242"/>
    </row>
    <row r="48" spans="1:15" ht="12.75">
      <c r="A48" s="950" t="s">
        <v>575</v>
      </c>
      <c r="B48" s="1307">
        <v>5017</v>
      </c>
      <c r="C48" s="1373">
        <v>1464</v>
      </c>
      <c r="D48" s="1373">
        <v>0</v>
      </c>
      <c r="E48" s="1373">
        <v>1187</v>
      </c>
      <c r="F48" s="1373">
        <v>0</v>
      </c>
      <c r="G48" s="1374">
        <f t="shared" si="3"/>
        <v>7668</v>
      </c>
      <c r="H48" s="1307">
        <v>4746</v>
      </c>
      <c r="I48" s="1373">
        <v>4608</v>
      </c>
      <c r="J48" s="1373">
        <v>0</v>
      </c>
      <c r="K48" s="1373">
        <v>1032</v>
      </c>
      <c r="L48" s="1373">
        <v>0</v>
      </c>
      <c r="M48" s="1358">
        <f t="shared" si="4"/>
        <v>10386</v>
      </c>
      <c r="N48" s="1242"/>
      <c r="O48" s="1242"/>
    </row>
    <row r="49" spans="1:15" ht="12.75">
      <c r="A49" s="950" t="s">
        <v>576</v>
      </c>
      <c r="B49" s="1307">
        <v>4345</v>
      </c>
      <c r="C49" s="1373">
        <v>3607</v>
      </c>
      <c r="D49" s="1373">
        <v>0</v>
      </c>
      <c r="E49" s="1373">
        <v>1134</v>
      </c>
      <c r="F49" s="1373">
        <v>0</v>
      </c>
      <c r="G49" s="1374">
        <f t="shared" si="3"/>
        <v>9086</v>
      </c>
      <c r="H49" s="1307">
        <v>4051</v>
      </c>
      <c r="I49" s="1373">
        <v>1811</v>
      </c>
      <c r="J49" s="1373">
        <v>0</v>
      </c>
      <c r="K49" s="1373">
        <v>857</v>
      </c>
      <c r="L49" s="1373">
        <v>0</v>
      </c>
      <c r="M49" s="1358">
        <f t="shared" si="4"/>
        <v>6719</v>
      </c>
      <c r="N49" s="1242"/>
      <c r="O49" s="1242"/>
    </row>
    <row r="50" spans="1:15" ht="12.75">
      <c r="A50" s="52" t="s">
        <v>577</v>
      </c>
      <c r="B50" s="1290">
        <v>4246</v>
      </c>
      <c r="C50" s="1356">
        <v>1625</v>
      </c>
      <c r="D50" s="1356">
        <v>118</v>
      </c>
      <c r="E50" s="1356">
        <v>1176</v>
      </c>
      <c r="F50" s="1356">
        <v>0</v>
      </c>
      <c r="G50" s="1357">
        <f t="shared" si="3"/>
        <v>7165</v>
      </c>
      <c r="H50" s="1290">
        <v>3895</v>
      </c>
      <c r="I50" s="1356">
        <v>1711</v>
      </c>
      <c r="J50" s="1356">
        <v>121</v>
      </c>
      <c r="K50" s="1356">
        <v>1021</v>
      </c>
      <c r="L50" s="1356">
        <v>0</v>
      </c>
      <c r="M50" s="1358">
        <f t="shared" si="4"/>
        <v>6748</v>
      </c>
      <c r="N50" s="1242"/>
      <c r="O50" s="1242"/>
    </row>
    <row r="51" spans="1:15" ht="12.75">
      <c r="A51" s="350" t="s">
        <v>578</v>
      </c>
      <c r="B51" s="1290">
        <v>8337</v>
      </c>
      <c r="C51" s="1356">
        <v>3233</v>
      </c>
      <c r="D51" s="1356">
        <v>20</v>
      </c>
      <c r="E51" s="1356">
        <v>2115</v>
      </c>
      <c r="F51" s="1356">
        <v>0</v>
      </c>
      <c r="G51" s="1357">
        <f t="shared" si="3"/>
        <v>13705</v>
      </c>
      <c r="H51" s="1290">
        <v>7712</v>
      </c>
      <c r="I51" s="1356">
        <v>3441</v>
      </c>
      <c r="J51" s="1356">
        <v>21</v>
      </c>
      <c r="K51" s="1356">
        <v>1799</v>
      </c>
      <c r="L51" s="1356">
        <v>0</v>
      </c>
      <c r="M51" s="1358">
        <f t="shared" si="4"/>
        <v>12973</v>
      </c>
      <c r="N51" s="1242"/>
      <c r="O51" s="1242"/>
    </row>
    <row r="52" spans="1:15" ht="12.75">
      <c r="A52" s="52" t="s">
        <v>579</v>
      </c>
      <c r="B52" s="1290">
        <v>5871</v>
      </c>
      <c r="C52" s="1356">
        <v>2022</v>
      </c>
      <c r="D52" s="1356">
        <v>0</v>
      </c>
      <c r="E52" s="1356">
        <v>1516</v>
      </c>
      <c r="F52" s="1356">
        <v>0</v>
      </c>
      <c r="G52" s="1357">
        <f t="shared" si="3"/>
        <v>9409</v>
      </c>
      <c r="H52" s="1290">
        <v>5686</v>
      </c>
      <c r="I52" s="1356">
        <v>2019</v>
      </c>
      <c r="J52" s="1356">
        <v>0</v>
      </c>
      <c r="K52" s="1356">
        <v>1330</v>
      </c>
      <c r="L52" s="1356">
        <v>0</v>
      </c>
      <c r="M52" s="1358">
        <f t="shared" si="4"/>
        <v>9035</v>
      </c>
      <c r="N52" s="1242"/>
      <c r="O52" s="1242"/>
    </row>
    <row r="53" spans="1:15" ht="12.75">
      <c r="A53" s="52" t="s">
        <v>616</v>
      </c>
      <c r="B53" s="1290">
        <v>4734</v>
      </c>
      <c r="C53" s="1356">
        <v>2251</v>
      </c>
      <c r="D53" s="1356">
        <v>4</v>
      </c>
      <c r="E53" s="1356">
        <v>1470</v>
      </c>
      <c r="F53" s="1356">
        <v>0</v>
      </c>
      <c r="G53" s="1357">
        <f t="shared" si="3"/>
        <v>8459</v>
      </c>
      <c r="H53" s="1290">
        <v>4591</v>
      </c>
      <c r="I53" s="1356">
        <v>2326</v>
      </c>
      <c r="J53" s="1356">
        <v>2</v>
      </c>
      <c r="K53" s="1356">
        <v>1305</v>
      </c>
      <c r="L53" s="1356">
        <v>0</v>
      </c>
      <c r="M53" s="1358">
        <f>SUM(H53:L53)</f>
        <v>8224</v>
      </c>
      <c r="N53" s="1242"/>
      <c r="O53" s="1242"/>
    </row>
    <row r="54" spans="1:15" ht="12.75">
      <c r="A54" s="52" t="s">
        <v>581</v>
      </c>
      <c r="B54" s="1290">
        <v>8438</v>
      </c>
      <c r="C54" s="1356">
        <v>2214</v>
      </c>
      <c r="D54" s="1356">
        <v>0</v>
      </c>
      <c r="E54" s="1356">
        <v>1989</v>
      </c>
      <c r="F54" s="1356">
        <v>0</v>
      </c>
      <c r="G54" s="1357">
        <f t="shared" si="3"/>
        <v>12641</v>
      </c>
      <c r="H54" s="1290">
        <v>7902</v>
      </c>
      <c r="I54" s="1356">
        <v>2362</v>
      </c>
      <c r="J54" s="1356">
        <v>0</v>
      </c>
      <c r="K54" s="1356">
        <v>1783</v>
      </c>
      <c r="L54" s="1356">
        <v>0</v>
      </c>
      <c r="M54" s="1358">
        <f t="shared" si="4"/>
        <v>12047</v>
      </c>
      <c r="N54" s="1242"/>
      <c r="O54" s="1242"/>
    </row>
    <row r="55" spans="1:15" ht="12.75">
      <c r="A55" s="350" t="s">
        <v>582</v>
      </c>
      <c r="B55" s="1311">
        <v>4241</v>
      </c>
      <c r="C55" s="1359">
        <v>1697</v>
      </c>
      <c r="D55" s="1359">
        <v>0</v>
      </c>
      <c r="E55" s="1359">
        <v>1090</v>
      </c>
      <c r="F55" s="1359">
        <v>0</v>
      </c>
      <c r="G55" s="1357">
        <f t="shared" si="3"/>
        <v>7028</v>
      </c>
      <c r="H55" s="1311">
        <v>3885</v>
      </c>
      <c r="I55" s="1359">
        <v>1763</v>
      </c>
      <c r="J55" s="1359">
        <v>2</v>
      </c>
      <c r="K55" s="1359">
        <v>868</v>
      </c>
      <c r="L55" s="1359">
        <v>0</v>
      </c>
      <c r="M55" s="1288">
        <f t="shared" si="4"/>
        <v>6518</v>
      </c>
      <c r="N55" s="1242"/>
      <c r="O55" s="1242"/>
    </row>
    <row r="56" spans="1:15" ht="12.75">
      <c r="A56" s="52" t="s">
        <v>583</v>
      </c>
      <c r="B56" s="1290">
        <v>8066</v>
      </c>
      <c r="C56" s="1356">
        <v>3138</v>
      </c>
      <c r="D56" s="1356">
        <v>0</v>
      </c>
      <c r="E56" s="1356">
        <v>2448</v>
      </c>
      <c r="F56" s="1356">
        <v>0</v>
      </c>
      <c r="G56" s="1357">
        <f t="shared" si="3"/>
        <v>13652</v>
      </c>
      <c r="H56" s="1290">
        <v>7683</v>
      </c>
      <c r="I56" s="1356">
        <v>3285</v>
      </c>
      <c r="J56" s="1356">
        <v>0</v>
      </c>
      <c r="K56" s="1356">
        <v>1860</v>
      </c>
      <c r="L56" s="1356">
        <v>0</v>
      </c>
      <c r="M56" s="1358">
        <f t="shared" si="4"/>
        <v>12828</v>
      </c>
      <c r="N56" s="1242"/>
      <c r="O56" s="1242"/>
    </row>
    <row r="57" spans="1:15" ht="12.75">
      <c r="A57" s="350" t="s">
        <v>584</v>
      </c>
      <c r="B57" s="1311">
        <v>4012</v>
      </c>
      <c r="C57" s="1359">
        <v>1437</v>
      </c>
      <c r="D57" s="1359">
        <v>0</v>
      </c>
      <c r="E57" s="1359">
        <v>1031</v>
      </c>
      <c r="F57" s="1359">
        <v>0</v>
      </c>
      <c r="G57" s="1375">
        <f t="shared" si="3"/>
        <v>6480</v>
      </c>
      <c r="H57" s="1311">
        <v>3926</v>
      </c>
      <c r="I57" s="1359">
        <v>1545</v>
      </c>
      <c r="J57" s="1359">
        <v>0</v>
      </c>
      <c r="K57" s="1359">
        <v>872</v>
      </c>
      <c r="L57" s="1359">
        <v>0</v>
      </c>
      <c r="M57" s="1288">
        <f t="shared" si="4"/>
        <v>6343</v>
      </c>
      <c r="N57" s="1242"/>
      <c r="O57" s="1242"/>
    </row>
    <row r="58" spans="1:15" ht="12.75">
      <c r="A58" s="950" t="s">
        <v>564</v>
      </c>
      <c r="B58" s="1307">
        <v>4059</v>
      </c>
      <c r="C58" s="1373">
        <v>1424</v>
      </c>
      <c r="D58" s="1373">
        <v>253</v>
      </c>
      <c r="E58" s="1373">
        <v>1120</v>
      </c>
      <c r="F58" s="1373">
        <v>0</v>
      </c>
      <c r="G58" s="1374">
        <f t="shared" si="3"/>
        <v>6856</v>
      </c>
      <c r="H58" s="1307">
        <v>3911</v>
      </c>
      <c r="I58" s="1373">
        <v>1481</v>
      </c>
      <c r="J58" s="1373">
        <v>229</v>
      </c>
      <c r="K58" s="1373">
        <v>913</v>
      </c>
      <c r="L58" s="1373">
        <v>0</v>
      </c>
      <c r="M58" s="1358">
        <f t="shared" si="4"/>
        <v>6534</v>
      </c>
      <c r="N58" s="1242"/>
      <c r="O58" s="1242"/>
    </row>
    <row r="59" spans="1:15" ht="12.75">
      <c r="A59" s="950" t="s">
        <v>565</v>
      </c>
      <c r="B59" s="1307">
        <v>3042</v>
      </c>
      <c r="C59" s="1373">
        <v>1062</v>
      </c>
      <c r="D59" s="1373">
        <v>3</v>
      </c>
      <c r="E59" s="1373">
        <v>352</v>
      </c>
      <c r="F59" s="1373">
        <v>0</v>
      </c>
      <c r="G59" s="1374">
        <f t="shared" si="3"/>
        <v>4459</v>
      </c>
      <c r="H59" s="1307">
        <v>2973</v>
      </c>
      <c r="I59" s="1373">
        <v>1135</v>
      </c>
      <c r="J59" s="1373">
        <v>3</v>
      </c>
      <c r="K59" s="1373">
        <v>389</v>
      </c>
      <c r="L59" s="1373">
        <v>0</v>
      </c>
      <c r="M59" s="1358">
        <f t="shared" si="4"/>
        <v>4500</v>
      </c>
      <c r="N59" s="1242"/>
      <c r="O59" s="1242"/>
    </row>
    <row r="60" spans="1:15" ht="12.75">
      <c r="A60" s="950" t="s">
        <v>587</v>
      </c>
      <c r="B60" s="1307">
        <v>3948</v>
      </c>
      <c r="C60" s="1373">
        <v>1489</v>
      </c>
      <c r="D60" s="1373">
        <v>0</v>
      </c>
      <c r="E60" s="1373">
        <v>1226</v>
      </c>
      <c r="F60" s="1373">
        <v>0</v>
      </c>
      <c r="G60" s="1374">
        <f t="shared" si="3"/>
        <v>6663</v>
      </c>
      <c r="H60" s="1307">
        <v>3658</v>
      </c>
      <c r="I60" s="1373">
        <v>1607</v>
      </c>
      <c r="J60" s="1373">
        <v>0</v>
      </c>
      <c r="K60" s="1373">
        <v>891</v>
      </c>
      <c r="L60" s="1373">
        <v>0</v>
      </c>
      <c r="M60" s="1358">
        <f t="shared" si="4"/>
        <v>6156</v>
      </c>
      <c r="N60" s="1242"/>
      <c r="O60" s="1242"/>
    </row>
    <row r="61" spans="1:15" ht="12.75">
      <c r="A61" s="950" t="s">
        <v>588</v>
      </c>
      <c r="B61" s="1307">
        <v>5305</v>
      </c>
      <c r="C61" s="1373">
        <v>1772</v>
      </c>
      <c r="D61" s="1373">
        <v>3</v>
      </c>
      <c r="E61" s="1373">
        <v>1580</v>
      </c>
      <c r="F61" s="1373">
        <v>0</v>
      </c>
      <c r="G61" s="1374">
        <f t="shared" si="3"/>
        <v>8660</v>
      </c>
      <c r="H61" s="1307">
        <v>5144</v>
      </c>
      <c r="I61" s="1373">
        <v>2098</v>
      </c>
      <c r="J61" s="1373">
        <v>3</v>
      </c>
      <c r="K61" s="1373">
        <v>1394</v>
      </c>
      <c r="L61" s="1373">
        <v>0</v>
      </c>
      <c r="M61" s="1358">
        <f t="shared" si="4"/>
        <v>8639</v>
      </c>
      <c r="N61" s="1242"/>
      <c r="O61" s="1242"/>
    </row>
    <row r="62" spans="1:15" ht="13.5" thickBot="1">
      <c r="A62" s="1376" t="s">
        <v>589</v>
      </c>
      <c r="B62" s="1315">
        <v>4385</v>
      </c>
      <c r="C62" s="1377">
        <v>1779</v>
      </c>
      <c r="D62" s="1377">
        <v>0</v>
      </c>
      <c r="E62" s="1377">
        <v>1232</v>
      </c>
      <c r="F62" s="1377">
        <v>0</v>
      </c>
      <c r="G62" s="1378">
        <f t="shared" si="3"/>
        <v>7396</v>
      </c>
      <c r="H62" s="1315">
        <v>4112</v>
      </c>
      <c r="I62" s="1377">
        <v>1811</v>
      </c>
      <c r="J62" s="1377">
        <v>0</v>
      </c>
      <c r="K62" s="1377">
        <v>1158</v>
      </c>
      <c r="L62" s="1377">
        <v>0</v>
      </c>
      <c r="M62" s="1358">
        <f t="shared" si="4"/>
        <v>7081</v>
      </c>
      <c r="N62" s="1242"/>
      <c r="O62" s="1242"/>
    </row>
    <row r="63" spans="1:15" ht="15.75" thickBot="1">
      <c r="A63" s="1360" t="s">
        <v>590</v>
      </c>
      <c r="B63" s="1361">
        <f>SUM(B43:B62)</f>
        <v>103209</v>
      </c>
      <c r="C63" s="1362">
        <f>SUM(C43:C62)</f>
        <v>39781</v>
      </c>
      <c r="D63" s="1362">
        <f>SUM(D43:D62)</f>
        <v>469</v>
      </c>
      <c r="E63" s="1362">
        <f>SUM(E42:E62)</f>
        <v>27172</v>
      </c>
      <c r="F63" s="1379">
        <v>0</v>
      </c>
      <c r="G63" s="1380">
        <f aca="true" t="shared" si="5" ref="G63:M63">SUM(G43:G62)</f>
        <v>170631</v>
      </c>
      <c r="H63" s="1365">
        <f t="shared" si="5"/>
        <v>97407</v>
      </c>
      <c r="I63" s="1361">
        <f t="shared" si="5"/>
        <v>43040</v>
      </c>
      <c r="J63" s="1361">
        <f t="shared" si="5"/>
        <v>449</v>
      </c>
      <c r="K63" s="1361">
        <f t="shared" si="5"/>
        <v>23233</v>
      </c>
      <c r="L63" s="1381">
        <f t="shared" si="5"/>
        <v>0</v>
      </c>
      <c r="M63" s="1380">
        <f t="shared" si="5"/>
        <v>164129</v>
      </c>
      <c r="N63" s="1242"/>
      <c r="O63" s="1242"/>
    </row>
    <row r="64" spans="1:15" ht="15.75" thickBot="1">
      <c r="A64" s="1360" t="s">
        <v>591</v>
      </c>
      <c r="B64" s="1361">
        <v>19007</v>
      </c>
      <c r="C64" s="1362">
        <v>19119</v>
      </c>
      <c r="D64" s="1362">
        <v>28371</v>
      </c>
      <c r="E64" s="1362">
        <v>22696</v>
      </c>
      <c r="F64" s="1362">
        <v>0</v>
      </c>
      <c r="G64" s="1363">
        <f>SUM(B64:F64)</f>
        <v>89193</v>
      </c>
      <c r="H64" s="1361">
        <v>19340</v>
      </c>
      <c r="I64" s="1362">
        <v>17553</v>
      </c>
      <c r="J64" s="1362">
        <v>29790</v>
      </c>
      <c r="K64" s="1362">
        <v>19157</v>
      </c>
      <c r="L64" s="1365">
        <v>0</v>
      </c>
      <c r="M64" s="1380">
        <f>SUM(H64:L64)</f>
        <v>85840</v>
      </c>
      <c r="N64" s="1242"/>
      <c r="O64" s="1242"/>
    </row>
    <row r="65" spans="1:15" ht="19.5" thickBot="1">
      <c r="A65" s="1382" t="s">
        <v>1840</v>
      </c>
      <c r="B65" s="1383">
        <f aca="true" t="shared" si="6" ref="B65:L65">SUM(B63:B64,B25)</f>
        <v>295718</v>
      </c>
      <c r="C65" s="1383">
        <f t="shared" si="6"/>
        <v>140917</v>
      </c>
      <c r="D65" s="1383">
        <f t="shared" si="6"/>
        <v>39102</v>
      </c>
      <c r="E65" s="1383">
        <f t="shared" si="6"/>
        <v>67833</v>
      </c>
      <c r="F65" s="1329">
        <f t="shared" si="6"/>
        <v>0</v>
      </c>
      <c r="G65" s="1384">
        <f t="shared" si="6"/>
        <v>543570</v>
      </c>
      <c r="H65" s="1385">
        <f t="shared" si="6"/>
        <v>286766</v>
      </c>
      <c r="I65" s="1383">
        <f t="shared" si="6"/>
        <v>138788</v>
      </c>
      <c r="J65" s="1383">
        <f t="shared" si="6"/>
        <v>39054</v>
      </c>
      <c r="K65" s="1383">
        <f t="shared" si="6"/>
        <v>60632</v>
      </c>
      <c r="L65" s="1330">
        <f t="shared" si="6"/>
        <v>0</v>
      </c>
      <c r="M65" s="1384">
        <f>SUM(M63+M64+M25)</f>
        <v>525240</v>
      </c>
      <c r="N65" s="1242"/>
      <c r="O65" s="1242"/>
    </row>
    <row r="66" spans="1:15" ht="12.75">
      <c r="A66" s="1332"/>
      <c r="B66" s="253"/>
      <c r="C66" s="253"/>
      <c r="D66" s="253"/>
      <c r="E66" s="253"/>
      <c r="F66" s="253"/>
      <c r="G66" s="253"/>
      <c r="H66" s="253"/>
      <c r="N66" s="1242"/>
      <c r="O66" s="1242"/>
    </row>
    <row r="67" spans="1:15" ht="12.75">
      <c r="A67" s="1332"/>
      <c r="B67" s="253"/>
      <c r="C67" s="253"/>
      <c r="D67" s="253"/>
      <c r="E67" s="253"/>
      <c r="F67" s="253"/>
      <c r="G67" s="253"/>
      <c r="H67" s="253"/>
      <c r="N67" s="1242"/>
      <c r="O67" s="1242"/>
    </row>
    <row r="68" spans="1:15" ht="12.75">
      <c r="A68" s="1332"/>
      <c r="B68" s="253"/>
      <c r="C68" s="253"/>
      <c r="D68" s="253"/>
      <c r="E68" s="253"/>
      <c r="F68" s="253"/>
      <c r="G68" s="253"/>
      <c r="H68" s="253"/>
      <c r="N68" s="1242"/>
      <c r="O68" s="1242"/>
    </row>
    <row r="69" spans="1:15" ht="12.75">
      <c r="A69" s="1332"/>
      <c r="B69" s="253"/>
      <c r="C69" s="253"/>
      <c r="D69" s="253"/>
      <c r="E69" s="253"/>
      <c r="F69" s="253"/>
      <c r="G69" s="253"/>
      <c r="H69" s="253"/>
      <c r="N69" s="1242"/>
      <c r="O69" s="1242"/>
    </row>
    <row r="70" spans="1:15" ht="12.75">
      <c r="A70" s="1332"/>
      <c r="B70" s="253"/>
      <c r="C70" s="253"/>
      <c r="D70" s="253"/>
      <c r="E70" s="253"/>
      <c r="F70" s="253"/>
      <c r="G70" s="253"/>
      <c r="H70" s="253"/>
      <c r="N70" s="1242"/>
      <c r="O70" s="1242"/>
    </row>
    <row r="71" spans="1:15" ht="12.75">
      <c r="A71" s="1332"/>
      <c r="B71" s="253"/>
      <c r="C71" s="253"/>
      <c r="E71" s="253"/>
      <c r="G71" s="253"/>
      <c r="H71" s="253"/>
      <c r="N71" s="1242"/>
      <c r="O71" s="1242"/>
    </row>
    <row r="72" spans="1:15" ht="12.75">
      <c r="A72" s="1332"/>
      <c r="B72" s="253"/>
      <c r="C72" s="253"/>
      <c r="D72" s="253"/>
      <c r="E72" s="253"/>
      <c r="F72" s="253"/>
      <c r="G72" s="1083" t="s">
        <v>744</v>
      </c>
      <c r="H72" s="253"/>
      <c r="N72" s="1242"/>
      <c r="O72" s="1242"/>
    </row>
    <row r="73" spans="1:15" ht="12.75">
      <c r="A73" s="1332"/>
      <c r="B73" s="253"/>
      <c r="C73" s="253"/>
      <c r="D73" s="253"/>
      <c r="E73" s="253"/>
      <c r="F73" s="253"/>
      <c r="G73" s="253"/>
      <c r="H73" s="253"/>
      <c r="N73" s="1242"/>
      <c r="O73" s="1242"/>
    </row>
    <row r="74" spans="1:15" ht="12.75">
      <c r="A74" s="1332"/>
      <c r="B74" s="253"/>
      <c r="C74" s="253"/>
      <c r="D74" s="253"/>
      <c r="E74" s="253"/>
      <c r="F74" s="253"/>
      <c r="G74" s="253"/>
      <c r="H74" s="253"/>
      <c r="N74" s="1242"/>
      <c r="O74" s="1242"/>
    </row>
    <row r="75" spans="1:15" ht="12.75">
      <c r="A75" s="1332"/>
      <c r="B75" s="253"/>
      <c r="C75" s="253"/>
      <c r="D75" s="253"/>
      <c r="E75" s="253"/>
      <c r="F75" s="253"/>
      <c r="G75" s="253"/>
      <c r="H75" s="253"/>
      <c r="N75" s="1242"/>
      <c r="O75" s="1242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  <row r="99" ht="12.75">
      <c r="A99" s="151"/>
    </row>
    <row r="100" ht="12.75">
      <c r="A100" s="151"/>
    </row>
    <row r="101" ht="12.75">
      <c r="A101" s="151"/>
    </row>
    <row r="102" ht="12.75">
      <c r="A102" s="151"/>
    </row>
    <row r="103" ht="12.75">
      <c r="A103" s="151"/>
    </row>
    <row r="104" ht="12.75">
      <c r="A104" s="151"/>
    </row>
    <row r="105" ht="12.75">
      <c r="A105" s="151"/>
    </row>
    <row r="106" ht="12.75">
      <c r="A106" s="151"/>
    </row>
    <row r="107" ht="12.75">
      <c r="A107" s="151"/>
    </row>
    <row r="108" ht="12.75">
      <c r="A108" s="151"/>
    </row>
    <row r="109" ht="12.75">
      <c r="A109" s="151"/>
    </row>
    <row r="110" ht="12.75">
      <c r="A110" s="151"/>
    </row>
    <row r="111" ht="12.75">
      <c r="A111" s="151"/>
    </row>
    <row r="112" ht="12.75">
      <c r="A112" s="151"/>
    </row>
    <row r="113" ht="12.75">
      <c r="A113" s="151"/>
    </row>
    <row r="114" ht="12.75">
      <c r="A114" s="151"/>
    </row>
    <row r="115" ht="12.75">
      <c r="A115" s="151"/>
    </row>
    <row r="116" ht="12.75">
      <c r="A116" s="151"/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ht="12.75">
      <c r="A138" s="151"/>
    </row>
    <row r="139" ht="12.75">
      <c r="A139" s="151"/>
    </row>
    <row r="140" ht="12.75">
      <c r="A140" s="151"/>
    </row>
  </sheetData>
  <sheetProtection/>
  <mergeCells count="1">
    <mergeCell ref="A6:G6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N28" sqref="N28"/>
    </sheetView>
  </sheetViews>
  <sheetFormatPr defaultColWidth="5.125" defaultRowHeight="12.75"/>
  <cols>
    <col min="1" max="1" width="40.875" style="193" bestFit="1" customWidth="1"/>
    <col min="2" max="3" width="10.75390625" style="23" bestFit="1" customWidth="1"/>
    <col min="4" max="4" width="10.125" style="23" customWidth="1"/>
    <col min="5" max="5" width="8.625" style="23" customWidth="1"/>
    <col min="6" max="6" width="10.125" style="23" customWidth="1"/>
    <col min="7" max="7" width="6.625" style="23" bestFit="1" customWidth="1"/>
    <col min="8" max="9" width="6.625" style="23" customWidth="1"/>
    <col min="10" max="16384" width="5.125" style="23" customWidth="1"/>
  </cols>
  <sheetData>
    <row r="1" ht="12.75">
      <c r="A1" s="23"/>
    </row>
    <row r="2" ht="12.75">
      <c r="A2" s="23"/>
    </row>
    <row r="3" spans="1:6" ht="18.75">
      <c r="A3" s="255" t="s">
        <v>154</v>
      </c>
      <c r="B3" s="127"/>
      <c r="C3" s="127"/>
      <c r="D3" s="127"/>
      <c r="E3" s="127"/>
      <c r="F3" s="127"/>
    </row>
    <row r="4" spans="1:6" ht="12.75">
      <c r="A4" s="27"/>
      <c r="B4" s="27"/>
      <c r="C4" s="27"/>
      <c r="D4" s="27"/>
      <c r="E4" s="27"/>
      <c r="F4" s="27"/>
    </row>
    <row r="5" spans="1:6" ht="13.5" thickBot="1">
      <c r="A5" s="23"/>
      <c r="D5" s="29"/>
      <c r="E5" s="30"/>
      <c r="F5" s="28" t="s">
        <v>42</v>
      </c>
    </row>
    <row r="6" spans="1:6" ht="13.5">
      <c r="A6" s="587"/>
      <c r="B6" s="34" t="s">
        <v>83</v>
      </c>
      <c r="C6" s="34" t="s">
        <v>208</v>
      </c>
      <c r="D6" s="34" t="s">
        <v>95</v>
      </c>
      <c r="E6" s="34" t="s">
        <v>96</v>
      </c>
      <c r="F6" s="35" t="s">
        <v>95</v>
      </c>
    </row>
    <row r="7" spans="1:6" ht="14.25" thickBot="1">
      <c r="A7" s="79"/>
      <c r="B7" s="39">
        <v>2012</v>
      </c>
      <c r="C7" s="39">
        <v>2012</v>
      </c>
      <c r="D7" s="39" t="s">
        <v>1233</v>
      </c>
      <c r="E7" s="39" t="s">
        <v>97</v>
      </c>
      <c r="F7" s="40" t="s">
        <v>1234</v>
      </c>
    </row>
    <row r="8" spans="1:6" ht="15.75">
      <c r="A8" s="244" t="s">
        <v>378</v>
      </c>
      <c r="B8" s="96"/>
      <c r="C8" s="96"/>
      <c r="D8" s="96"/>
      <c r="E8" s="588"/>
      <c r="F8" s="315"/>
    </row>
    <row r="9" spans="1:6" ht="12.75">
      <c r="A9" s="245" t="s">
        <v>379</v>
      </c>
      <c r="B9" s="8">
        <f>'Bilance 1'!C5</f>
        <v>98540</v>
      </c>
      <c r="C9" s="8">
        <f>'Bilance 1'!D5</f>
        <v>98540</v>
      </c>
      <c r="D9" s="8">
        <f>'Bilance 1'!E5</f>
        <v>103152</v>
      </c>
      <c r="E9" s="589">
        <f aca="true" t="shared" si="0" ref="E9:E16">D9/C9*100</f>
        <v>104.68033285975238</v>
      </c>
      <c r="F9" s="9">
        <f>'Bilance 1'!G5</f>
        <v>119286</v>
      </c>
    </row>
    <row r="10" spans="1:6" ht="12.75">
      <c r="A10" s="245" t="s">
        <v>380</v>
      </c>
      <c r="B10" s="8">
        <f>'Bilance 1'!C18</f>
        <v>13967</v>
      </c>
      <c r="C10" s="8">
        <f>'Bilance 1'!D18</f>
        <v>-13004</v>
      </c>
      <c r="D10" s="8">
        <f>'Bilance 1'!E18</f>
        <v>-12036</v>
      </c>
      <c r="E10" s="590">
        <f t="shared" si="0"/>
        <v>92.55613657336205</v>
      </c>
      <c r="F10" s="9">
        <f>'Bilance 1'!G18</f>
        <v>-3721</v>
      </c>
    </row>
    <row r="11" spans="1:6" ht="12.75">
      <c r="A11" s="245" t="s">
        <v>1237</v>
      </c>
      <c r="B11" s="8">
        <f>'Bilance 1'!C30</f>
        <v>0</v>
      </c>
      <c r="C11" s="8">
        <f>'Bilance 1'!D30</f>
        <v>0</v>
      </c>
      <c r="D11" s="8">
        <f>'Bilance 1'!E30</f>
        <v>0</v>
      </c>
      <c r="E11" s="590"/>
      <c r="F11" s="9">
        <f>'Bilance 1'!G30</f>
        <v>612</v>
      </c>
    </row>
    <row r="12" spans="1:6" ht="15" thickBot="1">
      <c r="A12" s="246" t="s">
        <v>381</v>
      </c>
      <c r="B12" s="59">
        <f>SUM(B9:B10)</f>
        <v>112507</v>
      </c>
      <c r="C12" s="59">
        <f>SUM(C9:C10)</f>
        <v>85536</v>
      </c>
      <c r="D12" s="59">
        <f>SUM(D9:D10)</f>
        <v>91116</v>
      </c>
      <c r="E12" s="591">
        <f t="shared" si="0"/>
        <v>106.52356902356902</v>
      </c>
      <c r="F12" s="61">
        <f>SUM(F9:F11)</f>
        <v>116177</v>
      </c>
    </row>
    <row r="13" spans="1:6" ht="12.75">
      <c r="A13" s="592" t="s">
        <v>391</v>
      </c>
      <c r="B13" s="8">
        <f>'Bilance 1'!C34</f>
        <v>0</v>
      </c>
      <c r="C13" s="8">
        <f>'Bilance 1'!D34</f>
        <v>7280</v>
      </c>
      <c r="D13" s="8">
        <f>'Bilance 1'!E34</f>
        <v>7280</v>
      </c>
      <c r="E13" s="589">
        <f t="shared" si="0"/>
        <v>100</v>
      </c>
      <c r="F13" s="9">
        <f>'Bilance 1'!G34</f>
        <v>9717</v>
      </c>
    </row>
    <row r="14" spans="1:6" ht="12.75">
      <c r="A14" s="247" t="s">
        <v>392</v>
      </c>
      <c r="B14" s="8">
        <f>'Bilance 1'!C35</f>
        <v>67590</v>
      </c>
      <c r="C14" s="8">
        <f>'Bilance 1'!D35</f>
        <v>67590</v>
      </c>
      <c r="D14" s="8">
        <f>'Bilance 1'!E35</f>
        <v>67590</v>
      </c>
      <c r="E14" s="589">
        <f t="shared" si="0"/>
        <v>100</v>
      </c>
      <c r="F14" s="9">
        <f>'Bilance 1'!G35</f>
        <v>67584</v>
      </c>
    </row>
    <row r="15" spans="1:6" ht="12.75">
      <c r="A15" s="247" t="s">
        <v>393</v>
      </c>
      <c r="B15" s="8">
        <f>'Bilance 1'!C36</f>
        <v>0</v>
      </c>
      <c r="C15" s="8">
        <f>'Bilance 1'!D36</f>
        <v>30</v>
      </c>
      <c r="D15" s="8">
        <f>'Bilance 1'!E36</f>
        <v>30</v>
      </c>
      <c r="E15" s="589">
        <f t="shared" si="0"/>
        <v>100</v>
      </c>
      <c r="F15" s="9">
        <f>'Bilance 1'!G36</f>
        <v>191765</v>
      </c>
    </row>
    <row r="16" spans="1:6" ht="12.75">
      <c r="A16" s="247" t="s">
        <v>394</v>
      </c>
      <c r="B16" s="8">
        <f>'Bilance 1'!C37</f>
        <v>274106</v>
      </c>
      <c r="C16" s="8">
        <f>'Bilance 1'!D37</f>
        <v>331753</v>
      </c>
      <c r="D16" s="8">
        <f>'Bilance 1'!E37</f>
        <v>331753</v>
      </c>
      <c r="E16" s="589">
        <f t="shared" si="0"/>
        <v>100</v>
      </c>
      <c r="F16" s="9">
        <f>'Bilance 1'!G37</f>
        <v>329479</v>
      </c>
    </row>
    <row r="17" spans="1:6" ht="12.75">
      <c r="A17" s="247" t="s">
        <v>160</v>
      </c>
      <c r="B17" s="8">
        <f>'Bilance 1'!C38</f>
        <v>0</v>
      </c>
      <c r="C17" s="8">
        <f>'Bilance 1'!D38</f>
        <v>149</v>
      </c>
      <c r="D17" s="8">
        <f>'Bilance 1'!E38</f>
        <v>5</v>
      </c>
      <c r="E17" s="589"/>
      <c r="F17" s="9">
        <f>'Bilance 1'!G38</f>
        <v>3251</v>
      </c>
    </row>
    <row r="18" spans="1:6" ht="12.75">
      <c r="A18" s="247" t="s">
        <v>155</v>
      </c>
      <c r="B18" s="8">
        <f>'Bilance 1'!C39</f>
        <v>0</v>
      </c>
      <c r="C18" s="8">
        <f>'Bilance 1'!D39</f>
        <v>0</v>
      </c>
      <c r="D18" s="8">
        <f>'Bilance 1'!E39</f>
        <v>0</v>
      </c>
      <c r="E18" s="589"/>
      <c r="F18" s="9">
        <f>'Bilance 1'!G39</f>
        <v>-2000</v>
      </c>
    </row>
    <row r="19" spans="1:6" ht="12.75">
      <c r="A19" s="247" t="s">
        <v>395</v>
      </c>
      <c r="B19" s="8">
        <f>'Bilance 1'!C40</f>
        <v>0</v>
      </c>
      <c r="C19" s="8">
        <f>'Bilance 1'!D40</f>
        <v>0</v>
      </c>
      <c r="D19" s="8">
        <f>'Bilance 1'!E40</f>
        <v>0</v>
      </c>
      <c r="E19" s="589"/>
      <c r="F19" s="9">
        <f>'Bilance 1'!G40</f>
        <v>0</v>
      </c>
    </row>
    <row r="20" spans="1:6" ht="12.75">
      <c r="A20" s="247" t="s">
        <v>1193</v>
      </c>
      <c r="B20" s="8">
        <f>'Bilance 1'!C41</f>
        <v>0</v>
      </c>
      <c r="C20" s="8">
        <f>'Bilance 1'!D41</f>
        <v>17522</v>
      </c>
      <c r="D20" s="8">
        <f>'Bilance 1'!E41</f>
        <v>17522</v>
      </c>
      <c r="E20" s="589">
        <f>D20/C20*100</f>
        <v>100</v>
      </c>
      <c r="F20" s="9">
        <f>'Bilance 1'!G41</f>
        <v>119</v>
      </c>
    </row>
    <row r="21" spans="1:6" ht="12.75">
      <c r="A21" s="52" t="s">
        <v>396</v>
      </c>
      <c r="B21" s="8">
        <f>'Bilance 1'!C42</f>
        <v>0</v>
      </c>
      <c r="C21" s="8">
        <f>'Bilance 1'!D42</f>
        <v>500</v>
      </c>
      <c r="D21" s="8">
        <f>'Bilance 1'!E42</f>
        <v>500</v>
      </c>
      <c r="E21" s="589">
        <f>D21/C21*100</f>
        <v>100</v>
      </c>
      <c r="F21" s="9">
        <f>'Bilance 1'!G42</f>
        <v>20800</v>
      </c>
    </row>
    <row r="22" spans="1:6" ht="12.75">
      <c r="A22" s="52" t="s">
        <v>159</v>
      </c>
      <c r="B22" s="8">
        <f>'Bilance 1'!C43</f>
        <v>0</v>
      </c>
      <c r="C22" s="8">
        <f>'Bilance 1'!D43</f>
        <v>7582</v>
      </c>
      <c r="D22" s="8">
        <f>'Bilance 1'!E43</f>
        <v>7201</v>
      </c>
      <c r="E22" s="589"/>
      <c r="F22" s="9">
        <f>'Bilance 1'!G43</f>
        <v>19162</v>
      </c>
    </row>
    <row r="23" spans="1:6" ht="12.75">
      <c r="A23" s="247" t="s">
        <v>135</v>
      </c>
      <c r="B23" s="8">
        <f>'Bilance 1'!C44</f>
        <v>0</v>
      </c>
      <c r="C23" s="8">
        <f>'Bilance 1'!D44</f>
        <v>-45000</v>
      </c>
      <c r="D23" s="8">
        <f>'Bilance 1'!E44</f>
        <v>-45000</v>
      </c>
      <c r="E23" s="589">
        <f>D23/C23*100</f>
        <v>100</v>
      </c>
      <c r="F23" s="9">
        <f>'Bilance 1'!G44</f>
        <v>-48000</v>
      </c>
    </row>
    <row r="24" spans="1:6" ht="12.75">
      <c r="A24" s="247" t="s">
        <v>161</v>
      </c>
      <c r="B24" s="8">
        <f>'Bilance 1'!C46</f>
        <v>750000</v>
      </c>
      <c r="C24" s="8">
        <f>'Bilance 1'!D46</f>
        <v>750000</v>
      </c>
      <c r="D24" s="8">
        <f>'Bilance 1'!E46</f>
        <v>420518</v>
      </c>
      <c r="E24" s="589">
        <f>D24/C24*100</f>
        <v>56.069066666666664</v>
      </c>
      <c r="F24" s="9">
        <f>'Bilance 1'!G46</f>
        <v>354187</v>
      </c>
    </row>
    <row r="25" spans="1:6" ht="15" thickBot="1">
      <c r="A25" s="248" t="s">
        <v>382</v>
      </c>
      <c r="B25" s="59">
        <f>SUM(B13:B24)</f>
        <v>1091696</v>
      </c>
      <c r="C25" s="59">
        <f>SUM(C13:C24)</f>
        <v>1137406</v>
      </c>
      <c r="D25" s="59">
        <f>SUM(D13:D24)</f>
        <v>807399</v>
      </c>
      <c r="E25" s="593">
        <f>D25/C25*100</f>
        <v>70.98599796378777</v>
      </c>
      <c r="F25" s="61">
        <f>SUM(F13:F24)</f>
        <v>946064</v>
      </c>
    </row>
    <row r="26" spans="1:6" ht="16.5" thickBot="1">
      <c r="A26" s="250" t="s">
        <v>371</v>
      </c>
      <c r="B26" s="104">
        <f>SUM(B25,B12)</f>
        <v>1204203</v>
      </c>
      <c r="C26" s="104">
        <f>SUM(C25,C12)</f>
        <v>1222942</v>
      </c>
      <c r="D26" s="104">
        <f>SUM(D25,D12)</f>
        <v>898515</v>
      </c>
      <c r="E26" s="594">
        <f>D26/C26*100</f>
        <v>73.4715955458231</v>
      </c>
      <c r="F26" s="106">
        <f>SUM(F25,F12)</f>
        <v>1062241</v>
      </c>
    </row>
    <row r="27" spans="1:6" ht="15.75">
      <c r="A27" s="244" t="s">
        <v>383</v>
      </c>
      <c r="B27" s="97"/>
      <c r="C27" s="97"/>
      <c r="D27" s="97"/>
      <c r="E27" s="595"/>
      <c r="F27" s="99"/>
    </row>
    <row r="28" spans="1:6" ht="12.75">
      <c r="A28" s="247" t="s">
        <v>372</v>
      </c>
      <c r="B28" s="8">
        <f>'Bilance 1'!C49</f>
        <v>0</v>
      </c>
      <c r="C28" s="8">
        <f>'Bilance 1'!D49</f>
        <v>0</v>
      </c>
      <c r="D28" s="8">
        <f>'Bilance 1'!E49</f>
        <v>0</v>
      </c>
      <c r="E28" s="16"/>
      <c r="F28" s="9">
        <f>'Bilance 1'!G49</f>
        <v>188514</v>
      </c>
    </row>
    <row r="29" spans="1:6" ht="12.75">
      <c r="A29" s="247" t="s">
        <v>374</v>
      </c>
      <c r="B29" s="8">
        <f>'Bilance 1'!C50</f>
        <v>518398</v>
      </c>
      <c r="C29" s="8">
        <f>'Bilance 1'!D50</f>
        <v>566402</v>
      </c>
      <c r="D29" s="8">
        <f>'Bilance 1'!E50</f>
        <v>534251</v>
      </c>
      <c r="E29" s="169">
        <f>D29/C29*100</f>
        <v>94.32364292498967</v>
      </c>
      <c r="F29" s="9">
        <f>'Bilance 1'!G50</f>
        <v>530960</v>
      </c>
    </row>
    <row r="30" spans="1:6" ht="13.5" thickBot="1">
      <c r="A30" s="79" t="s">
        <v>376</v>
      </c>
      <c r="B30" s="8">
        <f>'Bilance 1'!C51</f>
        <v>945131</v>
      </c>
      <c r="C30" s="8">
        <f>'Bilance 1'!D51</f>
        <v>890930</v>
      </c>
      <c r="D30" s="8">
        <f>'Bilance 1'!E51</f>
        <v>283004</v>
      </c>
      <c r="E30" s="215">
        <f>D30/C30*100</f>
        <v>31.765009596713544</v>
      </c>
      <c r="F30" s="9">
        <f>'Bilance 1'!G51</f>
        <v>504943</v>
      </c>
    </row>
    <row r="31" spans="1:6" ht="16.5" thickBot="1">
      <c r="A31" s="251" t="s">
        <v>377</v>
      </c>
      <c r="B31" s="104">
        <f>SUM(B28:B30)</f>
        <v>1463529</v>
      </c>
      <c r="C31" s="104">
        <f>SUM(C28:C30)</f>
        <v>1457332</v>
      </c>
      <c r="D31" s="104">
        <f>SUM(D28:D30)</f>
        <v>817255</v>
      </c>
      <c r="E31" s="161">
        <f>D31/C31*100</f>
        <v>56.07884819656742</v>
      </c>
      <c r="F31" s="106">
        <f>SUM(F28:F30)</f>
        <v>1224417</v>
      </c>
    </row>
    <row r="32" spans="1:6" ht="16.5" thickBot="1">
      <c r="A32" s="251" t="s">
        <v>64</v>
      </c>
      <c r="B32" s="104">
        <f>SUM(B26,-B31)</f>
        <v>-259326</v>
      </c>
      <c r="C32" s="104">
        <f>SUM(C26,-C31)</f>
        <v>-234390</v>
      </c>
      <c r="D32" s="104">
        <f>SUM(D26,-D31)</f>
        <v>81260</v>
      </c>
      <c r="E32" s="596"/>
      <c r="F32" s="106">
        <f>SUM(F26,-F31)</f>
        <v>-162176</v>
      </c>
    </row>
    <row r="33" spans="1:6" ht="12.75">
      <c r="A33" s="597" t="s">
        <v>69</v>
      </c>
      <c r="B33" s="8">
        <f>'Bilance 1'!C54</f>
        <v>214292</v>
      </c>
      <c r="C33" s="8">
        <f>'Bilance 1'!D54</f>
        <v>214292</v>
      </c>
      <c r="D33" s="8"/>
      <c r="E33" s="85"/>
      <c r="F33" s="9"/>
    </row>
    <row r="34" spans="1:6" ht="12.75">
      <c r="A34" s="208" t="s">
        <v>79</v>
      </c>
      <c r="B34" s="8">
        <f>'Bilance 1'!C55</f>
        <v>6920</v>
      </c>
      <c r="C34" s="8">
        <f>'Bilance 1'!D55</f>
        <v>6920</v>
      </c>
      <c r="D34" s="8"/>
      <c r="E34" s="16"/>
      <c r="F34" s="9"/>
    </row>
    <row r="35" spans="1:6" ht="13.5" thickBot="1">
      <c r="A35" s="90" t="s">
        <v>147</v>
      </c>
      <c r="B35" s="8">
        <f>'Bilance 1'!C56</f>
        <v>38114</v>
      </c>
      <c r="C35" s="8">
        <f>'Bilance 1'!D56</f>
        <v>38114</v>
      </c>
      <c r="D35" s="8"/>
      <c r="E35" s="240"/>
      <c r="F35" s="9"/>
    </row>
    <row r="36" spans="1:6" ht="16.5" thickBot="1">
      <c r="A36" s="159" t="s">
        <v>73</v>
      </c>
      <c r="B36" s="104">
        <f>SUM(B26,B33:B35,-B31)</f>
        <v>0</v>
      </c>
      <c r="C36" s="104">
        <f>SUM(C26,C33:C35,-C31)</f>
        <v>24936</v>
      </c>
      <c r="D36" s="104"/>
      <c r="E36" s="596"/>
      <c r="F36" s="106"/>
    </row>
    <row r="37" ht="12.75">
      <c r="A37" s="242"/>
    </row>
    <row r="38" spans="1:7" ht="12.75">
      <c r="A38" s="242"/>
      <c r="B38" s="242"/>
      <c r="C38" s="242"/>
      <c r="D38" s="242"/>
      <c r="E38" s="242"/>
      <c r="F38" s="242"/>
      <c r="G38" s="242"/>
    </row>
    <row r="39" spans="1:7" ht="12.75">
      <c r="A39" s="242"/>
      <c r="B39" s="242"/>
      <c r="C39" s="242"/>
      <c r="D39" s="242"/>
      <c r="E39" s="242"/>
      <c r="F39" s="242"/>
      <c r="G39" s="24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&amp;RPříloha III/1/2</oddHeader>
    <oddFooter>&amp;L
&amp;C- 2 -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14.625" style="23" customWidth="1"/>
    <col min="2" max="2" width="8.375" style="151" bestFit="1" customWidth="1"/>
    <col min="3" max="3" width="9.00390625" style="23" bestFit="1" customWidth="1"/>
    <col min="4" max="4" width="9.75390625" style="23" bestFit="1" customWidth="1"/>
    <col min="5" max="5" width="9.875" style="23" bestFit="1" customWidth="1"/>
    <col min="6" max="6" width="7.375" style="23" bestFit="1" customWidth="1"/>
    <col min="7" max="7" width="8.125" style="23" bestFit="1" customWidth="1"/>
    <col min="8" max="8" width="8.375" style="23" bestFit="1" customWidth="1"/>
    <col min="9" max="9" width="12.875" style="23" bestFit="1" customWidth="1"/>
    <col min="10" max="10" width="12.75390625" style="23" bestFit="1" customWidth="1"/>
    <col min="11" max="11" width="8.375" style="23" bestFit="1" customWidth="1"/>
    <col min="12" max="12" width="12.875" style="23" bestFit="1" customWidth="1"/>
    <col min="13" max="13" width="11.625" style="23" bestFit="1" customWidth="1"/>
    <col min="14" max="16384" width="9.125" style="23" customWidth="1"/>
  </cols>
  <sheetData>
    <row r="1" spans="1:16" ht="12.75">
      <c r="A1" s="108"/>
      <c r="B1" s="109"/>
      <c r="C1" s="149"/>
      <c r="D1" s="111"/>
      <c r="E1" s="111"/>
      <c r="F1" s="111"/>
      <c r="G1" s="112"/>
      <c r="H1" s="111"/>
      <c r="M1" s="24" t="s">
        <v>748</v>
      </c>
      <c r="N1" s="1242"/>
      <c r="O1" s="1242"/>
      <c r="P1" s="1242"/>
    </row>
    <row r="2" spans="1:16" ht="12.75">
      <c r="A2" s="151"/>
      <c r="B2" s="23"/>
      <c r="H2" s="107"/>
      <c r="N2" s="1242"/>
      <c r="O2" s="1242"/>
      <c r="P2" s="1242"/>
    </row>
    <row r="3" spans="2:16" ht="12.75">
      <c r="B3" s="29"/>
      <c r="C3" s="29"/>
      <c r="D3" s="29"/>
      <c r="E3" s="29"/>
      <c r="F3" s="29"/>
      <c r="G3" s="29"/>
      <c r="H3" s="29"/>
      <c r="I3" s="29"/>
      <c r="J3" s="29"/>
      <c r="K3" s="29"/>
      <c r="N3" s="1242"/>
      <c r="O3" s="1242"/>
      <c r="P3" s="1242"/>
    </row>
    <row r="4" spans="1:16" ht="18.75">
      <c r="A4" s="1386" t="s">
        <v>549</v>
      </c>
      <c r="B4" s="23"/>
      <c r="C4" s="1334"/>
      <c r="D4" s="1334"/>
      <c r="E4" s="1334"/>
      <c r="F4" s="1334"/>
      <c r="G4" s="1334"/>
      <c r="H4" s="1334"/>
      <c r="I4" s="1334"/>
      <c r="J4" s="1387"/>
      <c r="K4" s="1387"/>
      <c r="N4" s="1242"/>
      <c r="O4" s="1242"/>
      <c r="P4" s="1242"/>
    </row>
    <row r="5" spans="1:16" ht="12.75">
      <c r="A5" s="151"/>
      <c r="B5" s="23"/>
      <c r="C5" s="1335"/>
      <c r="D5" s="1335"/>
      <c r="E5" s="1335"/>
      <c r="F5" s="1335"/>
      <c r="G5" s="1335"/>
      <c r="H5" s="1335"/>
      <c r="I5" s="1335"/>
      <c r="J5" s="1388"/>
      <c r="K5" s="1388"/>
      <c r="N5" s="1242"/>
      <c r="O5" s="1242"/>
      <c r="P5" s="1242"/>
    </row>
    <row r="6" spans="1:16" ht="15.75">
      <c r="A6" s="2016" t="s">
        <v>739</v>
      </c>
      <c r="B6" s="2013"/>
      <c r="C6" s="2013"/>
      <c r="D6" s="2013"/>
      <c r="E6" s="2013"/>
      <c r="F6" s="2013"/>
      <c r="G6" s="2013"/>
      <c r="H6" s="2013"/>
      <c r="I6" s="2013"/>
      <c r="J6" s="2013"/>
      <c r="K6" s="2013"/>
      <c r="N6" s="1242"/>
      <c r="O6" s="1242"/>
      <c r="P6" s="1242"/>
    </row>
    <row r="7" spans="1:16" ht="13.5" thickBot="1">
      <c r="A7" s="151"/>
      <c r="B7" s="1335"/>
      <c r="C7" s="1335"/>
      <c r="D7" s="1335"/>
      <c r="E7" s="1335"/>
      <c r="F7" s="1335"/>
      <c r="G7" s="1335"/>
      <c r="H7" s="1335"/>
      <c r="I7" s="1335"/>
      <c r="J7" s="1388"/>
      <c r="M7" s="1389" t="s">
        <v>1795</v>
      </c>
      <c r="N7" s="1242"/>
      <c r="O7" s="1242"/>
      <c r="P7" s="1242"/>
    </row>
    <row r="8" spans="1:16" ht="13.5">
      <c r="A8" s="1390" t="s">
        <v>1648</v>
      </c>
      <c r="B8" s="1391" t="s">
        <v>617</v>
      </c>
      <c r="C8" s="1391" t="s">
        <v>618</v>
      </c>
      <c r="D8" s="1391" t="s">
        <v>619</v>
      </c>
      <c r="E8" s="1391" t="s">
        <v>620</v>
      </c>
      <c r="F8" s="1391" t="s">
        <v>621</v>
      </c>
      <c r="G8" s="1391" t="s">
        <v>622</v>
      </c>
      <c r="H8" s="1392" t="s">
        <v>1799</v>
      </c>
      <c r="I8" s="1391" t="s">
        <v>623</v>
      </c>
      <c r="J8" s="1338" t="s">
        <v>624</v>
      </c>
      <c r="K8" s="1393" t="s">
        <v>1799</v>
      </c>
      <c r="L8" s="1394" t="s">
        <v>623</v>
      </c>
      <c r="M8" s="1395" t="s">
        <v>624</v>
      </c>
      <c r="N8" s="1242"/>
      <c r="O8" s="1242"/>
      <c r="P8" s="1242"/>
    </row>
    <row r="9" spans="1:16" ht="13.5">
      <c r="A9" s="1396"/>
      <c r="B9" s="1397"/>
      <c r="C9" s="1397"/>
      <c r="D9" s="1397"/>
      <c r="E9" s="1398" t="s">
        <v>625</v>
      </c>
      <c r="F9" s="1397"/>
      <c r="G9" s="1397"/>
      <c r="H9" s="1399" t="s">
        <v>626</v>
      </c>
      <c r="I9" s="1398" t="s">
        <v>627</v>
      </c>
      <c r="J9" s="1342" t="s">
        <v>628</v>
      </c>
      <c r="K9" s="1400" t="s">
        <v>626</v>
      </c>
      <c r="L9" s="1401" t="s">
        <v>627</v>
      </c>
      <c r="M9" s="1342" t="s">
        <v>628</v>
      </c>
      <c r="N9" s="1242"/>
      <c r="O9" s="1242"/>
      <c r="P9" s="1242"/>
    </row>
    <row r="10" spans="1:16" ht="14.25" thickBot="1">
      <c r="A10" s="1402"/>
      <c r="B10" s="1403"/>
      <c r="C10" s="1403"/>
      <c r="D10" s="1403"/>
      <c r="E10" s="1403"/>
      <c r="F10" s="1403"/>
      <c r="G10" s="1403"/>
      <c r="H10" s="1346" t="s">
        <v>607</v>
      </c>
      <c r="I10" s="1404" t="s">
        <v>607</v>
      </c>
      <c r="J10" s="1345" t="s">
        <v>629</v>
      </c>
      <c r="K10" s="1346" t="s">
        <v>630</v>
      </c>
      <c r="L10" s="1404" t="s">
        <v>630</v>
      </c>
      <c r="M10" s="1345" t="s">
        <v>630</v>
      </c>
      <c r="N10" s="1242"/>
      <c r="O10" s="1242"/>
      <c r="P10" s="1242"/>
    </row>
    <row r="11" spans="1:16" ht="14.25" thickBot="1">
      <c r="A11" s="1246" t="s">
        <v>554</v>
      </c>
      <c r="B11" s="1405"/>
      <c r="C11" s="1405"/>
      <c r="D11" s="1405"/>
      <c r="E11" s="1405"/>
      <c r="F11" s="1405"/>
      <c r="G11" s="1405"/>
      <c r="H11" s="1406"/>
      <c r="I11" s="1405"/>
      <c r="J11" s="1407"/>
      <c r="K11" s="1408"/>
      <c r="L11" s="1409"/>
      <c r="M11" s="1410"/>
      <c r="N11" s="1242"/>
      <c r="O11" s="1242"/>
      <c r="P11" s="1242"/>
    </row>
    <row r="12" spans="1:16" ht="12.75">
      <c r="A12" s="247" t="s">
        <v>555</v>
      </c>
      <c r="B12" s="1352">
        <v>9355</v>
      </c>
      <c r="C12" s="1352">
        <v>3160</v>
      </c>
      <c r="D12" s="1352">
        <v>0</v>
      </c>
      <c r="E12" s="1352">
        <v>83</v>
      </c>
      <c r="F12" s="1352">
        <v>93</v>
      </c>
      <c r="G12" s="1352">
        <v>165</v>
      </c>
      <c r="H12" s="1411">
        <f aca="true" t="shared" si="0" ref="H12:H24">SUM(B12:G12)</f>
        <v>12856</v>
      </c>
      <c r="I12" s="1289">
        <v>12856</v>
      </c>
      <c r="J12" s="1354">
        <f>I12-H12</f>
        <v>0</v>
      </c>
      <c r="K12" s="1286">
        <v>12701</v>
      </c>
      <c r="L12" s="1289">
        <v>12701</v>
      </c>
      <c r="M12" s="1412">
        <f>L12-K12</f>
        <v>0</v>
      </c>
      <c r="N12" s="1242"/>
      <c r="O12" s="1242"/>
      <c r="P12" s="1242"/>
    </row>
    <row r="13" spans="1:16" ht="12.75">
      <c r="A13" s="52" t="s">
        <v>556</v>
      </c>
      <c r="B13" s="1356">
        <v>8500</v>
      </c>
      <c r="C13" s="1356">
        <v>2884</v>
      </c>
      <c r="D13" s="1356">
        <v>0</v>
      </c>
      <c r="E13" s="1356">
        <v>49</v>
      </c>
      <c r="F13" s="1356">
        <v>84</v>
      </c>
      <c r="G13" s="1356">
        <v>116</v>
      </c>
      <c r="H13" s="1411">
        <f>SUM(B13:G13)</f>
        <v>11633</v>
      </c>
      <c r="I13" s="1292">
        <v>11633</v>
      </c>
      <c r="J13" s="1354">
        <f aca="true" t="shared" si="1" ref="J13:J24">I13-H13</f>
        <v>0</v>
      </c>
      <c r="K13" s="1290">
        <v>11180</v>
      </c>
      <c r="L13" s="1292">
        <v>11180</v>
      </c>
      <c r="M13" s="1413">
        <f aca="true" t="shared" si="2" ref="M13:M24">L13-K13</f>
        <v>0</v>
      </c>
      <c r="N13" s="1242"/>
      <c r="O13" s="1242"/>
      <c r="P13" s="1242"/>
    </row>
    <row r="14" spans="1:16" ht="12.75">
      <c r="A14" s="52" t="s">
        <v>557</v>
      </c>
      <c r="B14" s="1356">
        <v>14279</v>
      </c>
      <c r="C14" s="1356">
        <v>4868</v>
      </c>
      <c r="D14" s="1356">
        <v>42</v>
      </c>
      <c r="E14" s="1356">
        <v>0</v>
      </c>
      <c r="F14" s="1356">
        <v>143</v>
      </c>
      <c r="G14" s="1356">
        <v>308</v>
      </c>
      <c r="H14" s="1411">
        <f t="shared" si="0"/>
        <v>19640</v>
      </c>
      <c r="I14" s="1292">
        <v>19640</v>
      </c>
      <c r="J14" s="1414">
        <f t="shared" si="1"/>
        <v>0</v>
      </c>
      <c r="K14" s="1290">
        <v>19542</v>
      </c>
      <c r="L14" s="1292">
        <v>19542</v>
      </c>
      <c r="M14" s="1413">
        <f t="shared" si="2"/>
        <v>0</v>
      </c>
      <c r="N14" s="1242"/>
      <c r="O14" s="1242"/>
      <c r="P14" s="1242"/>
    </row>
    <row r="15" spans="1:16" ht="12.75">
      <c r="A15" s="52" t="s">
        <v>558</v>
      </c>
      <c r="B15" s="1356">
        <v>11042</v>
      </c>
      <c r="C15" s="1356">
        <v>3785</v>
      </c>
      <c r="D15" s="1356">
        <v>45</v>
      </c>
      <c r="E15" s="1356">
        <v>14</v>
      </c>
      <c r="F15" s="1356">
        <v>110</v>
      </c>
      <c r="G15" s="1356">
        <v>237</v>
      </c>
      <c r="H15" s="1411">
        <f t="shared" si="0"/>
        <v>15233</v>
      </c>
      <c r="I15" s="1292">
        <v>15233</v>
      </c>
      <c r="J15" s="1414">
        <f t="shared" si="1"/>
        <v>0</v>
      </c>
      <c r="K15" s="1290">
        <v>14775</v>
      </c>
      <c r="L15" s="1292">
        <v>14775</v>
      </c>
      <c r="M15" s="1412">
        <f t="shared" si="2"/>
        <v>0</v>
      </c>
      <c r="N15" s="1242"/>
      <c r="O15" s="1242"/>
      <c r="P15" s="1242"/>
    </row>
    <row r="16" spans="1:16" ht="12.75">
      <c r="A16" s="52" t="s">
        <v>559</v>
      </c>
      <c r="B16" s="1356">
        <v>8896</v>
      </c>
      <c r="C16" s="1356">
        <v>2980</v>
      </c>
      <c r="D16" s="1356">
        <v>90</v>
      </c>
      <c r="E16" s="1356">
        <v>57</v>
      </c>
      <c r="F16" s="1356">
        <v>87</v>
      </c>
      <c r="G16" s="1356">
        <v>129</v>
      </c>
      <c r="H16" s="1411">
        <f t="shared" si="0"/>
        <v>12239</v>
      </c>
      <c r="I16" s="1292">
        <v>12239</v>
      </c>
      <c r="J16" s="1414">
        <f t="shared" si="1"/>
        <v>0</v>
      </c>
      <c r="K16" s="1290">
        <v>11629</v>
      </c>
      <c r="L16" s="1292">
        <v>11629</v>
      </c>
      <c r="M16" s="1413">
        <f t="shared" si="2"/>
        <v>0</v>
      </c>
      <c r="N16" s="1242"/>
      <c r="O16" s="1242"/>
      <c r="P16" s="1242"/>
    </row>
    <row r="17" spans="1:16" ht="12.75">
      <c r="A17" s="52" t="s">
        <v>560</v>
      </c>
      <c r="B17" s="1356">
        <v>8526</v>
      </c>
      <c r="C17" s="1356">
        <v>2918</v>
      </c>
      <c r="D17" s="1356">
        <v>191</v>
      </c>
      <c r="E17" s="1356">
        <v>52</v>
      </c>
      <c r="F17" s="1356">
        <v>84</v>
      </c>
      <c r="G17" s="1356">
        <v>15</v>
      </c>
      <c r="H17" s="1411">
        <f t="shared" si="0"/>
        <v>11786</v>
      </c>
      <c r="I17" s="1292">
        <v>11786</v>
      </c>
      <c r="J17" s="1414">
        <f t="shared" si="1"/>
        <v>0</v>
      </c>
      <c r="K17" s="1290">
        <v>11207</v>
      </c>
      <c r="L17" s="1292">
        <v>11207</v>
      </c>
      <c r="M17" s="1412">
        <f t="shared" si="2"/>
        <v>0</v>
      </c>
      <c r="N17" s="1242"/>
      <c r="O17" s="1242"/>
      <c r="P17" s="1242"/>
    </row>
    <row r="18" spans="1:16" ht="12.75">
      <c r="A18" s="52" t="s">
        <v>561</v>
      </c>
      <c r="B18" s="1356">
        <v>10342</v>
      </c>
      <c r="C18" s="1356">
        <v>3534</v>
      </c>
      <c r="D18" s="1356">
        <v>57</v>
      </c>
      <c r="E18" s="1356">
        <v>0</v>
      </c>
      <c r="F18" s="1356">
        <v>103</v>
      </c>
      <c r="G18" s="1356">
        <v>212</v>
      </c>
      <c r="H18" s="1411">
        <f t="shared" si="0"/>
        <v>14248</v>
      </c>
      <c r="I18" s="1292">
        <v>14248</v>
      </c>
      <c r="J18" s="1414">
        <f t="shared" si="1"/>
        <v>0</v>
      </c>
      <c r="K18" s="1290">
        <v>13800</v>
      </c>
      <c r="L18" s="1292">
        <v>13800</v>
      </c>
      <c r="M18" s="1413">
        <f t="shared" si="2"/>
        <v>0</v>
      </c>
      <c r="N18" s="1242"/>
      <c r="O18" s="1242"/>
      <c r="P18" s="1242"/>
    </row>
    <row r="19" spans="1:16" ht="12.75">
      <c r="A19" s="52" t="s">
        <v>562</v>
      </c>
      <c r="B19" s="1356">
        <v>8330</v>
      </c>
      <c r="C19" s="1356">
        <v>2826</v>
      </c>
      <c r="D19" s="1356">
        <v>61</v>
      </c>
      <c r="E19" s="1356">
        <v>22</v>
      </c>
      <c r="F19" s="1356">
        <v>83</v>
      </c>
      <c r="G19" s="1356">
        <v>74</v>
      </c>
      <c r="H19" s="1411">
        <f t="shared" si="0"/>
        <v>11396</v>
      </c>
      <c r="I19" s="1292">
        <v>11396</v>
      </c>
      <c r="J19" s="1354">
        <f t="shared" si="1"/>
        <v>0</v>
      </c>
      <c r="K19" s="1290">
        <v>11720</v>
      </c>
      <c r="L19" s="1292">
        <v>11720</v>
      </c>
      <c r="M19" s="1413">
        <f t="shared" si="2"/>
        <v>0</v>
      </c>
      <c r="N19" s="1242"/>
      <c r="O19" s="1242"/>
      <c r="P19" s="1242"/>
    </row>
    <row r="20" spans="1:16" ht="12.75">
      <c r="A20" s="52" t="s">
        <v>563</v>
      </c>
      <c r="B20" s="1356">
        <v>8733</v>
      </c>
      <c r="C20" s="1356">
        <v>2956</v>
      </c>
      <c r="D20" s="1356">
        <v>0</v>
      </c>
      <c r="E20" s="1356">
        <v>2</v>
      </c>
      <c r="F20" s="1356">
        <v>86</v>
      </c>
      <c r="G20" s="1356">
        <v>268</v>
      </c>
      <c r="H20" s="1411">
        <f t="shared" si="0"/>
        <v>12045</v>
      </c>
      <c r="I20" s="1292">
        <v>12045</v>
      </c>
      <c r="J20" s="1354">
        <f t="shared" si="1"/>
        <v>0</v>
      </c>
      <c r="K20" s="1290">
        <v>11824</v>
      </c>
      <c r="L20" s="1292">
        <v>11824</v>
      </c>
      <c r="M20" s="1412">
        <f t="shared" si="2"/>
        <v>0</v>
      </c>
      <c r="N20" s="1242"/>
      <c r="O20" s="1242"/>
      <c r="P20" s="1242"/>
    </row>
    <row r="21" spans="1:16" ht="12.75">
      <c r="A21" s="52" t="s">
        <v>564</v>
      </c>
      <c r="B21" s="1356">
        <v>9715</v>
      </c>
      <c r="C21" s="1356">
        <v>3316</v>
      </c>
      <c r="D21" s="1356">
        <v>154</v>
      </c>
      <c r="E21" s="1356">
        <v>0</v>
      </c>
      <c r="F21" s="1356">
        <v>97</v>
      </c>
      <c r="G21" s="1356">
        <v>107</v>
      </c>
      <c r="H21" s="1411">
        <f t="shared" si="0"/>
        <v>13389</v>
      </c>
      <c r="I21" s="1292">
        <v>13389</v>
      </c>
      <c r="J21" s="1414">
        <f t="shared" si="1"/>
        <v>0</v>
      </c>
      <c r="K21" s="1290">
        <v>12712</v>
      </c>
      <c r="L21" s="1292">
        <v>12712</v>
      </c>
      <c r="M21" s="1413">
        <f t="shared" si="2"/>
        <v>0</v>
      </c>
      <c r="N21" s="1242"/>
      <c r="O21" s="1242"/>
      <c r="P21" s="1242"/>
    </row>
    <row r="22" spans="1:16" ht="12.75">
      <c r="A22" s="52" t="s">
        <v>565</v>
      </c>
      <c r="B22" s="1356">
        <v>6299</v>
      </c>
      <c r="C22" s="1356">
        <v>2159</v>
      </c>
      <c r="D22" s="1356">
        <v>55</v>
      </c>
      <c r="E22" s="1356">
        <v>1</v>
      </c>
      <c r="F22" s="1356">
        <v>63</v>
      </c>
      <c r="G22" s="1356">
        <v>57</v>
      </c>
      <c r="H22" s="1411">
        <f t="shared" si="0"/>
        <v>8634</v>
      </c>
      <c r="I22" s="1292">
        <v>8634</v>
      </c>
      <c r="J22" s="1415">
        <f>I22-H22</f>
        <v>0</v>
      </c>
      <c r="K22" s="1290">
        <v>8728</v>
      </c>
      <c r="L22" s="1292">
        <v>8728</v>
      </c>
      <c r="M22" s="1413">
        <f t="shared" si="2"/>
        <v>0</v>
      </c>
      <c r="N22" s="1242"/>
      <c r="O22" s="1242"/>
      <c r="P22" s="1242"/>
    </row>
    <row r="23" spans="1:16" ht="12.75">
      <c r="A23" s="52" t="s">
        <v>566</v>
      </c>
      <c r="B23" s="1356">
        <v>10233</v>
      </c>
      <c r="C23" s="1356">
        <v>3488</v>
      </c>
      <c r="D23" s="1356">
        <v>96</v>
      </c>
      <c r="E23" s="1356">
        <v>25</v>
      </c>
      <c r="F23" s="1356">
        <v>111</v>
      </c>
      <c r="G23" s="1356">
        <v>154</v>
      </c>
      <c r="H23" s="1416">
        <f>SUM(B23:G23)</f>
        <v>14107</v>
      </c>
      <c r="I23" s="1292">
        <v>14107</v>
      </c>
      <c r="J23" s="1414">
        <f>I23-H23</f>
        <v>0</v>
      </c>
      <c r="K23" s="1286">
        <v>13877</v>
      </c>
      <c r="L23" s="1292">
        <v>13877</v>
      </c>
      <c r="M23" s="1417">
        <f t="shared" si="2"/>
        <v>0</v>
      </c>
      <c r="N23" s="1242"/>
      <c r="O23" s="1242"/>
      <c r="P23" s="1242"/>
    </row>
    <row r="24" spans="1:16" ht="13.5" thickBot="1">
      <c r="A24" s="52" t="s">
        <v>615</v>
      </c>
      <c r="B24" s="1356">
        <v>11801</v>
      </c>
      <c r="C24" s="1356">
        <v>4039</v>
      </c>
      <c r="D24" s="1356">
        <v>34</v>
      </c>
      <c r="E24" s="1356">
        <v>38</v>
      </c>
      <c r="F24" s="1356">
        <v>118</v>
      </c>
      <c r="G24" s="1356">
        <v>266</v>
      </c>
      <c r="H24" s="1418">
        <f t="shared" si="0"/>
        <v>16296</v>
      </c>
      <c r="I24" s="1292">
        <v>16296</v>
      </c>
      <c r="J24" s="1354">
        <f t="shared" si="1"/>
        <v>0</v>
      </c>
      <c r="K24" s="1290">
        <v>16324</v>
      </c>
      <c r="L24" s="1292">
        <v>16324</v>
      </c>
      <c r="M24" s="1417">
        <f t="shared" si="2"/>
        <v>0</v>
      </c>
      <c r="N24" s="1242"/>
      <c r="O24" s="1242"/>
      <c r="P24" s="1242"/>
    </row>
    <row r="25" spans="1:16" ht="15.75" thickBot="1">
      <c r="A25" s="1256" t="s">
        <v>568</v>
      </c>
      <c r="B25" s="1362">
        <f aca="true" t="shared" si="3" ref="B25:L25">SUM(B12:B24)</f>
        <v>126051</v>
      </c>
      <c r="C25" s="1362">
        <f t="shared" si="3"/>
        <v>42913</v>
      </c>
      <c r="D25" s="1362">
        <f t="shared" si="3"/>
        <v>825</v>
      </c>
      <c r="E25" s="1362">
        <f t="shared" si="3"/>
        <v>343</v>
      </c>
      <c r="F25" s="1362">
        <f t="shared" si="3"/>
        <v>1262</v>
      </c>
      <c r="G25" s="1362">
        <f t="shared" si="3"/>
        <v>2108</v>
      </c>
      <c r="H25" s="1363">
        <f t="shared" si="3"/>
        <v>173502</v>
      </c>
      <c r="I25" s="1419">
        <f t="shared" si="3"/>
        <v>173502</v>
      </c>
      <c r="J25" s="1363">
        <f>I25-H25</f>
        <v>0</v>
      </c>
      <c r="K25" s="1408">
        <f t="shared" si="3"/>
        <v>170019</v>
      </c>
      <c r="L25" s="1409">
        <f t="shared" si="3"/>
        <v>170019</v>
      </c>
      <c r="M25" s="1410">
        <f>SUM(M12:M24)</f>
        <v>0</v>
      </c>
      <c r="N25" s="1242"/>
      <c r="O25" s="1242"/>
      <c r="P25" s="1242"/>
    </row>
    <row r="26" spans="1:16" ht="12.75">
      <c r="A26" s="151"/>
      <c r="B26" s="23"/>
      <c r="N26" s="1242"/>
      <c r="O26" s="1242"/>
      <c r="P26" s="1242"/>
    </row>
    <row r="27" spans="1:16" ht="12.75">
      <c r="A27" s="151"/>
      <c r="B27" s="23"/>
      <c r="N27" s="1242"/>
      <c r="O27" s="1242"/>
      <c r="P27" s="1242"/>
    </row>
    <row r="28" spans="1:16" ht="12.75">
      <c r="A28" s="151"/>
      <c r="B28" s="23"/>
      <c r="N28" s="1242"/>
      <c r="O28" s="1242"/>
      <c r="P28" s="1242"/>
    </row>
    <row r="29" spans="1:16" ht="12.75">
      <c r="A29" s="151"/>
      <c r="B29" s="23"/>
      <c r="N29" s="1242"/>
      <c r="O29" s="1242"/>
      <c r="P29" s="1242"/>
    </row>
    <row r="30" spans="1:16" ht="12.75">
      <c r="A30" s="151"/>
      <c r="B30" s="23"/>
      <c r="N30" s="1242"/>
      <c r="O30" s="1242"/>
      <c r="P30" s="1242"/>
    </row>
    <row r="31" spans="1:16" ht="12.75">
      <c r="A31" s="151"/>
      <c r="B31" s="23"/>
      <c r="N31" s="1242"/>
      <c r="O31" s="1242"/>
      <c r="P31" s="1242"/>
    </row>
    <row r="32" spans="1:16" ht="12.75">
      <c r="A32" s="151"/>
      <c r="B32" s="23"/>
      <c r="N32" s="1242"/>
      <c r="O32" s="1242"/>
      <c r="P32" s="1242"/>
    </row>
    <row r="33" spans="1:16" ht="12.75">
      <c r="A33" s="151"/>
      <c r="B33" s="23"/>
      <c r="N33" s="1242"/>
      <c r="O33" s="1242"/>
      <c r="P33" s="1242"/>
    </row>
    <row r="34" spans="1:16" ht="12.75">
      <c r="A34" s="151"/>
      <c r="B34" s="23"/>
      <c r="N34" s="1242"/>
      <c r="O34" s="1242"/>
      <c r="P34" s="1242"/>
    </row>
    <row r="35" spans="1:16" ht="12.75">
      <c r="A35" s="151"/>
      <c r="B35" s="23"/>
      <c r="H35" s="1298"/>
      <c r="N35" s="1242"/>
      <c r="O35" s="1242"/>
      <c r="P35" s="1242"/>
    </row>
    <row r="36" spans="1:16" ht="12.75">
      <c r="A36" s="151"/>
      <c r="B36" s="23"/>
      <c r="H36" s="1083" t="s">
        <v>746</v>
      </c>
      <c r="N36" s="1242"/>
      <c r="O36" s="1242"/>
      <c r="P36" s="1242"/>
    </row>
    <row r="37" spans="1:16" ht="12.75">
      <c r="A37" s="151"/>
      <c r="B37" s="23"/>
      <c r="H37" s="1298"/>
      <c r="N37" s="1242"/>
      <c r="O37" s="1242"/>
      <c r="P37" s="1242"/>
    </row>
    <row r="38" spans="1:16" ht="13.5" thickBot="1">
      <c r="A38" s="151"/>
      <c r="B38" s="1335"/>
      <c r="C38" s="1335"/>
      <c r="D38" s="1335"/>
      <c r="E38" s="1335"/>
      <c r="F38" s="1335"/>
      <c r="G38" s="1335"/>
      <c r="H38" s="1335"/>
      <c r="I38" s="1335"/>
      <c r="J38" s="1388"/>
      <c r="M38" s="1389" t="s">
        <v>1795</v>
      </c>
      <c r="N38" s="1242"/>
      <c r="O38" s="1242"/>
      <c r="P38" s="1242"/>
    </row>
    <row r="39" spans="1:16" ht="13.5">
      <c r="A39" s="1390" t="s">
        <v>1648</v>
      </c>
      <c r="B39" s="1391" t="s">
        <v>617</v>
      </c>
      <c r="C39" s="1391" t="s">
        <v>618</v>
      </c>
      <c r="D39" s="1391" t="s">
        <v>619</v>
      </c>
      <c r="E39" s="1391" t="s">
        <v>620</v>
      </c>
      <c r="F39" s="1391" t="s">
        <v>621</v>
      </c>
      <c r="G39" s="1391" t="s">
        <v>622</v>
      </c>
      <c r="H39" s="1392" t="s">
        <v>1799</v>
      </c>
      <c r="I39" s="1391" t="s">
        <v>623</v>
      </c>
      <c r="J39" s="1338" t="s">
        <v>624</v>
      </c>
      <c r="K39" s="1393" t="s">
        <v>1799</v>
      </c>
      <c r="L39" s="1394" t="s">
        <v>623</v>
      </c>
      <c r="M39" s="1395" t="s">
        <v>624</v>
      </c>
      <c r="N39" s="1242"/>
      <c r="O39" s="1242"/>
      <c r="P39" s="1242"/>
    </row>
    <row r="40" spans="1:16" ht="13.5">
      <c r="A40" s="1396"/>
      <c r="B40" s="1397"/>
      <c r="C40" s="1397"/>
      <c r="D40" s="1397"/>
      <c r="E40" s="1398" t="s">
        <v>625</v>
      </c>
      <c r="F40" s="1397"/>
      <c r="G40" s="1397"/>
      <c r="H40" s="1399" t="s">
        <v>626</v>
      </c>
      <c r="I40" s="1398" t="s">
        <v>627</v>
      </c>
      <c r="J40" s="1342" t="s">
        <v>628</v>
      </c>
      <c r="K40" s="1400" t="s">
        <v>626</v>
      </c>
      <c r="L40" s="1401" t="s">
        <v>627</v>
      </c>
      <c r="M40" s="1342" t="s">
        <v>628</v>
      </c>
      <c r="N40" s="1242"/>
      <c r="O40" s="1242"/>
      <c r="P40" s="1242"/>
    </row>
    <row r="41" spans="1:16" ht="14.25" thickBot="1">
      <c r="A41" s="1402"/>
      <c r="B41" s="1403"/>
      <c r="C41" s="1403"/>
      <c r="D41" s="1403"/>
      <c r="E41" s="1403"/>
      <c r="F41" s="1403"/>
      <c r="G41" s="1403"/>
      <c r="H41" s="1346" t="s">
        <v>629</v>
      </c>
      <c r="I41" s="1404" t="s">
        <v>629</v>
      </c>
      <c r="J41" s="1345" t="s">
        <v>629</v>
      </c>
      <c r="K41" s="1346" t="s">
        <v>630</v>
      </c>
      <c r="L41" s="1404" t="s">
        <v>630</v>
      </c>
      <c r="M41" s="1345" t="s">
        <v>630</v>
      </c>
      <c r="N41" s="1242"/>
      <c r="O41" s="1242"/>
      <c r="P41" s="1242"/>
    </row>
    <row r="42" spans="1:16" ht="14.25" thickBot="1">
      <c r="A42" s="1246" t="s">
        <v>569</v>
      </c>
      <c r="B42" s="1303"/>
      <c r="C42" s="1303"/>
      <c r="D42" s="1303"/>
      <c r="E42" s="1303"/>
      <c r="F42" s="1303"/>
      <c r="G42" s="1303"/>
      <c r="H42" s="1420"/>
      <c r="I42" s="1303"/>
      <c r="J42" s="1421"/>
      <c r="K42" s="1422"/>
      <c r="L42" s="1423"/>
      <c r="M42" s="1424"/>
      <c r="N42" s="1242"/>
      <c r="O42" s="1242"/>
      <c r="P42" s="1242"/>
    </row>
    <row r="43" spans="1:16" ht="12.75">
      <c r="A43" s="247" t="s">
        <v>570</v>
      </c>
      <c r="B43" s="1352">
        <v>1704</v>
      </c>
      <c r="C43" s="1352">
        <v>582</v>
      </c>
      <c r="D43" s="1352">
        <v>0</v>
      </c>
      <c r="E43" s="1352">
        <v>0</v>
      </c>
      <c r="F43" s="1352">
        <v>17</v>
      </c>
      <c r="G43" s="1352">
        <v>0</v>
      </c>
      <c r="H43" s="1416">
        <f aca="true" t="shared" si="4" ref="H43:H62">SUM(B43:G43)</f>
        <v>2303</v>
      </c>
      <c r="I43" s="1289">
        <v>2303</v>
      </c>
      <c r="J43" s="1414">
        <f aca="true" t="shared" si="5" ref="J43:J62">I43-H43</f>
        <v>0</v>
      </c>
      <c r="K43" s="1286">
        <v>2194</v>
      </c>
      <c r="L43" s="1286">
        <v>2194</v>
      </c>
      <c r="M43" s="1425">
        <f>L43-K43</f>
        <v>0</v>
      </c>
      <c r="N43" s="1242"/>
      <c r="O43" s="1242"/>
      <c r="P43" s="1242"/>
    </row>
    <row r="44" spans="1:16" ht="12.75">
      <c r="A44" s="52" t="s">
        <v>571</v>
      </c>
      <c r="B44" s="1356">
        <v>3103</v>
      </c>
      <c r="C44" s="1356">
        <v>1069</v>
      </c>
      <c r="D44" s="1356">
        <v>0</v>
      </c>
      <c r="E44" s="1356">
        <v>0</v>
      </c>
      <c r="F44" s="1356">
        <v>31</v>
      </c>
      <c r="G44" s="1356">
        <v>0</v>
      </c>
      <c r="H44" s="1416">
        <f t="shared" si="4"/>
        <v>4203</v>
      </c>
      <c r="I44" s="1292">
        <v>4203</v>
      </c>
      <c r="J44" s="1414">
        <f t="shared" si="5"/>
        <v>0</v>
      </c>
      <c r="K44" s="1290">
        <v>3979</v>
      </c>
      <c r="L44" s="1290">
        <v>3979</v>
      </c>
      <c r="M44" s="1412">
        <f aca="true" t="shared" si="6" ref="M44:M62">L44-K44</f>
        <v>0</v>
      </c>
      <c r="N44" s="1242"/>
      <c r="O44" s="1242"/>
      <c r="P44" s="1242"/>
    </row>
    <row r="45" spans="1:16" ht="12.75">
      <c r="A45" s="52" t="s">
        <v>572</v>
      </c>
      <c r="B45" s="1356">
        <v>3289</v>
      </c>
      <c r="C45" s="1356">
        <v>1130</v>
      </c>
      <c r="D45" s="1356">
        <v>0</v>
      </c>
      <c r="E45" s="1356">
        <v>0</v>
      </c>
      <c r="F45" s="1356">
        <v>33</v>
      </c>
      <c r="G45" s="1356">
        <v>0</v>
      </c>
      <c r="H45" s="1416">
        <f t="shared" si="4"/>
        <v>4452</v>
      </c>
      <c r="I45" s="1292">
        <v>4452</v>
      </c>
      <c r="J45" s="1414">
        <f t="shared" si="5"/>
        <v>0</v>
      </c>
      <c r="K45" s="1290">
        <v>4015</v>
      </c>
      <c r="L45" s="1290">
        <v>4015</v>
      </c>
      <c r="M45" s="1413">
        <f t="shared" si="6"/>
        <v>0</v>
      </c>
      <c r="N45" s="1242"/>
      <c r="O45" s="1242"/>
      <c r="P45" s="1242"/>
    </row>
    <row r="46" spans="1:16" ht="12.75">
      <c r="A46" s="52" t="s">
        <v>573</v>
      </c>
      <c r="B46" s="1356">
        <v>2943</v>
      </c>
      <c r="C46" s="1356">
        <v>999</v>
      </c>
      <c r="D46" s="1356">
        <v>0</v>
      </c>
      <c r="E46" s="1356">
        <v>0</v>
      </c>
      <c r="F46" s="1356">
        <v>31</v>
      </c>
      <c r="G46" s="1356">
        <v>8</v>
      </c>
      <c r="H46" s="1416">
        <f t="shared" si="4"/>
        <v>3981</v>
      </c>
      <c r="I46" s="1292">
        <v>3981</v>
      </c>
      <c r="J46" s="1354">
        <f t="shared" si="5"/>
        <v>0</v>
      </c>
      <c r="K46" s="1307">
        <v>3591</v>
      </c>
      <c r="L46" s="1307">
        <v>3591</v>
      </c>
      <c r="M46" s="1412">
        <f t="shared" si="6"/>
        <v>0</v>
      </c>
      <c r="N46" s="1242"/>
      <c r="O46" s="1242"/>
      <c r="P46" s="1242"/>
    </row>
    <row r="47" spans="1:16" ht="12.75">
      <c r="A47" s="52" t="s">
        <v>574</v>
      </c>
      <c r="B47" s="1356">
        <v>7572</v>
      </c>
      <c r="C47" s="1356">
        <v>2567</v>
      </c>
      <c r="D47" s="1356">
        <v>0</v>
      </c>
      <c r="E47" s="1356">
        <v>0</v>
      </c>
      <c r="F47" s="1356">
        <v>76</v>
      </c>
      <c r="G47" s="1356">
        <v>9</v>
      </c>
      <c r="H47" s="1416">
        <f t="shared" si="4"/>
        <v>10224</v>
      </c>
      <c r="I47" s="1292">
        <v>10224</v>
      </c>
      <c r="J47" s="1354">
        <f t="shared" si="5"/>
        <v>0</v>
      </c>
      <c r="K47" s="1307">
        <v>9753</v>
      </c>
      <c r="L47" s="1307">
        <v>9753</v>
      </c>
      <c r="M47" s="1413">
        <f t="shared" si="6"/>
        <v>0</v>
      </c>
      <c r="N47" s="1242"/>
      <c r="O47" s="1242"/>
      <c r="P47" s="1242"/>
    </row>
    <row r="48" spans="1:16" ht="12.75">
      <c r="A48" s="52" t="s">
        <v>575</v>
      </c>
      <c r="B48" s="1356">
        <v>3700</v>
      </c>
      <c r="C48" s="1356">
        <v>1266</v>
      </c>
      <c r="D48" s="1356">
        <v>0</v>
      </c>
      <c r="E48" s="1356">
        <v>0</v>
      </c>
      <c r="F48" s="1356">
        <v>37</v>
      </c>
      <c r="G48" s="1356">
        <v>14</v>
      </c>
      <c r="H48" s="1416">
        <f t="shared" si="4"/>
        <v>5017</v>
      </c>
      <c r="I48" s="1292">
        <v>5017</v>
      </c>
      <c r="J48" s="1414">
        <f t="shared" si="5"/>
        <v>0</v>
      </c>
      <c r="K48" s="1307">
        <v>4746</v>
      </c>
      <c r="L48" s="1307">
        <v>4746</v>
      </c>
      <c r="M48" s="1413">
        <f t="shared" si="6"/>
        <v>0</v>
      </c>
      <c r="N48" s="1242"/>
      <c r="O48" s="1242"/>
      <c r="P48" s="1242"/>
    </row>
    <row r="49" spans="1:16" ht="12.75">
      <c r="A49" s="52" t="s">
        <v>576</v>
      </c>
      <c r="B49" s="1356">
        <v>3213</v>
      </c>
      <c r="C49" s="1356">
        <v>1091</v>
      </c>
      <c r="D49" s="1356">
        <v>0</v>
      </c>
      <c r="E49" s="1356">
        <v>4</v>
      </c>
      <c r="F49" s="1356">
        <v>32</v>
      </c>
      <c r="G49" s="1356">
        <v>5</v>
      </c>
      <c r="H49" s="1416">
        <f t="shared" si="4"/>
        <v>4345</v>
      </c>
      <c r="I49" s="1292">
        <v>4345</v>
      </c>
      <c r="J49" s="1354">
        <f t="shared" si="5"/>
        <v>0</v>
      </c>
      <c r="K49" s="1307">
        <v>4051</v>
      </c>
      <c r="L49" s="1307">
        <v>4051</v>
      </c>
      <c r="M49" s="1412">
        <f t="shared" si="6"/>
        <v>0</v>
      </c>
      <c r="N49" s="1242"/>
      <c r="O49" s="1242"/>
      <c r="P49" s="1242"/>
    </row>
    <row r="50" spans="1:16" ht="12.75">
      <c r="A50" s="52" t="s">
        <v>577</v>
      </c>
      <c r="B50" s="1356">
        <v>3149</v>
      </c>
      <c r="C50" s="1356">
        <v>1066</v>
      </c>
      <c r="D50" s="1356">
        <v>0</v>
      </c>
      <c r="E50" s="1356">
        <v>0</v>
      </c>
      <c r="F50" s="1356">
        <v>31</v>
      </c>
      <c r="G50" s="1356">
        <v>0</v>
      </c>
      <c r="H50" s="1416">
        <f t="shared" si="4"/>
        <v>4246</v>
      </c>
      <c r="I50" s="1292">
        <v>4246</v>
      </c>
      <c r="J50" s="1414">
        <f t="shared" si="5"/>
        <v>0</v>
      </c>
      <c r="K50" s="1290">
        <v>3895</v>
      </c>
      <c r="L50" s="1290">
        <v>3895</v>
      </c>
      <c r="M50" s="1413">
        <f t="shared" si="6"/>
        <v>0</v>
      </c>
      <c r="N50" s="1242"/>
      <c r="O50" s="1242"/>
      <c r="P50" s="1242"/>
    </row>
    <row r="51" spans="1:16" ht="12.75">
      <c r="A51" s="247" t="s">
        <v>578</v>
      </c>
      <c r="B51" s="1352">
        <v>6172</v>
      </c>
      <c r="C51" s="1352">
        <v>2085</v>
      </c>
      <c r="D51" s="1352">
        <v>0</v>
      </c>
      <c r="E51" s="1352">
        <v>6</v>
      </c>
      <c r="F51" s="1352">
        <v>62</v>
      </c>
      <c r="G51" s="1352">
        <v>12</v>
      </c>
      <c r="H51" s="1416">
        <f t="shared" si="4"/>
        <v>8337</v>
      </c>
      <c r="I51" s="1289">
        <v>8337</v>
      </c>
      <c r="J51" s="1354">
        <f t="shared" si="5"/>
        <v>0</v>
      </c>
      <c r="K51" s="1290">
        <v>7712</v>
      </c>
      <c r="L51" s="1290">
        <v>7712</v>
      </c>
      <c r="M51" s="1412">
        <f t="shared" si="6"/>
        <v>0</v>
      </c>
      <c r="N51" s="1242"/>
      <c r="O51" s="1242"/>
      <c r="P51" s="1242"/>
    </row>
    <row r="52" spans="1:16" ht="12.75">
      <c r="A52" s="52" t="s">
        <v>579</v>
      </c>
      <c r="B52" s="1356">
        <v>4339</v>
      </c>
      <c r="C52" s="1356">
        <v>1485</v>
      </c>
      <c r="D52" s="1356">
        <v>0</v>
      </c>
      <c r="E52" s="1356">
        <v>2</v>
      </c>
      <c r="F52" s="1356">
        <v>43</v>
      </c>
      <c r="G52" s="1356">
        <v>2</v>
      </c>
      <c r="H52" s="1416">
        <f t="shared" si="4"/>
        <v>5871</v>
      </c>
      <c r="I52" s="1292">
        <v>5871</v>
      </c>
      <c r="J52" s="1357">
        <f t="shared" si="5"/>
        <v>0</v>
      </c>
      <c r="K52" s="1290">
        <v>5686</v>
      </c>
      <c r="L52" s="1290">
        <v>5686</v>
      </c>
      <c r="M52" s="1413">
        <f t="shared" si="6"/>
        <v>0</v>
      </c>
      <c r="N52" s="1242"/>
      <c r="O52" s="1242"/>
      <c r="P52" s="1242"/>
    </row>
    <row r="53" spans="1:16" ht="12.75">
      <c r="A53" s="52" t="s">
        <v>616</v>
      </c>
      <c r="B53" s="1356">
        <v>3518</v>
      </c>
      <c r="C53" s="1356">
        <v>1181</v>
      </c>
      <c r="D53" s="1356">
        <v>0</v>
      </c>
      <c r="E53" s="1356">
        <v>0</v>
      </c>
      <c r="F53" s="1356">
        <v>35</v>
      </c>
      <c r="G53" s="1356">
        <v>0</v>
      </c>
      <c r="H53" s="1416">
        <f t="shared" si="4"/>
        <v>4734</v>
      </c>
      <c r="I53" s="1292">
        <v>4734</v>
      </c>
      <c r="J53" s="1357">
        <f t="shared" si="5"/>
        <v>0</v>
      </c>
      <c r="K53" s="1290">
        <v>4591</v>
      </c>
      <c r="L53" s="1290">
        <v>4591</v>
      </c>
      <c r="M53" s="1413">
        <f>SUM(L53-K53)</f>
        <v>0</v>
      </c>
      <c r="N53" s="1242"/>
      <c r="O53" s="1242"/>
      <c r="P53" s="1242"/>
    </row>
    <row r="54" spans="1:16" ht="12.75">
      <c r="A54" s="52" t="s">
        <v>581</v>
      </c>
      <c r="B54" s="1356">
        <v>6224</v>
      </c>
      <c r="C54" s="1356">
        <v>2139</v>
      </c>
      <c r="D54" s="1356">
        <v>0</v>
      </c>
      <c r="E54" s="1356">
        <v>0</v>
      </c>
      <c r="F54" s="1356">
        <v>59</v>
      </c>
      <c r="G54" s="1356">
        <v>16</v>
      </c>
      <c r="H54" s="1416">
        <f t="shared" si="4"/>
        <v>8438</v>
      </c>
      <c r="I54" s="1292">
        <v>8438</v>
      </c>
      <c r="J54" s="1415">
        <f t="shared" si="5"/>
        <v>0</v>
      </c>
      <c r="K54" s="1290">
        <v>7902</v>
      </c>
      <c r="L54" s="1290">
        <v>7902</v>
      </c>
      <c r="M54" s="1413">
        <f t="shared" si="6"/>
        <v>0</v>
      </c>
      <c r="N54" s="1242"/>
      <c r="O54" s="1242"/>
      <c r="P54" s="1242"/>
    </row>
    <row r="55" spans="1:16" ht="12.75">
      <c r="A55" s="247" t="s">
        <v>582</v>
      </c>
      <c r="B55" s="1352">
        <v>3130</v>
      </c>
      <c r="C55" s="1352">
        <v>1079</v>
      </c>
      <c r="D55" s="1352">
        <v>0</v>
      </c>
      <c r="E55" s="1352">
        <v>0</v>
      </c>
      <c r="F55" s="1352">
        <v>31</v>
      </c>
      <c r="G55" s="1352">
        <v>1</v>
      </c>
      <c r="H55" s="1416">
        <f t="shared" si="4"/>
        <v>4241</v>
      </c>
      <c r="I55" s="1292">
        <v>4241</v>
      </c>
      <c r="J55" s="1354">
        <f t="shared" si="5"/>
        <v>0</v>
      </c>
      <c r="K55" s="1311">
        <v>3885</v>
      </c>
      <c r="L55" s="1311">
        <v>3885</v>
      </c>
      <c r="M55" s="1426">
        <f t="shared" si="6"/>
        <v>0</v>
      </c>
      <c r="N55" s="1242"/>
      <c r="O55" s="1242"/>
      <c r="P55" s="1242"/>
    </row>
    <row r="56" spans="1:16" ht="12.75">
      <c r="A56" s="52" t="s">
        <v>583</v>
      </c>
      <c r="B56" s="1356">
        <v>5955</v>
      </c>
      <c r="C56" s="1356">
        <v>2065</v>
      </c>
      <c r="D56" s="1356">
        <v>0</v>
      </c>
      <c r="E56" s="1356">
        <v>0</v>
      </c>
      <c r="F56" s="1356">
        <v>38</v>
      </c>
      <c r="G56" s="1356">
        <v>8</v>
      </c>
      <c r="H56" s="1416">
        <f t="shared" si="4"/>
        <v>8066</v>
      </c>
      <c r="I56" s="1292">
        <v>8066</v>
      </c>
      <c r="J56" s="1415">
        <f t="shared" si="5"/>
        <v>0</v>
      </c>
      <c r="K56" s="1290">
        <v>7683</v>
      </c>
      <c r="L56" s="1290">
        <v>7683</v>
      </c>
      <c r="M56" s="1413">
        <f t="shared" si="6"/>
        <v>0</v>
      </c>
      <c r="N56" s="1242"/>
      <c r="O56" s="1242"/>
      <c r="P56" s="1242"/>
    </row>
    <row r="57" spans="1:16" ht="12.75">
      <c r="A57" s="247" t="s">
        <v>584</v>
      </c>
      <c r="B57" s="1352">
        <v>2960</v>
      </c>
      <c r="C57" s="1352">
        <v>1033</v>
      </c>
      <c r="D57" s="1352">
        <v>0</v>
      </c>
      <c r="E57" s="1352">
        <v>0</v>
      </c>
      <c r="F57" s="1352">
        <v>18</v>
      </c>
      <c r="G57" s="1427">
        <v>1</v>
      </c>
      <c r="H57" s="1416">
        <f t="shared" si="4"/>
        <v>4012</v>
      </c>
      <c r="I57" s="1289">
        <v>4012</v>
      </c>
      <c r="J57" s="1354">
        <f>I57-H57</f>
        <v>0</v>
      </c>
      <c r="K57" s="1311">
        <v>3926</v>
      </c>
      <c r="L57" s="1311">
        <v>3926</v>
      </c>
      <c r="M57" s="1426">
        <f t="shared" si="6"/>
        <v>0</v>
      </c>
      <c r="N57" s="1242"/>
      <c r="O57" s="1242"/>
      <c r="P57" s="1242"/>
    </row>
    <row r="58" spans="1:16" ht="12.75">
      <c r="A58" s="52" t="s">
        <v>564</v>
      </c>
      <c r="B58" s="1356">
        <v>3005</v>
      </c>
      <c r="C58" s="1356">
        <v>1021</v>
      </c>
      <c r="D58" s="1356">
        <v>0</v>
      </c>
      <c r="E58" s="1356">
        <v>0</v>
      </c>
      <c r="F58" s="1356">
        <v>30</v>
      </c>
      <c r="G58" s="1356">
        <v>3</v>
      </c>
      <c r="H58" s="1416">
        <f t="shared" si="4"/>
        <v>4059</v>
      </c>
      <c r="I58" s="1292">
        <v>4059</v>
      </c>
      <c r="J58" s="1414">
        <f t="shared" si="5"/>
        <v>0</v>
      </c>
      <c r="K58" s="1307">
        <v>3911</v>
      </c>
      <c r="L58" s="1307">
        <v>3911</v>
      </c>
      <c r="M58" s="1412">
        <f t="shared" si="6"/>
        <v>0</v>
      </c>
      <c r="N58" s="1242"/>
      <c r="O58" s="1242"/>
      <c r="P58" s="1242"/>
    </row>
    <row r="59" spans="1:16" ht="12.75">
      <c r="A59" s="52" t="s">
        <v>565</v>
      </c>
      <c r="B59" s="1356">
        <v>2252</v>
      </c>
      <c r="C59" s="1356">
        <v>768</v>
      </c>
      <c r="D59" s="1356">
        <v>0</v>
      </c>
      <c r="E59" s="1356">
        <v>0</v>
      </c>
      <c r="F59" s="1356">
        <v>22</v>
      </c>
      <c r="G59" s="1356">
        <v>0</v>
      </c>
      <c r="H59" s="1416">
        <f t="shared" si="4"/>
        <v>3042</v>
      </c>
      <c r="I59" s="1292">
        <v>3042</v>
      </c>
      <c r="J59" s="1354">
        <f t="shared" si="5"/>
        <v>0</v>
      </c>
      <c r="K59" s="1307">
        <v>2973</v>
      </c>
      <c r="L59" s="1307">
        <v>2973</v>
      </c>
      <c r="M59" s="1413">
        <f t="shared" si="6"/>
        <v>0</v>
      </c>
      <c r="N59" s="1242"/>
      <c r="O59" s="1242"/>
      <c r="P59" s="1242"/>
    </row>
    <row r="60" spans="1:16" ht="12.75">
      <c r="A60" s="52" t="s">
        <v>587</v>
      </c>
      <c r="B60" s="1356">
        <v>2913</v>
      </c>
      <c r="C60" s="1356">
        <v>1015</v>
      </c>
      <c r="D60" s="1356">
        <v>0</v>
      </c>
      <c r="E60" s="1356">
        <v>0</v>
      </c>
      <c r="F60" s="1356">
        <v>19</v>
      </c>
      <c r="G60" s="1356">
        <v>1</v>
      </c>
      <c r="H60" s="1416">
        <f t="shared" si="4"/>
        <v>3948</v>
      </c>
      <c r="I60" s="1292">
        <v>3948</v>
      </c>
      <c r="J60" s="1354">
        <f t="shared" si="5"/>
        <v>0</v>
      </c>
      <c r="K60" s="1307">
        <v>3658</v>
      </c>
      <c r="L60" s="1307">
        <v>3658</v>
      </c>
      <c r="M60" s="1412">
        <f t="shared" si="6"/>
        <v>0</v>
      </c>
      <c r="N60" s="1242"/>
      <c r="O60" s="1242"/>
      <c r="P60" s="1242"/>
    </row>
    <row r="61" spans="1:16" ht="12.75">
      <c r="A61" s="52" t="s">
        <v>588</v>
      </c>
      <c r="B61" s="1356">
        <v>3913</v>
      </c>
      <c r="C61" s="1356">
        <v>1333</v>
      </c>
      <c r="D61" s="1356">
        <v>0</v>
      </c>
      <c r="E61" s="1356">
        <v>1</v>
      </c>
      <c r="F61" s="1356">
        <v>39</v>
      </c>
      <c r="G61" s="1356">
        <v>19</v>
      </c>
      <c r="H61" s="1416">
        <f t="shared" si="4"/>
        <v>5305</v>
      </c>
      <c r="I61" s="1292">
        <v>5305</v>
      </c>
      <c r="J61" s="1354">
        <f t="shared" si="5"/>
        <v>0</v>
      </c>
      <c r="K61" s="1307">
        <v>5144</v>
      </c>
      <c r="L61" s="1307">
        <v>5144</v>
      </c>
      <c r="M61" s="1413">
        <f t="shared" si="6"/>
        <v>0</v>
      </c>
      <c r="N61" s="1242"/>
      <c r="O61" s="1242"/>
      <c r="P61" s="1242"/>
    </row>
    <row r="62" spans="1:16" ht="13.5" thickBot="1">
      <c r="A62" s="52" t="s">
        <v>589</v>
      </c>
      <c r="B62" s="1356">
        <v>3240</v>
      </c>
      <c r="C62" s="1356">
        <v>1113</v>
      </c>
      <c r="D62" s="1356">
        <v>0</v>
      </c>
      <c r="E62" s="1356">
        <v>0</v>
      </c>
      <c r="F62" s="1356">
        <v>32</v>
      </c>
      <c r="G62" s="1356">
        <v>0</v>
      </c>
      <c r="H62" s="1416">
        <f t="shared" si="4"/>
        <v>4385</v>
      </c>
      <c r="I62" s="1292">
        <v>4385</v>
      </c>
      <c r="J62" s="1428">
        <f t="shared" si="5"/>
        <v>0</v>
      </c>
      <c r="K62" s="1315">
        <v>4112</v>
      </c>
      <c r="L62" s="1315">
        <v>4112</v>
      </c>
      <c r="M62" s="1412">
        <f t="shared" si="6"/>
        <v>0</v>
      </c>
      <c r="N62" s="1242"/>
      <c r="O62" s="1242"/>
      <c r="P62" s="1242"/>
    </row>
    <row r="63" spans="1:16" ht="15.75" thickBot="1">
      <c r="A63" s="1360" t="s">
        <v>590</v>
      </c>
      <c r="B63" s="1362">
        <f>SUM(B42:B62)</f>
        <v>76294</v>
      </c>
      <c r="C63" s="1362">
        <f aca="true" t="shared" si="7" ref="C63:L63">SUM(C43:C62)</f>
        <v>26087</v>
      </c>
      <c r="D63" s="1362">
        <f t="shared" si="7"/>
        <v>0</v>
      </c>
      <c r="E63" s="1362">
        <f t="shared" si="7"/>
        <v>13</v>
      </c>
      <c r="F63" s="1362">
        <f t="shared" si="7"/>
        <v>716</v>
      </c>
      <c r="G63" s="1362">
        <f t="shared" si="7"/>
        <v>99</v>
      </c>
      <c r="H63" s="1429">
        <f t="shared" si="7"/>
        <v>103209</v>
      </c>
      <c r="I63" s="1419">
        <f t="shared" si="7"/>
        <v>103209</v>
      </c>
      <c r="J63" s="1363">
        <f>I63-H63</f>
        <v>0</v>
      </c>
      <c r="K63" s="1408">
        <f t="shared" si="7"/>
        <v>97407</v>
      </c>
      <c r="L63" s="1409">
        <f t="shared" si="7"/>
        <v>97407</v>
      </c>
      <c r="M63" s="1410">
        <f>SUM(M43:M62)</f>
        <v>0</v>
      </c>
      <c r="N63" s="1242"/>
      <c r="O63" s="1242"/>
      <c r="P63" s="1242"/>
    </row>
    <row r="64" spans="1:16" ht="15.75" thickBot="1">
      <c r="A64" s="1430" t="s">
        <v>591</v>
      </c>
      <c r="B64" s="1431">
        <v>14060</v>
      </c>
      <c r="C64" s="1431">
        <v>4798</v>
      </c>
      <c r="D64" s="1431">
        <v>0</v>
      </c>
      <c r="E64" s="1431">
        <v>0</v>
      </c>
      <c r="F64" s="1431">
        <v>134</v>
      </c>
      <c r="G64" s="1431">
        <v>15</v>
      </c>
      <c r="H64" s="1429">
        <f>SUM(B64:G64)</f>
        <v>19007</v>
      </c>
      <c r="I64" s="1432">
        <v>19007</v>
      </c>
      <c r="J64" s="1363">
        <f>I64-H64</f>
        <v>0</v>
      </c>
      <c r="K64" s="1429">
        <v>19340</v>
      </c>
      <c r="L64" s="1432">
        <v>19340</v>
      </c>
      <c r="M64" s="1433">
        <f>L64-K64</f>
        <v>0</v>
      </c>
      <c r="N64" s="1242"/>
      <c r="O64" s="1242"/>
      <c r="P64" s="1242"/>
    </row>
    <row r="65" spans="1:16" ht="19.5" thickBot="1">
      <c r="A65" s="1382" t="s">
        <v>1840</v>
      </c>
      <c r="B65" s="1434">
        <f aca="true" t="shared" si="8" ref="B65:M65">SUM(B63:B64,B25)</f>
        <v>216405</v>
      </c>
      <c r="C65" s="1434">
        <f t="shared" si="8"/>
        <v>73798</v>
      </c>
      <c r="D65" s="1434">
        <f t="shared" si="8"/>
        <v>825</v>
      </c>
      <c r="E65" s="1434">
        <f t="shared" si="8"/>
        <v>356</v>
      </c>
      <c r="F65" s="1434">
        <f t="shared" si="8"/>
        <v>2112</v>
      </c>
      <c r="G65" s="1435">
        <f t="shared" si="8"/>
        <v>2222</v>
      </c>
      <c r="H65" s="1436">
        <f t="shared" si="8"/>
        <v>295718</v>
      </c>
      <c r="I65" s="1435">
        <f t="shared" si="8"/>
        <v>295718</v>
      </c>
      <c r="J65" s="1437">
        <f t="shared" si="8"/>
        <v>0</v>
      </c>
      <c r="K65" s="1436">
        <f t="shared" si="8"/>
        <v>286766</v>
      </c>
      <c r="L65" s="1435">
        <f t="shared" si="8"/>
        <v>286766</v>
      </c>
      <c r="M65" s="1438">
        <f t="shared" si="8"/>
        <v>0</v>
      </c>
      <c r="N65" s="1242"/>
      <c r="O65" s="1242"/>
      <c r="P65" s="1242"/>
    </row>
    <row r="66" spans="1:16" ht="12.75">
      <c r="A66" s="1439"/>
      <c r="B66" s="253"/>
      <c r="C66" s="253"/>
      <c r="D66" s="253"/>
      <c r="E66" s="253"/>
      <c r="F66" s="253"/>
      <c r="H66" s="253"/>
      <c r="I66" s="253"/>
      <c r="J66" s="253"/>
      <c r="K66" s="253"/>
      <c r="N66" s="1242"/>
      <c r="O66" s="1242"/>
      <c r="P66" s="1242"/>
    </row>
    <row r="67" spans="1:16" ht="12.75">
      <c r="A67" s="1439"/>
      <c r="B67" s="253"/>
      <c r="C67" s="253"/>
      <c r="D67" s="253"/>
      <c r="E67" s="253"/>
      <c r="F67" s="253"/>
      <c r="I67" s="253"/>
      <c r="J67" s="253"/>
      <c r="K67" s="253"/>
      <c r="N67" s="1242"/>
      <c r="O67" s="1242"/>
      <c r="P67" s="1242"/>
    </row>
    <row r="68" spans="1:16" ht="12.75">
      <c r="A68" s="1439"/>
      <c r="B68" s="253"/>
      <c r="C68" s="253"/>
      <c r="D68" s="253"/>
      <c r="E68" s="253"/>
      <c r="F68" s="253"/>
      <c r="H68" s="253"/>
      <c r="I68" s="253"/>
      <c r="J68" s="253"/>
      <c r="K68" s="253"/>
      <c r="N68" s="1242"/>
      <c r="O68" s="1242"/>
      <c r="P68" s="1242"/>
    </row>
    <row r="69" spans="1:16" ht="12.75">
      <c r="A69" s="1439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N69" s="1242"/>
      <c r="O69" s="1242"/>
      <c r="P69" s="1242"/>
    </row>
    <row r="70" spans="1:16" ht="12.75">
      <c r="A70" s="1439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N70" s="1242"/>
      <c r="O70" s="1242"/>
      <c r="P70" s="1242"/>
    </row>
    <row r="71" spans="1:16" ht="12.75">
      <c r="A71" s="1439"/>
      <c r="B71" s="253"/>
      <c r="C71" s="253"/>
      <c r="D71" s="253"/>
      <c r="E71" s="253"/>
      <c r="F71" s="253"/>
      <c r="G71" s="253"/>
      <c r="H71" s="1298"/>
      <c r="I71" s="253"/>
      <c r="J71" s="253"/>
      <c r="K71" s="253"/>
      <c r="N71" s="1242"/>
      <c r="O71" s="1242"/>
      <c r="P71" s="1242"/>
    </row>
    <row r="72" spans="1:16" ht="12.75">
      <c r="A72" s="1439"/>
      <c r="B72" s="253"/>
      <c r="C72" s="253"/>
      <c r="D72" s="253"/>
      <c r="E72" s="253"/>
      <c r="F72" s="253"/>
      <c r="G72" s="253"/>
      <c r="H72" s="1083" t="s">
        <v>1784</v>
      </c>
      <c r="I72" s="253"/>
      <c r="J72" s="253"/>
      <c r="K72" s="253"/>
      <c r="N72" s="1242"/>
      <c r="O72" s="1242"/>
      <c r="P72" s="1242"/>
    </row>
    <row r="73" spans="1:16" ht="12.75">
      <c r="A73" s="1439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N73" s="1242"/>
      <c r="O73" s="1242"/>
      <c r="P73" s="1242"/>
    </row>
    <row r="74" spans="1:16" ht="12.75">
      <c r="A74" s="1439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N74" s="1242"/>
      <c r="O74" s="1242"/>
      <c r="P74" s="1242"/>
    </row>
    <row r="75" spans="1:16" ht="12.75">
      <c r="A75" s="1439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N75" s="1242"/>
      <c r="O75" s="1242"/>
      <c r="P75" s="1242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  <row r="99" ht="12.75">
      <c r="A99" s="151"/>
    </row>
    <row r="100" ht="12.75">
      <c r="A100" s="151"/>
    </row>
    <row r="101" ht="12.75">
      <c r="A101" s="151"/>
    </row>
    <row r="102" ht="12.75">
      <c r="A102" s="151"/>
    </row>
    <row r="103" ht="12.75">
      <c r="A103" s="151"/>
    </row>
    <row r="104" ht="12.75">
      <c r="A104" s="151"/>
    </row>
    <row r="105" ht="12.75">
      <c r="A105" s="151"/>
    </row>
    <row r="106" ht="12.75">
      <c r="A106" s="151"/>
    </row>
    <row r="107" ht="12.75">
      <c r="A107" s="151"/>
    </row>
    <row r="108" ht="12.75">
      <c r="A108" s="151"/>
    </row>
    <row r="109" ht="12.75">
      <c r="A109" s="151"/>
    </row>
    <row r="110" ht="12.75">
      <c r="A110" s="151"/>
    </row>
    <row r="111" ht="12.75">
      <c r="A111" s="151"/>
    </row>
    <row r="112" ht="12.75">
      <c r="A112" s="151"/>
    </row>
    <row r="113" ht="12.75">
      <c r="A113" s="151"/>
    </row>
    <row r="114" ht="12.75">
      <c r="A114" s="151"/>
    </row>
    <row r="115" ht="12.75">
      <c r="A115" s="151"/>
    </row>
    <row r="116" ht="12.75">
      <c r="A116" s="151"/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ht="12.75">
      <c r="A138" s="151"/>
    </row>
    <row r="139" ht="12.75">
      <c r="A139" s="151"/>
    </row>
    <row r="140" ht="12.75">
      <c r="A140" s="151"/>
    </row>
    <row r="141" ht="12.75">
      <c r="A141" s="151"/>
    </row>
    <row r="142" ht="12.75">
      <c r="A142" s="151"/>
    </row>
    <row r="143" ht="12.75">
      <c r="A143" s="151"/>
    </row>
    <row r="144" ht="12.75">
      <c r="A144" s="151"/>
    </row>
    <row r="145" ht="12.75">
      <c r="A145" s="151"/>
    </row>
    <row r="146" ht="12.75">
      <c r="A146" s="151"/>
    </row>
    <row r="147" ht="12.75">
      <c r="A147" s="151"/>
    </row>
    <row r="148" ht="12.75">
      <c r="A148" s="151"/>
    </row>
  </sheetData>
  <sheetProtection/>
  <mergeCells count="1">
    <mergeCell ref="A6:K6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48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14.875" style="23" customWidth="1"/>
    <col min="2" max="2" width="7.25390625" style="151" bestFit="1" customWidth="1"/>
    <col min="3" max="5" width="7.25390625" style="23" bestFit="1" customWidth="1"/>
    <col min="6" max="6" width="6.625" style="23" bestFit="1" customWidth="1"/>
    <col min="7" max="7" width="6.125" style="23" bestFit="1" customWidth="1"/>
    <col min="8" max="8" width="6.25390625" style="23" bestFit="1" customWidth="1"/>
    <col min="9" max="9" width="7.25390625" style="23" bestFit="1" customWidth="1"/>
    <col min="10" max="10" width="6.75390625" style="23" bestFit="1" customWidth="1"/>
    <col min="11" max="11" width="7.25390625" style="23" bestFit="1" customWidth="1"/>
    <col min="12" max="12" width="8.375" style="23" bestFit="1" customWidth="1"/>
    <col min="13" max="13" width="10.25390625" style="23" bestFit="1" customWidth="1"/>
    <col min="14" max="14" width="8.25390625" style="23" bestFit="1" customWidth="1"/>
    <col min="15" max="15" width="8.375" style="23" bestFit="1" customWidth="1"/>
    <col min="16" max="16" width="10.25390625" style="23" bestFit="1" customWidth="1"/>
    <col min="17" max="17" width="8.25390625" style="23" bestFit="1" customWidth="1"/>
    <col min="18" max="16384" width="9.125" style="23" customWidth="1"/>
  </cols>
  <sheetData>
    <row r="1" spans="2:17" ht="12.75">
      <c r="B1" s="669"/>
      <c r="C1" s="669"/>
      <c r="D1" s="669"/>
      <c r="E1" s="669"/>
      <c r="F1" s="669"/>
      <c r="G1" s="669"/>
      <c r="H1" s="669"/>
      <c r="I1" s="669"/>
      <c r="Q1" s="24" t="s">
        <v>749</v>
      </c>
    </row>
    <row r="2" spans="1:20" ht="12.75">
      <c r="A2" s="108"/>
      <c r="B2" s="109"/>
      <c r="C2" s="149"/>
      <c r="D2" s="111"/>
      <c r="E2" s="111"/>
      <c r="F2" s="111"/>
      <c r="G2" s="112"/>
      <c r="H2" s="111"/>
      <c r="R2" s="1242"/>
      <c r="S2" s="1242"/>
      <c r="T2" s="1242"/>
    </row>
    <row r="3" spans="1:20" ht="12.75">
      <c r="A3" s="353"/>
      <c r="B3" s="23"/>
      <c r="I3" s="29"/>
      <c r="J3" s="107"/>
      <c r="R3" s="1242"/>
      <c r="S3" s="1242"/>
      <c r="T3" s="1242"/>
    </row>
    <row r="4" spans="1:20" ht="12.75">
      <c r="A4" s="127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1242"/>
      <c r="S4" s="1242"/>
      <c r="T4" s="1242"/>
    </row>
    <row r="5" spans="1:20" ht="18.75">
      <c r="A5" s="1333" t="s">
        <v>549</v>
      </c>
      <c r="B5" s="23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1440"/>
      <c r="R5" s="1242"/>
      <c r="S5" s="1242"/>
      <c r="T5" s="1242"/>
    </row>
    <row r="6" spans="1:20" ht="12.75">
      <c r="A6" s="353"/>
      <c r="B6" s="23"/>
      <c r="O6" s="193"/>
      <c r="R6" s="1242"/>
      <c r="S6" s="1242"/>
      <c r="T6" s="1242"/>
    </row>
    <row r="7" spans="1:20" ht="15.75">
      <c r="A7" s="2017" t="s">
        <v>740</v>
      </c>
      <c r="B7" s="2015"/>
      <c r="C7" s="2015"/>
      <c r="D7" s="2015"/>
      <c r="E7" s="2015"/>
      <c r="F7" s="2015"/>
      <c r="G7" s="2015"/>
      <c r="H7" s="2015"/>
      <c r="I7" s="2015"/>
      <c r="J7" s="2015"/>
      <c r="K7" s="2015"/>
      <c r="L7" s="2015"/>
      <c r="M7" s="2015"/>
      <c r="O7" s="193"/>
      <c r="R7" s="1242"/>
      <c r="S7" s="1242"/>
      <c r="T7" s="1242"/>
    </row>
    <row r="8" spans="1:20" ht="13.5" thickBot="1">
      <c r="A8" s="353"/>
      <c r="B8" s="23"/>
      <c r="Q8" s="107" t="s">
        <v>1795</v>
      </c>
      <c r="R8" s="1242"/>
      <c r="S8" s="1242"/>
      <c r="T8" s="1242"/>
    </row>
    <row r="9" spans="1:20" ht="13.5">
      <c r="A9" s="1390" t="s">
        <v>1648</v>
      </c>
      <c r="B9" s="1442" t="s">
        <v>631</v>
      </c>
      <c r="C9" s="1442" t="s">
        <v>632</v>
      </c>
      <c r="D9" s="1442" t="s">
        <v>633</v>
      </c>
      <c r="E9" s="1442" t="s">
        <v>634</v>
      </c>
      <c r="F9" s="1442" t="s">
        <v>635</v>
      </c>
      <c r="G9" s="1442" t="s">
        <v>179</v>
      </c>
      <c r="H9" s="1442" t="s">
        <v>636</v>
      </c>
      <c r="I9" s="1442" t="s">
        <v>1867</v>
      </c>
      <c r="J9" s="1442" t="s">
        <v>637</v>
      </c>
      <c r="K9" s="1442" t="s">
        <v>638</v>
      </c>
      <c r="L9" s="746" t="s">
        <v>1799</v>
      </c>
      <c r="M9" s="1442" t="s">
        <v>601</v>
      </c>
      <c r="N9" s="1443" t="s">
        <v>639</v>
      </c>
      <c r="O9" s="746" t="s">
        <v>1799</v>
      </c>
      <c r="P9" s="35" t="s">
        <v>601</v>
      </c>
      <c r="Q9" s="1444" t="s">
        <v>639</v>
      </c>
      <c r="R9" s="1242"/>
      <c r="S9" s="1242"/>
      <c r="T9" s="1242"/>
    </row>
    <row r="10" spans="1:20" ht="13.5">
      <c r="A10" s="1396"/>
      <c r="B10" s="1445" t="s">
        <v>640</v>
      </c>
      <c r="C10" s="1445"/>
      <c r="D10" s="1445"/>
      <c r="E10" s="1445"/>
      <c r="F10" s="1445"/>
      <c r="G10" s="1445"/>
      <c r="H10" s="1445"/>
      <c r="I10" s="1445"/>
      <c r="J10" s="1445"/>
      <c r="K10" s="1445"/>
      <c r="L10" s="1446" t="s">
        <v>626</v>
      </c>
      <c r="M10" s="1445" t="s">
        <v>641</v>
      </c>
      <c r="N10" s="1447" t="s">
        <v>628</v>
      </c>
      <c r="O10" s="1446" t="s">
        <v>626</v>
      </c>
      <c r="P10" s="270" t="s">
        <v>641</v>
      </c>
      <c r="Q10" s="1448" t="s">
        <v>628</v>
      </c>
      <c r="R10" s="1242"/>
      <c r="S10" s="1242"/>
      <c r="T10" s="1242"/>
    </row>
    <row r="11" spans="1:20" ht="14.25" thickBot="1">
      <c r="A11" s="13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750" t="s">
        <v>629</v>
      </c>
      <c r="M11" s="1449" t="s">
        <v>629</v>
      </c>
      <c r="N11" s="1450" t="s">
        <v>629</v>
      </c>
      <c r="O11" s="750" t="s">
        <v>630</v>
      </c>
      <c r="P11" s="1449" t="s">
        <v>630</v>
      </c>
      <c r="Q11" s="1450" t="s">
        <v>630</v>
      </c>
      <c r="R11" s="1242"/>
      <c r="S11" s="1242"/>
      <c r="T11" s="1242"/>
    </row>
    <row r="12" spans="1:20" ht="14.25" thickBot="1">
      <c r="A12" s="1246" t="s">
        <v>554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230"/>
      <c r="M12" s="1451"/>
      <c r="N12" s="1285"/>
      <c r="O12" s="230"/>
      <c r="P12" s="1452"/>
      <c r="Q12" s="1453"/>
      <c r="R12" s="1242"/>
      <c r="S12" s="1242"/>
      <c r="T12" s="1242"/>
    </row>
    <row r="13" spans="1:20" ht="12.75">
      <c r="A13" s="247" t="s">
        <v>555</v>
      </c>
      <c r="B13" s="74">
        <v>193</v>
      </c>
      <c r="C13" s="74">
        <v>2827</v>
      </c>
      <c r="D13" s="74">
        <v>467</v>
      </c>
      <c r="E13" s="74">
        <v>0</v>
      </c>
      <c r="F13" s="74">
        <v>435</v>
      </c>
      <c r="G13" s="74">
        <v>93</v>
      </c>
      <c r="H13" s="74">
        <v>102</v>
      </c>
      <c r="I13" s="74">
        <v>1322</v>
      </c>
      <c r="J13" s="74">
        <v>251</v>
      </c>
      <c r="K13" s="74">
        <v>2116</v>
      </c>
      <c r="L13" s="1454">
        <f>SUM(B13:K13)</f>
        <v>7806</v>
      </c>
      <c r="M13" s="1455">
        <v>8182</v>
      </c>
      <c r="N13" s="1456">
        <f>M13-L13</f>
        <v>376</v>
      </c>
      <c r="O13" s="1454">
        <v>7287</v>
      </c>
      <c r="P13" s="1455">
        <v>7889</v>
      </c>
      <c r="Q13" s="1457">
        <f>P13-O13</f>
        <v>602</v>
      </c>
      <c r="R13" s="1242"/>
      <c r="S13" s="1242"/>
      <c r="T13" s="1242"/>
    </row>
    <row r="14" spans="1:20" ht="12.75">
      <c r="A14" s="52" t="s">
        <v>556</v>
      </c>
      <c r="B14" s="67">
        <v>197</v>
      </c>
      <c r="C14" s="67">
        <v>1347</v>
      </c>
      <c r="D14" s="67">
        <v>821</v>
      </c>
      <c r="E14" s="67">
        <v>0</v>
      </c>
      <c r="F14" s="67">
        <v>252</v>
      </c>
      <c r="G14" s="67">
        <v>0</v>
      </c>
      <c r="H14" s="67">
        <v>231</v>
      </c>
      <c r="I14" s="67">
        <v>1798</v>
      </c>
      <c r="J14" s="67">
        <v>140</v>
      </c>
      <c r="K14" s="67">
        <v>1566</v>
      </c>
      <c r="L14" s="1454">
        <f aca="true" t="shared" si="0" ref="L14:L25">SUM(B14:K14)</f>
        <v>6352</v>
      </c>
      <c r="M14" s="1458">
        <v>6650</v>
      </c>
      <c r="N14" s="1456">
        <f aca="true" t="shared" si="1" ref="N14:N25">M14-L14</f>
        <v>298</v>
      </c>
      <c r="O14" s="1454">
        <v>6571</v>
      </c>
      <c r="P14" s="1458">
        <v>6869</v>
      </c>
      <c r="Q14" s="1459">
        <f aca="true" t="shared" si="2" ref="Q14:Q25">P14-O14</f>
        <v>298</v>
      </c>
      <c r="R14" s="1242"/>
      <c r="S14" s="1242"/>
      <c r="T14" s="1242"/>
    </row>
    <row r="15" spans="1:20" ht="12.75">
      <c r="A15" s="52" t="s">
        <v>557</v>
      </c>
      <c r="B15" s="67">
        <v>780</v>
      </c>
      <c r="C15" s="67">
        <v>5283</v>
      </c>
      <c r="D15" s="67">
        <v>723</v>
      </c>
      <c r="E15" s="67">
        <v>0</v>
      </c>
      <c r="F15" s="67">
        <v>784</v>
      </c>
      <c r="G15" s="67">
        <v>930</v>
      </c>
      <c r="H15" s="67">
        <v>439</v>
      </c>
      <c r="I15" s="67">
        <v>0</v>
      </c>
      <c r="J15" s="67">
        <v>157</v>
      </c>
      <c r="K15" s="67">
        <v>2856</v>
      </c>
      <c r="L15" s="1454">
        <f t="shared" si="0"/>
        <v>11952</v>
      </c>
      <c r="M15" s="1458">
        <v>12240</v>
      </c>
      <c r="N15" s="1456">
        <f t="shared" si="1"/>
        <v>288</v>
      </c>
      <c r="O15" s="1454">
        <v>10638</v>
      </c>
      <c r="P15" s="1458">
        <v>10933</v>
      </c>
      <c r="Q15" s="1459">
        <f t="shared" si="2"/>
        <v>295</v>
      </c>
      <c r="R15" s="1242"/>
      <c r="S15" s="1242"/>
      <c r="T15" s="1242"/>
    </row>
    <row r="16" spans="1:20" ht="12.75">
      <c r="A16" s="52" t="s">
        <v>558</v>
      </c>
      <c r="B16" s="67">
        <v>311</v>
      </c>
      <c r="C16" s="67">
        <v>3513</v>
      </c>
      <c r="D16" s="67">
        <v>523</v>
      </c>
      <c r="E16" s="67">
        <v>0</v>
      </c>
      <c r="F16" s="67">
        <v>641</v>
      </c>
      <c r="G16" s="67">
        <v>56</v>
      </c>
      <c r="H16" s="67">
        <v>342</v>
      </c>
      <c r="I16" s="67">
        <v>762</v>
      </c>
      <c r="J16" s="67">
        <v>163</v>
      </c>
      <c r="K16" s="67">
        <v>1993</v>
      </c>
      <c r="L16" s="1454">
        <f t="shared" si="0"/>
        <v>8304</v>
      </c>
      <c r="M16" s="1458">
        <v>8559</v>
      </c>
      <c r="N16" s="1456">
        <f t="shared" si="1"/>
        <v>255</v>
      </c>
      <c r="O16" s="1454">
        <v>8654</v>
      </c>
      <c r="P16" s="1458">
        <v>8776</v>
      </c>
      <c r="Q16" s="1459">
        <f t="shared" si="2"/>
        <v>122</v>
      </c>
      <c r="R16" s="1242"/>
      <c r="S16" s="1242"/>
      <c r="T16" s="1242"/>
    </row>
    <row r="17" spans="1:20" ht="12.75">
      <c r="A17" s="52" t="s">
        <v>559</v>
      </c>
      <c r="B17" s="67">
        <v>633</v>
      </c>
      <c r="C17" s="67">
        <v>2538</v>
      </c>
      <c r="D17" s="67">
        <v>554</v>
      </c>
      <c r="E17" s="67">
        <v>0</v>
      </c>
      <c r="F17" s="67">
        <v>316</v>
      </c>
      <c r="G17" s="67">
        <v>0</v>
      </c>
      <c r="H17" s="67">
        <v>155</v>
      </c>
      <c r="I17" s="67">
        <v>1265</v>
      </c>
      <c r="J17" s="67">
        <v>178</v>
      </c>
      <c r="K17" s="67">
        <v>1947</v>
      </c>
      <c r="L17" s="1454">
        <f t="shared" si="0"/>
        <v>7586</v>
      </c>
      <c r="M17" s="1458">
        <v>7839</v>
      </c>
      <c r="N17" s="1456">
        <f t="shared" si="1"/>
        <v>253</v>
      </c>
      <c r="O17" s="1454">
        <v>8833</v>
      </c>
      <c r="P17" s="1458">
        <v>9142</v>
      </c>
      <c r="Q17" s="1459">
        <f t="shared" si="2"/>
        <v>309</v>
      </c>
      <c r="R17" s="1242"/>
      <c r="S17" s="1242"/>
      <c r="T17" s="1242"/>
    </row>
    <row r="18" spans="1:20" ht="12.75">
      <c r="A18" s="52" t="s">
        <v>560</v>
      </c>
      <c r="B18" s="67">
        <v>258</v>
      </c>
      <c r="C18" s="67">
        <v>3391</v>
      </c>
      <c r="D18" s="67">
        <v>378</v>
      </c>
      <c r="E18" s="67">
        <v>0</v>
      </c>
      <c r="F18" s="67">
        <v>417</v>
      </c>
      <c r="G18" s="67">
        <v>945</v>
      </c>
      <c r="H18" s="67">
        <v>146</v>
      </c>
      <c r="I18" s="67">
        <v>0</v>
      </c>
      <c r="J18" s="67">
        <v>325</v>
      </c>
      <c r="K18" s="67">
        <v>1587</v>
      </c>
      <c r="L18" s="1454">
        <f t="shared" si="0"/>
        <v>7447</v>
      </c>
      <c r="M18" s="1458">
        <v>7622</v>
      </c>
      <c r="N18" s="1456">
        <f t="shared" si="1"/>
        <v>175</v>
      </c>
      <c r="O18" s="1454">
        <v>7551</v>
      </c>
      <c r="P18" s="1458">
        <v>7665</v>
      </c>
      <c r="Q18" s="1459">
        <f t="shared" si="2"/>
        <v>114</v>
      </c>
      <c r="R18" s="1242"/>
      <c r="S18" s="1242"/>
      <c r="T18" s="1242"/>
    </row>
    <row r="19" spans="1:20" ht="12.75">
      <c r="A19" s="52" t="s">
        <v>561</v>
      </c>
      <c r="B19" s="67">
        <v>608</v>
      </c>
      <c r="C19" s="67">
        <v>4124</v>
      </c>
      <c r="D19" s="67">
        <v>619</v>
      </c>
      <c r="E19" s="67">
        <v>0</v>
      </c>
      <c r="F19" s="67">
        <v>422</v>
      </c>
      <c r="G19" s="67">
        <v>0</v>
      </c>
      <c r="H19" s="67">
        <v>130</v>
      </c>
      <c r="I19" s="67">
        <v>1007</v>
      </c>
      <c r="J19" s="67">
        <v>162</v>
      </c>
      <c r="K19" s="67">
        <v>2082</v>
      </c>
      <c r="L19" s="1454">
        <f t="shared" si="0"/>
        <v>9154</v>
      </c>
      <c r="M19" s="1458">
        <v>9489</v>
      </c>
      <c r="N19" s="1456">
        <f t="shared" si="1"/>
        <v>335</v>
      </c>
      <c r="O19" s="1454">
        <v>8928</v>
      </c>
      <c r="P19" s="1458">
        <v>9759</v>
      </c>
      <c r="Q19" s="1459">
        <f t="shared" si="2"/>
        <v>831</v>
      </c>
      <c r="R19" s="1242"/>
      <c r="S19" s="1242"/>
      <c r="T19" s="1242"/>
    </row>
    <row r="20" spans="1:20" ht="12.75">
      <c r="A20" s="52" t="s">
        <v>562</v>
      </c>
      <c r="B20" s="67">
        <v>800</v>
      </c>
      <c r="C20" s="67">
        <v>3753</v>
      </c>
      <c r="D20" s="67">
        <v>472</v>
      </c>
      <c r="E20" s="67">
        <v>0</v>
      </c>
      <c r="F20" s="67">
        <v>273</v>
      </c>
      <c r="G20" s="67">
        <v>2</v>
      </c>
      <c r="H20" s="67">
        <v>216</v>
      </c>
      <c r="I20" s="67">
        <v>1278</v>
      </c>
      <c r="J20" s="67">
        <v>210</v>
      </c>
      <c r="K20" s="67">
        <v>2269</v>
      </c>
      <c r="L20" s="1454">
        <f t="shared" si="0"/>
        <v>9273</v>
      </c>
      <c r="M20" s="1458">
        <v>10011</v>
      </c>
      <c r="N20" s="1456">
        <f t="shared" si="1"/>
        <v>738</v>
      </c>
      <c r="O20" s="1454">
        <v>10768</v>
      </c>
      <c r="P20" s="1458">
        <v>11291</v>
      </c>
      <c r="Q20" s="1459">
        <f t="shared" si="2"/>
        <v>523</v>
      </c>
      <c r="R20" s="1242"/>
      <c r="S20" s="1242"/>
      <c r="T20" s="1242"/>
    </row>
    <row r="21" spans="1:20" ht="12.75">
      <c r="A21" s="52" t="s">
        <v>563</v>
      </c>
      <c r="B21" s="67">
        <v>458</v>
      </c>
      <c r="C21" s="67">
        <v>3292</v>
      </c>
      <c r="D21" s="67">
        <v>597</v>
      </c>
      <c r="E21" s="67">
        <v>0</v>
      </c>
      <c r="F21" s="67">
        <v>251</v>
      </c>
      <c r="G21" s="67">
        <v>0</v>
      </c>
      <c r="H21" s="67">
        <v>23</v>
      </c>
      <c r="I21" s="67">
        <v>2025</v>
      </c>
      <c r="J21" s="67">
        <v>79</v>
      </c>
      <c r="K21" s="67">
        <v>1205</v>
      </c>
      <c r="L21" s="1454">
        <f>SUM(B21:K21)</f>
        <v>7930</v>
      </c>
      <c r="M21" s="1458">
        <v>8081</v>
      </c>
      <c r="N21" s="1456">
        <f t="shared" si="1"/>
        <v>151</v>
      </c>
      <c r="O21" s="1454">
        <v>6963</v>
      </c>
      <c r="P21" s="1458">
        <v>7012</v>
      </c>
      <c r="Q21" s="1459">
        <f t="shared" si="2"/>
        <v>49</v>
      </c>
      <c r="R21" s="1242"/>
      <c r="S21" s="1242"/>
      <c r="T21" s="1242"/>
    </row>
    <row r="22" spans="1:20" ht="12.75">
      <c r="A22" s="52" t="s">
        <v>564</v>
      </c>
      <c r="B22" s="67">
        <v>641</v>
      </c>
      <c r="C22" s="67">
        <v>3274</v>
      </c>
      <c r="D22" s="67">
        <v>637</v>
      </c>
      <c r="E22" s="67">
        <v>0</v>
      </c>
      <c r="F22" s="67">
        <v>374</v>
      </c>
      <c r="G22" s="67">
        <v>1</v>
      </c>
      <c r="H22" s="67">
        <v>309</v>
      </c>
      <c r="I22" s="67">
        <v>825</v>
      </c>
      <c r="J22" s="67">
        <v>271</v>
      </c>
      <c r="K22" s="67">
        <v>1196</v>
      </c>
      <c r="L22" s="1454">
        <f t="shared" si="0"/>
        <v>7528</v>
      </c>
      <c r="M22" s="1458">
        <v>8003</v>
      </c>
      <c r="N22" s="1456">
        <f t="shared" si="1"/>
        <v>475</v>
      </c>
      <c r="O22" s="1454">
        <v>7315</v>
      </c>
      <c r="P22" s="1458">
        <v>7882</v>
      </c>
      <c r="Q22" s="1459">
        <f t="shared" si="2"/>
        <v>567</v>
      </c>
      <c r="R22" s="1242"/>
      <c r="S22" s="1242"/>
      <c r="T22" s="1242"/>
    </row>
    <row r="23" spans="1:20" ht="12.75">
      <c r="A23" s="52" t="s">
        <v>565</v>
      </c>
      <c r="B23" s="67">
        <v>488</v>
      </c>
      <c r="C23" s="67">
        <v>1639</v>
      </c>
      <c r="D23" s="67">
        <v>391</v>
      </c>
      <c r="E23" s="67">
        <v>0</v>
      </c>
      <c r="F23" s="67">
        <v>305</v>
      </c>
      <c r="G23" s="67">
        <v>1095</v>
      </c>
      <c r="H23" s="67">
        <v>135</v>
      </c>
      <c r="I23" s="67">
        <v>0</v>
      </c>
      <c r="J23" s="67">
        <v>68</v>
      </c>
      <c r="K23" s="67">
        <v>1134</v>
      </c>
      <c r="L23" s="1454">
        <f t="shared" si="0"/>
        <v>5255</v>
      </c>
      <c r="M23" s="1458">
        <v>5554</v>
      </c>
      <c r="N23" s="1460">
        <f>M23-L23</f>
        <v>299</v>
      </c>
      <c r="O23" s="1454">
        <v>5647</v>
      </c>
      <c r="P23" s="1458">
        <v>5939</v>
      </c>
      <c r="Q23" s="1459">
        <f>P23-O23</f>
        <v>292</v>
      </c>
      <c r="R23" s="1242"/>
      <c r="S23" s="1242"/>
      <c r="T23" s="1242"/>
    </row>
    <row r="24" spans="1:20" ht="12.75">
      <c r="A24" s="52" t="s">
        <v>566</v>
      </c>
      <c r="B24" s="67">
        <v>1018</v>
      </c>
      <c r="C24" s="67">
        <v>3295</v>
      </c>
      <c r="D24" s="67">
        <v>475</v>
      </c>
      <c r="E24" s="67">
        <v>0</v>
      </c>
      <c r="F24" s="67">
        <v>284</v>
      </c>
      <c r="G24" s="67">
        <v>0</v>
      </c>
      <c r="H24" s="67">
        <v>71</v>
      </c>
      <c r="I24" s="67">
        <v>792</v>
      </c>
      <c r="J24" s="67">
        <v>107</v>
      </c>
      <c r="K24" s="67">
        <v>1892</v>
      </c>
      <c r="L24" s="1454">
        <f>SUM(B24:K24)</f>
        <v>7934</v>
      </c>
      <c r="M24" s="1458">
        <v>8202</v>
      </c>
      <c r="N24" s="1456">
        <f>M24-L24</f>
        <v>268</v>
      </c>
      <c r="O24" s="1454">
        <v>8449</v>
      </c>
      <c r="P24" s="1458">
        <v>8722</v>
      </c>
      <c r="Q24" s="1461">
        <f>P24-O24</f>
        <v>273</v>
      </c>
      <c r="R24" s="1242"/>
      <c r="S24" s="1242"/>
      <c r="T24" s="1242"/>
    </row>
    <row r="25" spans="1:20" ht="13.5" thickBot="1">
      <c r="A25" s="52" t="s">
        <v>615</v>
      </c>
      <c r="B25" s="67">
        <v>1169</v>
      </c>
      <c r="C25" s="67">
        <v>3520</v>
      </c>
      <c r="D25" s="67">
        <v>811</v>
      </c>
      <c r="E25" s="67">
        <v>0</v>
      </c>
      <c r="F25" s="67">
        <v>460</v>
      </c>
      <c r="G25" s="67">
        <v>0</v>
      </c>
      <c r="H25" s="67">
        <v>38</v>
      </c>
      <c r="I25" s="67">
        <v>931</v>
      </c>
      <c r="J25" s="67">
        <v>138</v>
      </c>
      <c r="K25" s="74">
        <v>2425</v>
      </c>
      <c r="L25" s="1462">
        <f t="shared" si="0"/>
        <v>9492</v>
      </c>
      <c r="M25" s="1455">
        <v>9812</v>
      </c>
      <c r="N25" s="1456">
        <f t="shared" si="1"/>
        <v>320</v>
      </c>
      <c r="O25" s="1462">
        <v>9200</v>
      </c>
      <c r="P25" s="1455">
        <v>9673</v>
      </c>
      <c r="Q25" s="1461">
        <f t="shared" si="2"/>
        <v>473</v>
      </c>
      <c r="R25" s="1242"/>
      <c r="S25" s="1242"/>
      <c r="T25" s="1242"/>
    </row>
    <row r="26" spans="1:20" ht="15.75" thickBot="1">
      <c r="A26" s="1463" t="s">
        <v>568</v>
      </c>
      <c r="B26" s="219">
        <f aca="true" t="shared" si="3" ref="B26:P26">SUM(B13:B25)</f>
        <v>7554</v>
      </c>
      <c r="C26" s="219">
        <f t="shared" si="3"/>
        <v>41796</v>
      </c>
      <c r="D26" s="219">
        <f t="shared" si="3"/>
        <v>7468</v>
      </c>
      <c r="E26" s="219">
        <f t="shared" si="3"/>
        <v>0</v>
      </c>
      <c r="F26" s="219">
        <f t="shared" si="3"/>
        <v>5214</v>
      </c>
      <c r="G26" s="219">
        <f t="shared" si="3"/>
        <v>3122</v>
      </c>
      <c r="H26" s="219">
        <f t="shared" si="3"/>
        <v>2337</v>
      </c>
      <c r="I26" s="219">
        <f t="shared" si="3"/>
        <v>12005</v>
      </c>
      <c r="J26" s="219">
        <f t="shared" si="3"/>
        <v>2249</v>
      </c>
      <c r="K26" s="219">
        <f t="shared" si="3"/>
        <v>24268</v>
      </c>
      <c r="L26" s="1464">
        <f t="shared" si="3"/>
        <v>106013</v>
      </c>
      <c r="M26" s="1465">
        <f t="shared" si="3"/>
        <v>110244</v>
      </c>
      <c r="N26" s="1466">
        <f>M26-L26</f>
        <v>4231</v>
      </c>
      <c r="O26" s="1464">
        <f t="shared" si="3"/>
        <v>106804</v>
      </c>
      <c r="P26" s="1467">
        <f t="shared" si="3"/>
        <v>111552</v>
      </c>
      <c r="Q26" s="1468">
        <f>SUM(Q13:Q25)</f>
        <v>4748</v>
      </c>
      <c r="R26" s="1242"/>
      <c r="S26" s="1242"/>
      <c r="T26" s="1242"/>
    </row>
    <row r="27" spans="2:20" ht="12.75">
      <c r="B27" s="23"/>
      <c r="R27" s="1242"/>
      <c r="S27" s="1242"/>
      <c r="T27" s="1242"/>
    </row>
    <row r="28" spans="2:20" ht="12.75">
      <c r="B28" s="23"/>
      <c r="R28" s="1242"/>
      <c r="S28" s="1242"/>
      <c r="T28" s="1242"/>
    </row>
    <row r="29" spans="2:20" ht="12.75">
      <c r="B29" s="23"/>
      <c r="R29" s="1242"/>
      <c r="S29" s="1242"/>
      <c r="T29" s="1242"/>
    </row>
    <row r="30" spans="2:20" ht="12.75">
      <c r="B30" s="23"/>
      <c r="R30" s="1242"/>
      <c r="S30" s="1242"/>
      <c r="T30" s="1242"/>
    </row>
    <row r="31" spans="2:20" ht="12.75">
      <c r="B31" s="23"/>
      <c r="R31" s="1242"/>
      <c r="S31" s="1242"/>
      <c r="T31" s="1242"/>
    </row>
    <row r="32" spans="2:20" ht="12.75">
      <c r="B32" s="23"/>
      <c r="R32" s="1242"/>
      <c r="S32" s="1242"/>
      <c r="T32" s="1242"/>
    </row>
    <row r="33" spans="2:20" ht="12.75">
      <c r="B33" s="23"/>
      <c r="R33" s="1242"/>
      <c r="S33" s="1242"/>
      <c r="T33" s="1242"/>
    </row>
    <row r="34" spans="2:20" ht="12.75">
      <c r="B34" s="23"/>
      <c r="R34" s="1242"/>
      <c r="S34" s="1242"/>
      <c r="T34" s="1242"/>
    </row>
    <row r="35" spans="2:20" ht="12.75">
      <c r="B35" s="23"/>
      <c r="R35" s="1242"/>
      <c r="S35" s="1242"/>
      <c r="T35" s="1242"/>
    </row>
    <row r="36" spans="2:20" ht="12.75">
      <c r="B36" s="23"/>
      <c r="J36" s="1083" t="s">
        <v>1785</v>
      </c>
      <c r="R36" s="1242"/>
      <c r="S36" s="1242"/>
      <c r="T36" s="1242"/>
    </row>
    <row r="37" spans="2:20" ht="12.75">
      <c r="B37" s="23"/>
      <c r="R37" s="1242"/>
      <c r="S37" s="1242"/>
      <c r="T37" s="1242"/>
    </row>
    <row r="38" spans="1:20" ht="13.5" thickBot="1">
      <c r="A38" s="353"/>
      <c r="B38" s="23"/>
      <c r="Q38" s="193" t="s">
        <v>1795</v>
      </c>
      <c r="R38" s="1242"/>
      <c r="S38" s="1242"/>
      <c r="T38" s="1242"/>
    </row>
    <row r="39" spans="1:20" ht="13.5">
      <c r="A39" s="1390" t="s">
        <v>1648</v>
      </c>
      <c r="B39" s="1442" t="s">
        <v>631</v>
      </c>
      <c r="C39" s="1442" t="s">
        <v>632</v>
      </c>
      <c r="D39" s="1442" t="s">
        <v>633</v>
      </c>
      <c r="E39" s="1442" t="s">
        <v>634</v>
      </c>
      <c r="F39" s="1442" t="s">
        <v>635</v>
      </c>
      <c r="G39" s="1442" t="s">
        <v>179</v>
      </c>
      <c r="H39" s="1442" t="s">
        <v>636</v>
      </c>
      <c r="I39" s="1442" t="s">
        <v>1867</v>
      </c>
      <c r="J39" s="1442" t="s">
        <v>637</v>
      </c>
      <c r="K39" s="1442" t="s">
        <v>638</v>
      </c>
      <c r="L39" s="746" t="s">
        <v>1799</v>
      </c>
      <c r="M39" s="1442" t="s">
        <v>601</v>
      </c>
      <c r="N39" s="1443" t="s">
        <v>639</v>
      </c>
      <c r="O39" s="746" t="s">
        <v>1799</v>
      </c>
      <c r="P39" s="35" t="s">
        <v>601</v>
      </c>
      <c r="Q39" s="1444" t="s">
        <v>639</v>
      </c>
      <c r="R39" s="1242"/>
      <c r="S39" s="1242"/>
      <c r="T39" s="1242"/>
    </row>
    <row r="40" spans="1:20" ht="13.5">
      <c r="A40" s="1396"/>
      <c r="B40" s="1445" t="s">
        <v>640</v>
      </c>
      <c r="C40" s="1445"/>
      <c r="D40" s="1445"/>
      <c r="E40" s="1445"/>
      <c r="F40" s="1445"/>
      <c r="G40" s="1445"/>
      <c r="H40" s="1445"/>
      <c r="I40" s="1445"/>
      <c r="J40" s="1445"/>
      <c r="K40" s="1445"/>
      <c r="L40" s="1446" t="s">
        <v>626</v>
      </c>
      <c r="M40" s="1445" t="s">
        <v>641</v>
      </c>
      <c r="N40" s="1447" t="s">
        <v>628</v>
      </c>
      <c r="O40" s="1446" t="s">
        <v>626</v>
      </c>
      <c r="P40" s="270" t="s">
        <v>641</v>
      </c>
      <c r="Q40" s="1448" t="s">
        <v>628</v>
      </c>
      <c r="R40" s="1242"/>
      <c r="S40" s="1242"/>
      <c r="T40" s="1242"/>
    </row>
    <row r="41" spans="1:20" ht="14.25" thickBot="1">
      <c r="A41" s="133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750" t="s">
        <v>629</v>
      </c>
      <c r="M41" s="1449" t="s">
        <v>629</v>
      </c>
      <c r="N41" s="1450" t="s">
        <v>629</v>
      </c>
      <c r="O41" s="750" t="s">
        <v>630</v>
      </c>
      <c r="P41" s="1449" t="s">
        <v>630</v>
      </c>
      <c r="Q41" s="1450" t="s">
        <v>630</v>
      </c>
      <c r="R41" s="1242"/>
      <c r="S41" s="1242"/>
      <c r="T41" s="1242"/>
    </row>
    <row r="42" spans="1:20" ht="14.25" thickBot="1">
      <c r="A42" s="1246" t="s">
        <v>569</v>
      </c>
      <c r="B42" s="1283"/>
      <c r="C42" s="1283"/>
      <c r="D42" s="1283"/>
      <c r="E42" s="1283"/>
      <c r="F42" s="1283"/>
      <c r="G42" s="1283"/>
      <c r="H42" s="1283"/>
      <c r="I42" s="1283"/>
      <c r="J42" s="1283"/>
      <c r="K42" s="1283"/>
      <c r="L42" s="1469"/>
      <c r="M42" s="1284"/>
      <c r="N42" s="1470"/>
      <c r="O42" s="1471"/>
      <c r="P42" s="1472"/>
      <c r="Q42" s="1453"/>
      <c r="R42" s="1242"/>
      <c r="S42" s="1242"/>
      <c r="T42" s="1242"/>
    </row>
    <row r="43" spans="1:20" ht="12.75">
      <c r="A43" s="247" t="s">
        <v>570</v>
      </c>
      <c r="B43" s="74">
        <v>48</v>
      </c>
      <c r="C43" s="74">
        <v>386</v>
      </c>
      <c r="D43" s="74">
        <v>141</v>
      </c>
      <c r="E43" s="74">
        <v>265</v>
      </c>
      <c r="F43" s="74">
        <v>65</v>
      </c>
      <c r="G43" s="74">
        <v>8</v>
      </c>
      <c r="H43" s="74">
        <v>52</v>
      </c>
      <c r="I43" s="74">
        <v>150</v>
      </c>
      <c r="J43" s="74">
        <v>8</v>
      </c>
      <c r="K43" s="74">
        <v>180</v>
      </c>
      <c r="L43" s="1454">
        <f>SUM(B43:K43)</f>
        <v>1303</v>
      </c>
      <c r="M43" s="1455">
        <v>1543</v>
      </c>
      <c r="N43" s="1456">
        <f aca="true" t="shared" si="4" ref="N43:N62">M43-L43</f>
        <v>240</v>
      </c>
      <c r="O43" s="1473">
        <v>1484</v>
      </c>
      <c r="P43" s="1455">
        <v>1510</v>
      </c>
      <c r="Q43" s="1474">
        <f>P43-O43</f>
        <v>26</v>
      </c>
      <c r="R43" s="1242"/>
      <c r="S43" s="1242"/>
      <c r="T43" s="1242"/>
    </row>
    <row r="44" spans="1:20" ht="12.75">
      <c r="A44" s="52" t="s">
        <v>571</v>
      </c>
      <c r="B44" s="67">
        <v>212</v>
      </c>
      <c r="C44" s="67">
        <v>614</v>
      </c>
      <c r="D44" s="67">
        <v>412</v>
      </c>
      <c r="E44" s="67">
        <v>512</v>
      </c>
      <c r="F44" s="67">
        <v>116</v>
      </c>
      <c r="G44" s="67">
        <v>316</v>
      </c>
      <c r="H44" s="67">
        <v>55</v>
      </c>
      <c r="I44" s="67">
        <v>0</v>
      </c>
      <c r="J44" s="67">
        <v>6</v>
      </c>
      <c r="K44" s="67">
        <v>601</v>
      </c>
      <c r="L44" s="1454">
        <f aca="true" t="shared" si="5" ref="L44:L62">SUM(B44:K44)</f>
        <v>2844</v>
      </c>
      <c r="M44" s="1458">
        <v>2923</v>
      </c>
      <c r="N44" s="1456">
        <f t="shared" si="4"/>
        <v>79</v>
      </c>
      <c r="O44" s="1475">
        <v>2817</v>
      </c>
      <c r="P44" s="1458">
        <v>2840</v>
      </c>
      <c r="Q44" s="1476">
        <f aca="true" t="shared" si="6" ref="Q44:Q62">P44-O44</f>
        <v>23</v>
      </c>
      <c r="R44" s="1242"/>
      <c r="S44" s="1242"/>
      <c r="T44" s="1242"/>
    </row>
    <row r="45" spans="1:20" ht="12.75">
      <c r="A45" s="52" t="s">
        <v>572</v>
      </c>
      <c r="B45" s="67">
        <v>260</v>
      </c>
      <c r="C45" s="67">
        <v>520</v>
      </c>
      <c r="D45" s="67">
        <v>205</v>
      </c>
      <c r="E45" s="67">
        <v>570</v>
      </c>
      <c r="F45" s="67">
        <v>116</v>
      </c>
      <c r="G45" s="67">
        <v>13</v>
      </c>
      <c r="H45" s="67">
        <v>34</v>
      </c>
      <c r="I45" s="67">
        <v>357</v>
      </c>
      <c r="J45" s="67">
        <v>54</v>
      </c>
      <c r="K45" s="67">
        <v>328</v>
      </c>
      <c r="L45" s="1454">
        <f t="shared" si="5"/>
        <v>2457</v>
      </c>
      <c r="M45" s="1458">
        <v>2535</v>
      </c>
      <c r="N45" s="1456">
        <f t="shared" si="4"/>
        <v>78</v>
      </c>
      <c r="O45" s="1475">
        <v>2503</v>
      </c>
      <c r="P45" s="1458">
        <v>2545</v>
      </c>
      <c r="Q45" s="1476">
        <f t="shared" si="6"/>
        <v>42</v>
      </c>
      <c r="R45" s="1242"/>
      <c r="S45" s="1242"/>
      <c r="T45" s="1242"/>
    </row>
    <row r="46" spans="1:20" ht="12.75">
      <c r="A46" s="52" t="s">
        <v>573</v>
      </c>
      <c r="B46" s="67">
        <v>197</v>
      </c>
      <c r="C46" s="67">
        <v>599</v>
      </c>
      <c r="D46" s="67">
        <v>220</v>
      </c>
      <c r="E46" s="67">
        <v>427</v>
      </c>
      <c r="F46" s="67">
        <v>145</v>
      </c>
      <c r="G46" s="67">
        <v>15</v>
      </c>
      <c r="H46" s="67">
        <v>42</v>
      </c>
      <c r="I46" s="67">
        <v>124</v>
      </c>
      <c r="J46" s="67">
        <v>52</v>
      </c>
      <c r="K46" s="67">
        <v>718</v>
      </c>
      <c r="L46" s="1454">
        <f t="shared" si="5"/>
        <v>2539</v>
      </c>
      <c r="M46" s="1458">
        <v>2804</v>
      </c>
      <c r="N46" s="1456">
        <f t="shared" si="4"/>
        <v>265</v>
      </c>
      <c r="O46" s="1475">
        <v>2722</v>
      </c>
      <c r="P46" s="1458">
        <v>3012</v>
      </c>
      <c r="Q46" s="1476">
        <f t="shared" si="6"/>
        <v>290</v>
      </c>
      <c r="R46" s="1242"/>
      <c r="S46" s="1242"/>
      <c r="T46" s="1242"/>
    </row>
    <row r="47" spans="1:20" ht="12.75">
      <c r="A47" s="52" t="s">
        <v>574</v>
      </c>
      <c r="B47" s="67">
        <v>169</v>
      </c>
      <c r="C47" s="67">
        <v>1423</v>
      </c>
      <c r="D47" s="67">
        <v>487</v>
      </c>
      <c r="E47" s="67">
        <v>1415</v>
      </c>
      <c r="F47" s="67">
        <v>301</v>
      </c>
      <c r="G47" s="67">
        <v>433</v>
      </c>
      <c r="H47" s="67">
        <v>151</v>
      </c>
      <c r="I47" s="67">
        <v>677</v>
      </c>
      <c r="J47" s="67">
        <v>189</v>
      </c>
      <c r="K47" s="67">
        <v>819</v>
      </c>
      <c r="L47" s="1454">
        <f t="shared" si="5"/>
        <v>6064</v>
      </c>
      <c r="M47" s="1458">
        <v>6336</v>
      </c>
      <c r="N47" s="1456">
        <f t="shared" si="4"/>
        <v>272</v>
      </c>
      <c r="O47" s="1475">
        <v>5875</v>
      </c>
      <c r="P47" s="1458">
        <v>5959</v>
      </c>
      <c r="Q47" s="1476">
        <f t="shared" si="6"/>
        <v>84</v>
      </c>
      <c r="R47" s="1242"/>
      <c r="S47" s="1242"/>
      <c r="T47" s="1242"/>
    </row>
    <row r="48" spans="1:20" ht="12.75">
      <c r="A48" s="52" t="s">
        <v>575</v>
      </c>
      <c r="B48" s="67">
        <v>247</v>
      </c>
      <c r="C48" s="67">
        <v>623</v>
      </c>
      <c r="D48" s="67">
        <v>278</v>
      </c>
      <c r="E48" s="67">
        <v>648</v>
      </c>
      <c r="F48" s="67">
        <v>68</v>
      </c>
      <c r="G48" s="67">
        <v>336</v>
      </c>
      <c r="H48" s="67">
        <v>101</v>
      </c>
      <c r="I48" s="67">
        <v>0</v>
      </c>
      <c r="J48" s="67">
        <v>36</v>
      </c>
      <c r="K48" s="67">
        <v>298</v>
      </c>
      <c r="L48" s="1454">
        <f t="shared" si="5"/>
        <v>2635</v>
      </c>
      <c r="M48" s="1458">
        <v>2651</v>
      </c>
      <c r="N48" s="1456">
        <f t="shared" si="4"/>
        <v>16</v>
      </c>
      <c r="O48" s="1475">
        <v>2246</v>
      </c>
      <c r="P48" s="1458">
        <v>2640</v>
      </c>
      <c r="Q48" s="1476">
        <f t="shared" si="6"/>
        <v>394</v>
      </c>
      <c r="R48" s="1242"/>
      <c r="S48" s="1242"/>
      <c r="T48" s="1242"/>
    </row>
    <row r="49" spans="1:20" ht="12.75">
      <c r="A49" s="52" t="s">
        <v>576</v>
      </c>
      <c r="B49" s="67">
        <v>51</v>
      </c>
      <c r="C49" s="67">
        <v>671</v>
      </c>
      <c r="D49" s="67">
        <v>677</v>
      </c>
      <c r="E49" s="67">
        <v>559</v>
      </c>
      <c r="F49" s="67">
        <v>127</v>
      </c>
      <c r="G49" s="67">
        <v>14</v>
      </c>
      <c r="H49" s="67">
        <v>86</v>
      </c>
      <c r="I49" s="67">
        <v>597</v>
      </c>
      <c r="J49" s="67">
        <v>63</v>
      </c>
      <c r="K49" s="67">
        <v>1754</v>
      </c>
      <c r="L49" s="1454">
        <f t="shared" si="5"/>
        <v>4599</v>
      </c>
      <c r="M49" s="1458">
        <v>4741</v>
      </c>
      <c r="N49" s="1456">
        <f t="shared" si="4"/>
        <v>142</v>
      </c>
      <c r="O49" s="1475">
        <v>2668</v>
      </c>
      <c r="P49" s="1458">
        <v>2668</v>
      </c>
      <c r="Q49" s="1476">
        <f t="shared" si="6"/>
        <v>0</v>
      </c>
      <c r="R49" s="1242"/>
      <c r="S49" s="1242"/>
      <c r="T49" s="1242"/>
    </row>
    <row r="50" spans="1:20" ht="12.75">
      <c r="A50" s="52" t="s">
        <v>577</v>
      </c>
      <c r="B50" s="67">
        <v>349</v>
      </c>
      <c r="C50" s="67">
        <v>585</v>
      </c>
      <c r="D50" s="67">
        <v>353</v>
      </c>
      <c r="E50" s="67">
        <v>594</v>
      </c>
      <c r="F50" s="67">
        <v>87</v>
      </c>
      <c r="G50" s="67">
        <v>0</v>
      </c>
      <c r="H50" s="67">
        <v>23</v>
      </c>
      <c r="I50" s="67">
        <v>192</v>
      </c>
      <c r="J50" s="67">
        <v>64</v>
      </c>
      <c r="K50" s="67">
        <v>410</v>
      </c>
      <c r="L50" s="1454">
        <f t="shared" si="5"/>
        <v>2657</v>
      </c>
      <c r="M50" s="1458">
        <v>2919</v>
      </c>
      <c r="N50" s="1456">
        <f t="shared" si="4"/>
        <v>262</v>
      </c>
      <c r="O50" s="1475">
        <v>2691</v>
      </c>
      <c r="P50" s="1458">
        <v>2853</v>
      </c>
      <c r="Q50" s="1476">
        <f t="shared" si="6"/>
        <v>162</v>
      </c>
      <c r="R50" s="1242"/>
      <c r="S50" s="1242"/>
      <c r="T50" s="1242"/>
    </row>
    <row r="51" spans="1:20" ht="12.75">
      <c r="A51" s="247" t="s">
        <v>578</v>
      </c>
      <c r="B51" s="74">
        <v>473</v>
      </c>
      <c r="C51" s="74">
        <v>1114</v>
      </c>
      <c r="D51" s="74">
        <v>631</v>
      </c>
      <c r="E51" s="74">
        <v>1170</v>
      </c>
      <c r="F51" s="74">
        <v>166</v>
      </c>
      <c r="G51" s="74">
        <v>28</v>
      </c>
      <c r="H51" s="74">
        <v>115</v>
      </c>
      <c r="I51" s="74">
        <v>531</v>
      </c>
      <c r="J51" s="74">
        <v>8</v>
      </c>
      <c r="K51" s="74">
        <v>1101</v>
      </c>
      <c r="L51" s="1454">
        <f t="shared" si="5"/>
        <v>5337</v>
      </c>
      <c r="M51" s="1455">
        <v>5368</v>
      </c>
      <c r="N51" s="1456">
        <f t="shared" si="4"/>
        <v>31</v>
      </c>
      <c r="O51" s="1473">
        <v>4483</v>
      </c>
      <c r="P51" s="1455">
        <v>5261</v>
      </c>
      <c r="Q51" s="1476">
        <f t="shared" si="6"/>
        <v>778</v>
      </c>
      <c r="R51" s="1242"/>
      <c r="S51" s="1242"/>
      <c r="T51" s="1242"/>
    </row>
    <row r="52" spans="1:20" ht="12.75">
      <c r="A52" s="52" t="s">
        <v>579</v>
      </c>
      <c r="B52" s="67">
        <v>280</v>
      </c>
      <c r="C52" s="67">
        <v>830</v>
      </c>
      <c r="D52" s="67">
        <v>452</v>
      </c>
      <c r="E52" s="67">
        <v>545</v>
      </c>
      <c r="F52" s="67">
        <v>79</v>
      </c>
      <c r="G52" s="67">
        <v>11</v>
      </c>
      <c r="H52" s="67">
        <v>67</v>
      </c>
      <c r="I52" s="67">
        <v>230</v>
      </c>
      <c r="J52" s="67">
        <v>37</v>
      </c>
      <c r="K52" s="67">
        <v>904</v>
      </c>
      <c r="L52" s="1454">
        <f t="shared" si="5"/>
        <v>3435</v>
      </c>
      <c r="M52" s="1477">
        <v>3538</v>
      </c>
      <c r="N52" s="1460">
        <f t="shared" si="4"/>
        <v>103</v>
      </c>
      <c r="O52" s="1475">
        <v>3143</v>
      </c>
      <c r="P52" s="1477">
        <v>3349</v>
      </c>
      <c r="Q52" s="1476">
        <f t="shared" si="6"/>
        <v>206</v>
      </c>
      <c r="R52" s="1242"/>
      <c r="S52" s="1242"/>
      <c r="T52" s="1242"/>
    </row>
    <row r="53" spans="1:20" ht="12.75">
      <c r="A53" s="52" t="s">
        <v>616</v>
      </c>
      <c r="B53" s="67">
        <v>89</v>
      </c>
      <c r="C53" s="67">
        <v>904</v>
      </c>
      <c r="D53" s="67">
        <v>573</v>
      </c>
      <c r="E53" s="67">
        <v>586</v>
      </c>
      <c r="F53" s="67">
        <v>129</v>
      </c>
      <c r="G53" s="67">
        <v>11</v>
      </c>
      <c r="H53" s="67">
        <v>61</v>
      </c>
      <c r="I53" s="67">
        <v>467</v>
      </c>
      <c r="J53" s="67">
        <v>50</v>
      </c>
      <c r="K53" s="67">
        <v>745</v>
      </c>
      <c r="L53" s="1454">
        <f>SUM(B53:K53)</f>
        <v>3615</v>
      </c>
      <c r="M53" s="1477">
        <v>3725</v>
      </c>
      <c r="N53" s="1460">
        <f t="shared" si="4"/>
        <v>110</v>
      </c>
      <c r="O53" s="1475">
        <v>3482</v>
      </c>
      <c r="P53" s="1477">
        <v>3633</v>
      </c>
      <c r="Q53" s="1476">
        <f>P53-O53</f>
        <v>151</v>
      </c>
      <c r="R53" s="1242"/>
      <c r="S53" s="1242"/>
      <c r="T53" s="1242"/>
    </row>
    <row r="54" spans="1:20" ht="12.75">
      <c r="A54" s="52" t="s">
        <v>581</v>
      </c>
      <c r="B54" s="67">
        <v>253</v>
      </c>
      <c r="C54" s="67">
        <v>902</v>
      </c>
      <c r="D54" s="67">
        <v>328</v>
      </c>
      <c r="E54" s="67">
        <v>984</v>
      </c>
      <c r="F54" s="67">
        <v>220</v>
      </c>
      <c r="G54" s="67">
        <v>41</v>
      </c>
      <c r="H54" s="67">
        <v>147</v>
      </c>
      <c r="I54" s="67">
        <v>590</v>
      </c>
      <c r="J54" s="67">
        <v>74</v>
      </c>
      <c r="K54" s="67">
        <v>629</v>
      </c>
      <c r="L54" s="1454">
        <f t="shared" si="5"/>
        <v>4168</v>
      </c>
      <c r="M54" s="1458">
        <v>4203</v>
      </c>
      <c r="N54" s="1460">
        <f t="shared" si="4"/>
        <v>35</v>
      </c>
      <c r="O54" s="1475">
        <v>4135</v>
      </c>
      <c r="P54" s="1458">
        <v>4145</v>
      </c>
      <c r="Q54" s="1476">
        <f t="shared" si="6"/>
        <v>10</v>
      </c>
      <c r="R54" s="1242"/>
      <c r="S54" s="1242"/>
      <c r="T54" s="1242"/>
    </row>
    <row r="55" spans="1:20" ht="12.75">
      <c r="A55" s="247" t="s">
        <v>582</v>
      </c>
      <c r="B55" s="74">
        <v>66</v>
      </c>
      <c r="C55" s="74">
        <v>691</v>
      </c>
      <c r="D55" s="74">
        <v>429</v>
      </c>
      <c r="E55" s="74">
        <v>517</v>
      </c>
      <c r="F55" s="74">
        <v>63</v>
      </c>
      <c r="G55" s="74">
        <v>13</v>
      </c>
      <c r="H55" s="74">
        <v>55</v>
      </c>
      <c r="I55" s="74">
        <v>230</v>
      </c>
      <c r="J55" s="74">
        <v>8</v>
      </c>
      <c r="K55" s="74">
        <v>637</v>
      </c>
      <c r="L55" s="1454">
        <f t="shared" si="5"/>
        <v>2709</v>
      </c>
      <c r="M55" s="1455">
        <v>2787</v>
      </c>
      <c r="N55" s="1456">
        <f t="shared" si="4"/>
        <v>78</v>
      </c>
      <c r="O55" s="1473">
        <v>2466</v>
      </c>
      <c r="P55" s="1455">
        <v>2633</v>
      </c>
      <c r="Q55" s="1478">
        <f t="shared" si="6"/>
        <v>167</v>
      </c>
      <c r="R55" s="1242"/>
      <c r="S55" s="1242"/>
      <c r="T55" s="1242"/>
    </row>
    <row r="56" spans="1:20" ht="12.75">
      <c r="A56" s="52" t="s">
        <v>583</v>
      </c>
      <c r="B56" s="67">
        <v>537</v>
      </c>
      <c r="C56" s="67">
        <v>1296</v>
      </c>
      <c r="D56" s="67">
        <v>682</v>
      </c>
      <c r="E56" s="67">
        <v>1094</v>
      </c>
      <c r="F56" s="67">
        <v>250</v>
      </c>
      <c r="G56" s="67">
        <v>31</v>
      </c>
      <c r="H56" s="67">
        <v>130</v>
      </c>
      <c r="I56" s="67">
        <v>392</v>
      </c>
      <c r="J56" s="67">
        <v>113</v>
      </c>
      <c r="K56" s="67">
        <v>964</v>
      </c>
      <c r="L56" s="1454">
        <f t="shared" si="5"/>
        <v>5489</v>
      </c>
      <c r="M56" s="1458">
        <v>5586</v>
      </c>
      <c r="N56" s="1460">
        <f t="shared" si="4"/>
        <v>97</v>
      </c>
      <c r="O56" s="1475">
        <v>4921</v>
      </c>
      <c r="P56" s="1458">
        <v>5145</v>
      </c>
      <c r="Q56" s="1476">
        <f t="shared" si="6"/>
        <v>224</v>
      </c>
      <c r="R56" s="1242"/>
      <c r="S56" s="1242"/>
      <c r="T56" s="1242"/>
    </row>
    <row r="57" spans="1:20" ht="12.75">
      <c r="A57" s="247" t="s">
        <v>584</v>
      </c>
      <c r="B57" s="74">
        <v>266</v>
      </c>
      <c r="C57" s="74">
        <v>492</v>
      </c>
      <c r="D57" s="74">
        <v>379</v>
      </c>
      <c r="E57" s="74">
        <v>459</v>
      </c>
      <c r="F57" s="74">
        <v>47</v>
      </c>
      <c r="G57" s="74">
        <v>11</v>
      </c>
      <c r="H57" s="74">
        <v>49</v>
      </c>
      <c r="I57" s="74">
        <v>203</v>
      </c>
      <c r="J57" s="74">
        <v>29</v>
      </c>
      <c r="K57" s="74">
        <v>466</v>
      </c>
      <c r="L57" s="1454">
        <f t="shared" si="5"/>
        <v>2401</v>
      </c>
      <c r="M57" s="1455">
        <v>2468</v>
      </c>
      <c r="N57" s="1456">
        <f t="shared" si="4"/>
        <v>67</v>
      </c>
      <c r="O57" s="1473">
        <v>2319</v>
      </c>
      <c r="P57" s="1455">
        <v>2417</v>
      </c>
      <c r="Q57" s="1478">
        <f t="shared" si="6"/>
        <v>98</v>
      </c>
      <c r="R57" s="1242"/>
      <c r="S57" s="1242"/>
      <c r="T57" s="1242"/>
    </row>
    <row r="58" spans="1:20" ht="12.75">
      <c r="A58" s="52" t="s">
        <v>564</v>
      </c>
      <c r="B58" s="67">
        <v>276</v>
      </c>
      <c r="C58" s="67">
        <v>709</v>
      </c>
      <c r="D58" s="67">
        <v>207</v>
      </c>
      <c r="E58" s="67">
        <v>489</v>
      </c>
      <c r="F58" s="67">
        <v>64</v>
      </c>
      <c r="G58" s="67">
        <v>13</v>
      </c>
      <c r="H58" s="67">
        <v>66</v>
      </c>
      <c r="I58" s="67">
        <v>246</v>
      </c>
      <c r="J58" s="67">
        <v>151</v>
      </c>
      <c r="K58" s="67">
        <v>499</v>
      </c>
      <c r="L58" s="1454">
        <f t="shared" si="5"/>
        <v>2720</v>
      </c>
      <c r="M58" s="1458">
        <v>2797</v>
      </c>
      <c r="N58" s="1456">
        <f t="shared" si="4"/>
        <v>77</v>
      </c>
      <c r="O58" s="1475">
        <v>2392</v>
      </c>
      <c r="P58" s="1458">
        <v>2623</v>
      </c>
      <c r="Q58" s="1476">
        <f t="shared" si="6"/>
        <v>231</v>
      </c>
      <c r="R58" s="1242"/>
      <c r="S58" s="1242"/>
      <c r="T58" s="1242"/>
    </row>
    <row r="59" spans="1:20" ht="12.75">
      <c r="A59" s="52" t="s">
        <v>565</v>
      </c>
      <c r="B59" s="67">
        <v>161</v>
      </c>
      <c r="C59" s="67">
        <v>456</v>
      </c>
      <c r="D59" s="67">
        <v>192</v>
      </c>
      <c r="E59" s="67">
        <v>0</v>
      </c>
      <c r="F59" s="67">
        <v>70</v>
      </c>
      <c r="G59" s="67">
        <v>57</v>
      </c>
      <c r="H59" s="67">
        <v>39</v>
      </c>
      <c r="I59" s="67">
        <v>0</v>
      </c>
      <c r="J59" s="67">
        <v>5</v>
      </c>
      <c r="K59" s="67">
        <v>344</v>
      </c>
      <c r="L59" s="1454">
        <f t="shared" si="5"/>
        <v>1324</v>
      </c>
      <c r="M59" s="1458">
        <v>1417</v>
      </c>
      <c r="N59" s="1456">
        <f t="shared" si="4"/>
        <v>93</v>
      </c>
      <c r="O59" s="1475">
        <v>1471</v>
      </c>
      <c r="P59" s="1458">
        <v>1527</v>
      </c>
      <c r="Q59" s="1476">
        <f t="shared" si="6"/>
        <v>56</v>
      </c>
      <c r="R59" s="1242"/>
      <c r="S59" s="1242"/>
      <c r="T59" s="1242"/>
    </row>
    <row r="60" spans="1:20" ht="12.75">
      <c r="A60" s="52" t="s">
        <v>587</v>
      </c>
      <c r="B60" s="67">
        <v>469</v>
      </c>
      <c r="C60" s="67">
        <v>476</v>
      </c>
      <c r="D60" s="67">
        <v>320</v>
      </c>
      <c r="E60" s="67">
        <v>496</v>
      </c>
      <c r="F60" s="67">
        <v>86</v>
      </c>
      <c r="G60" s="67">
        <v>9</v>
      </c>
      <c r="H60" s="67">
        <v>39</v>
      </c>
      <c r="I60" s="67">
        <v>166</v>
      </c>
      <c r="J60" s="67">
        <v>5</v>
      </c>
      <c r="K60" s="67">
        <v>581</v>
      </c>
      <c r="L60" s="1454">
        <f t="shared" si="5"/>
        <v>2647</v>
      </c>
      <c r="M60" s="1458">
        <v>2715</v>
      </c>
      <c r="N60" s="1456">
        <f t="shared" si="4"/>
        <v>68</v>
      </c>
      <c r="O60" s="1475">
        <v>2357</v>
      </c>
      <c r="P60" s="1458">
        <v>2498</v>
      </c>
      <c r="Q60" s="1476">
        <f t="shared" si="6"/>
        <v>141</v>
      </c>
      <c r="R60" s="1242"/>
      <c r="S60" s="1242"/>
      <c r="T60" s="1242"/>
    </row>
    <row r="61" spans="1:20" ht="12.75">
      <c r="A61" s="52" t="s">
        <v>588</v>
      </c>
      <c r="B61" s="67">
        <v>69</v>
      </c>
      <c r="C61" s="67">
        <v>859</v>
      </c>
      <c r="D61" s="67">
        <v>335</v>
      </c>
      <c r="E61" s="67">
        <v>633</v>
      </c>
      <c r="F61" s="67">
        <v>133</v>
      </c>
      <c r="G61" s="67">
        <v>9</v>
      </c>
      <c r="H61" s="67">
        <v>84</v>
      </c>
      <c r="I61" s="67">
        <v>253</v>
      </c>
      <c r="J61" s="67">
        <v>7</v>
      </c>
      <c r="K61" s="67">
        <v>916</v>
      </c>
      <c r="L61" s="1454">
        <f t="shared" si="5"/>
        <v>3298</v>
      </c>
      <c r="M61" s="1458">
        <v>3355</v>
      </c>
      <c r="N61" s="1456">
        <f t="shared" si="4"/>
        <v>57</v>
      </c>
      <c r="O61" s="1475">
        <v>3168</v>
      </c>
      <c r="P61" s="1458">
        <v>3495</v>
      </c>
      <c r="Q61" s="1476">
        <f t="shared" si="6"/>
        <v>327</v>
      </c>
      <c r="R61" s="1242"/>
      <c r="S61" s="1242"/>
      <c r="T61" s="1242"/>
    </row>
    <row r="62" spans="1:20" ht="13.5" thickBot="1">
      <c r="A62" s="52" t="s">
        <v>589</v>
      </c>
      <c r="B62" s="67">
        <v>42</v>
      </c>
      <c r="C62" s="67">
        <v>721</v>
      </c>
      <c r="D62" s="67">
        <v>291</v>
      </c>
      <c r="E62" s="67">
        <v>566</v>
      </c>
      <c r="F62" s="67">
        <v>83</v>
      </c>
      <c r="G62" s="67">
        <v>19</v>
      </c>
      <c r="H62" s="67">
        <v>40</v>
      </c>
      <c r="I62" s="67">
        <v>340</v>
      </c>
      <c r="J62" s="67">
        <v>12</v>
      </c>
      <c r="K62" s="67">
        <v>523</v>
      </c>
      <c r="L62" s="1454">
        <f t="shared" si="5"/>
        <v>2637</v>
      </c>
      <c r="M62" s="1458">
        <v>3011</v>
      </c>
      <c r="N62" s="1479">
        <f t="shared" si="4"/>
        <v>374</v>
      </c>
      <c r="O62" s="1475">
        <v>2735</v>
      </c>
      <c r="P62" s="1458">
        <v>2969</v>
      </c>
      <c r="Q62" s="1480">
        <f t="shared" si="6"/>
        <v>234</v>
      </c>
      <c r="R62" s="1242"/>
      <c r="S62" s="1242"/>
      <c r="T62" s="1242"/>
    </row>
    <row r="63" spans="1:20" ht="15.75" thickBot="1">
      <c r="A63" s="1481" t="s">
        <v>590</v>
      </c>
      <c r="B63" s="4">
        <f aca="true" t="shared" si="7" ref="B63:P63">SUM(B43:B62)</f>
        <v>4514</v>
      </c>
      <c r="C63" s="4">
        <f t="shared" si="7"/>
        <v>14871</v>
      </c>
      <c r="D63" s="4">
        <f t="shared" si="7"/>
        <v>7592</v>
      </c>
      <c r="E63" s="4">
        <f t="shared" si="7"/>
        <v>12529</v>
      </c>
      <c r="F63" s="4">
        <f t="shared" si="7"/>
        <v>2415</v>
      </c>
      <c r="G63" s="4">
        <f t="shared" si="7"/>
        <v>1388</v>
      </c>
      <c r="H63" s="4">
        <f t="shared" si="7"/>
        <v>1436</v>
      </c>
      <c r="I63" s="4">
        <f t="shared" si="7"/>
        <v>5745</v>
      </c>
      <c r="J63" s="4">
        <f t="shared" si="7"/>
        <v>971</v>
      </c>
      <c r="K63" s="4">
        <f t="shared" si="7"/>
        <v>13417</v>
      </c>
      <c r="L63" s="1482">
        <f t="shared" si="7"/>
        <v>64878</v>
      </c>
      <c r="M63" s="1483">
        <f t="shared" si="7"/>
        <v>67422</v>
      </c>
      <c r="N63" s="1484">
        <f t="shared" si="7"/>
        <v>2544</v>
      </c>
      <c r="O63" s="1485">
        <f t="shared" si="7"/>
        <v>60078</v>
      </c>
      <c r="P63" s="1486">
        <f t="shared" si="7"/>
        <v>63722</v>
      </c>
      <c r="Q63" s="1487">
        <f>SUM(Q43:Q62)</f>
        <v>3644</v>
      </c>
      <c r="R63" s="1242"/>
      <c r="S63" s="1242"/>
      <c r="T63" s="1242"/>
    </row>
    <row r="64" spans="1:20" ht="15.75" thickBot="1">
      <c r="A64" s="1360" t="s">
        <v>642</v>
      </c>
      <c r="B64" s="219">
        <v>2883</v>
      </c>
      <c r="C64" s="219">
        <v>6820</v>
      </c>
      <c r="D64" s="219">
        <v>3219</v>
      </c>
      <c r="E64" s="219">
        <v>31148</v>
      </c>
      <c r="F64" s="219">
        <v>2088</v>
      </c>
      <c r="G64" s="219">
        <v>689</v>
      </c>
      <c r="H64" s="219">
        <v>1587</v>
      </c>
      <c r="I64" s="219">
        <v>1595</v>
      </c>
      <c r="J64" s="219">
        <v>2676</v>
      </c>
      <c r="K64" s="219">
        <v>17356</v>
      </c>
      <c r="L64" s="1482">
        <f>SUM(B64:K64)</f>
        <v>70061</v>
      </c>
      <c r="M64" s="1465">
        <v>70186</v>
      </c>
      <c r="N64" s="1466">
        <f>M64-L64</f>
        <v>125</v>
      </c>
      <c r="O64" s="1482">
        <v>66242</v>
      </c>
      <c r="P64" s="1488">
        <v>66500</v>
      </c>
      <c r="Q64" s="1489">
        <f>P64-O64</f>
        <v>258</v>
      </c>
      <c r="R64" s="1242"/>
      <c r="S64" s="1242"/>
      <c r="T64" s="1242"/>
    </row>
    <row r="65" spans="1:20" ht="16.5" thickBot="1">
      <c r="A65" s="1490" t="s">
        <v>1840</v>
      </c>
      <c r="B65" s="1434">
        <f aca="true" t="shared" si="8" ref="B65:Q65">SUM(B63:B64,B26)</f>
        <v>14951</v>
      </c>
      <c r="C65" s="1434">
        <f t="shared" si="8"/>
        <v>63487</v>
      </c>
      <c r="D65" s="1434">
        <f t="shared" si="8"/>
        <v>18279</v>
      </c>
      <c r="E65" s="1434">
        <f t="shared" si="8"/>
        <v>43677</v>
      </c>
      <c r="F65" s="1434">
        <f t="shared" si="8"/>
        <v>9717</v>
      </c>
      <c r="G65" s="1434">
        <f t="shared" si="8"/>
        <v>5199</v>
      </c>
      <c r="H65" s="1434">
        <f t="shared" si="8"/>
        <v>5360</v>
      </c>
      <c r="I65" s="1434">
        <f t="shared" si="8"/>
        <v>19345</v>
      </c>
      <c r="J65" s="1434">
        <f t="shared" si="8"/>
        <v>5896</v>
      </c>
      <c r="K65" s="1434">
        <f t="shared" si="8"/>
        <v>55041</v>
      </c>
      <c r="L65" s="1491">
        <f t="shared" si="8"/>
        <v>240952</v>
      </c>
      <c r="M65" s="1492">
        <f t="shared" si="8"/>
        <v>247852</v>
      </c>
      <c r="N65" s="1493">
        <f t="shared" si="8"/>
        <v>6900</v>
      </c>
      <c r="O65" s="1494">
        <f t="shared" si="8"/>
        <v>233124</v>
      </c>
      <c r="P65" s="1495">
        <f t="shared" si="8"/>
        <v>241774</v>
      </c>
      <c r="Q65" s="1495">
        <f t="shared" si="8"/>
        <v>8650</v>
      </c>
      <c r="R65" s="1242"/>
      <c r="S65" s="1242"/>
      <c r="T65" s="1242"/>
    </row>
    <row r="66" spans="1:20" ht="12.75">
      <c r="A66" s="1332"/>
      <c r="B66" s="253"/>
      <c r="C66" s="253"/>
      <c r="D66" s="253"/>
      <c r="E66" s="253"/>
      <c r="F66" s="253"/>
      <c r="G66" s="253"/>
      <c r="H66" s="253"/>
      <c r="J66" s="253"/>
      <c r="K66" s="253"/>
      <c r="L66" s="253"/>
      <c r="M66" s="253"/>
      <c r="N66" s="253"/>
      <c r="O66" s="253"/>
      <c r="R66" s="1242"/>
      <c r="S66" s="1242"/>
      <c r="T66" s="1242"/>
    </row>
    <row r="67" spans="1:20" ht="12.75">
      <c r="A67" s="1332"/>
      <c r="B67" s="253"/>
      <c r="C67" s="253"/>
      <c r="D67" s="253"/>
      <c r="E67" s="253"/>
      <c r="F67" s="253"/>
      <c r="G67" s="253"/>
      <c r="H67" s="253"/>
      <c r="J67" s="253"/>
      <c r="K67" s="253"/>
      <c r="L67" s="1496"/>
      <c r="M67" s="253"/>
      <c r="N67" s="253"/>
      <c r="O67" s="253"/>
      <c r="R67" s="1242"/>
      <c r="S67" s="1242"/>
      <c r="T67" s="1242"/>
    </row>
    <row r="68" spans="1:20" ht="12.75">
      <c r="A68" s="1332"/>
      <c r="B68" s="253"/>
      <c r="C68" s="253"/>
      <c r="D68" s="253"/>
      <c r="E68" s="253"/>
      <c r="F68" s="253"/>
      <c r="G68" s="253"/>
      <c r="H68" s="253"/>
      <c r="J68" s="253"/>
      <c r="K68" s="253"/>
      <c r="L68" s="253"/>
      <c r="M68" s="253"/>
      <c r="N68" s="253"/>
      <c r="O68" s="253"/>
      <c r="R68" s="1242"/>
      <c r="S68" s="1242"/>
      <c r="T68" s="1242"/>
    </row>
    <row r="69" spans="1:20" ht="12.75">
      <c r="A69" s="1332"/>
      <c r="B69" s="253"/>
      <c r="C69" s="253"/>
      <c r="D69" s="253"/>
      <c r="E69" s="253"/>
      <c r="F69" s="253"/>
      <c r="G69" s="253"/>
      <c r="H69" s="253"/>
      <c r="I69" s="29"/>
      <c r="K69" s="253"/>
      <c r="L69" s="253"/>
      <c r="M69" s="253"/>
      <c r="N69" s="253"/>
      <c r="O69" s="253"/>
      <c r="R69" s="1242"/>
      <c r="S69" s="1242"/>
      <c r="T69" s="1242"/>
    </row>
    <row r="70" spans="1:20" ht="12.75">
      <c r="A70" s="1332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R70" s="1242"/>
      <c r="S70" s="1242"/>
      <c r="T70" s="1242"/>
    </row>
    <row r="71" spans="1:20" ht="12.75">
      <c r="A71" s="1332"/>
      <c r="B71" s="253"/>
      <c r="C71" s="253"/>
      <c r="D71" s="253"/>
      <c r="E71" s="253"/>
      <c r="F71" s="253"/>
      <c r="G71" s="253"/>
      <c r="H71" s="253"/>
      <c r="I71" s="253"/>
      <c r="K71" s="253"/>
      <c r="L71" s="253"/>
      <c r="M71" s="253"/>
      <c r="N71" s="253"/>
      <c r="O71" s="253"/>
      <c r="R71" s="1242"/>
      <c r="S71" s="1242"/>
      <c r="T71" s="1242"/>
    </row>
    <row r="72" spans="1:20" ht="12.75">
      <c r="A72" s="1332"/>
      <c r="B72" s="253"/>
      <c r="C72" s="253"/>
      <c r="D72" s="253"/>
      <c r="E72" s="253"/>
      <c r="F72" s="253"/>
      <c r="G72" s="253"/>
      <c r="H72" s="253"/>
      <c r="I72" s="253"/>
      <c r="J72" s="1298"/>
      <c r="K72" s="253"/>
      <c r="L72" s="253"/>
      <c r="M72" s="253"/>
      <c r="N72" s="253"/>
      <c r="O72" s="253"/>
      <c r="R72" s="1242"/>
      <c r="S72" s="1242"/>
      <c r="T72" s="1242"/>
    </row>
    <row r="73" spans="1:20" ht="12.75">
      <c r="A73" s="1332"/>
      <c r="B73" s="253"/>
      <c r="C73" s="253"/>
      <c r="D73" s="253"/>
      <c r="E73" s="253"/>
      <c r="F73" s="253"/>
      <c r="G73" s="253"/>
      <c r="H73" s="253"/>
      <c r="I73" s="253"/>
      <c r="J73" s="1083" t="s">
        <v>747</v>
      </c>
      <c r="K73" s="253"/>
      <c r="L73" s="253"/>
      <c r="M73" s="253"/>
      <c r="N73" s="253"/>
      <c r="O73" s="253"/>
      <c r="R73" s="1242"/>
      <c r="S73" s="1242"/>
      <c r="T73" s="1242"/>
    </row>
    <row r="74" ht="12.75">
      <c r="A74" s="151"/>
    </row>
    <row r="75" ht="12.75">
      <c r="A75" s="151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  <row r="99" ht="12.75">
      <c r="A99" s="151"/>
    </row>
    <row r="100" ht="12.75">
      <c r="A100" s="151"/>
    </row>
    <row r="101" ht="12.75">
      <c r="A101" s="151"/>
    </row>
    <row r="102" ht="12.75">
      <c r="A102" s="151"/>
    </row>
    <row r="103" ht="12.75">
      <c r="A103" s="151"/>
    </row>
    <row r="104" ht="12.75">
      <c r="A104" s="151"/>
    </row>
    <row r="105" ht="12.75">
      <c r="A105" s="151"/>
    </row>
    <row r="106" ht="12.75">
      <c r="A106" s="151"/>
    </row>
    <row r="107" ht="12.75">
      <c r="A107" s="151"/>
    </row>
    <row r="108" ht="12.75">
      <c r="A108" s="151"/>
    </row>
    <row r="109" ht="12.75">
      <c r="A109" s="151"/>
    </row>
    <row r="110" ht="12.75">
      <c r="A110" s="151"/>
    </row>
    <row r="111" ht="12.75">
      <c r="A111" s="151"/>
    </row>
    <row r="112" ht="12.75">
      <c r="A112" s="151"/>
    </row>
    <row r="113" ht="12.75">
      <c r="A113" s="151"/>
    </row>
    <row r="114" ht="12.75">
      <c r="A114" s="151"/>
    </row>
    <row r="115" ht="12.75">
      <c r="A115" s="151"/>
    </row>
    <row r="116" ht="12.75">
      <c r="A116" s="151"/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ht="12.75">
      <c r="A138" s="151"/>
    </row>
    <row r="139" ht="12.75">
      <c r="A139" s="151"/>
    </row>
    <row r="140" ht="12.75">
      <c r="A140" s="151"/>
    </row>
    <row r="141" ht="12.75">
      <c r="A141" s="151"/>
    </row>
    <row r="142" ht="12.75">
      <c r="A142" s="151"/>
    </row>
    <row r="143" ht="12.75">
      <c r="A143" s="151"/>
    </row>
    <row r="144" ht="12.75">
      <c r="A144" s="151"/>
    </row>
    <row r="145" ht="12.75">
      <c r="A145" s="151"/>
    </row>
    <row r="146" ht="12.75">
      <c r="A146" s="151"/>
    </row>
    <row r="147" ht="12.75">
      <c r="A147" s="151"/>
    </row>
    <row r="148" ht="12.75">
      <c r="A148" s="151"/>
    </row>
  </sheetData>
  <sheetProtection/>
  <mergeCells count="1">
    <mergeCell ref="A7:M7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M54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14.75390625" style="23" customWidth="1"/>
    <col min="2" max="2" width="6.875" style="23" bestFit="1" customWidth="1"/>
    <col min="3" max="3" width="6.25390625" style="23" bestFit="1" customWidth="1"/>
    <col min="4" max="4" width="7.875" style="23" bestFit="1" customWidth="1"/>
    <col min="5" max="5" width="7.25390625" style="23" bestFit="1" customWidth="1"/>
    <col min="6" max="6" width="5.75390625" style="23" customWidth="1"/>
    <col min="7" max="7" width="14.625" style="23" bestFit="1" customWidth="1"/>
    <col min="8" max="8" width="6.875" style="23" bestFit="1" customWidth="1"/>
    <col min="9" max="9" width="6.25390625" style="23" bestFit="1" customWidth="1"/>
    <col min="10" max="10" width="7.875" style="23" bestFit="1" customWidth="1"/>
    <col min="11" max="11" width="6.875" style="23" bestFit="1" customWidth="1"/>
    <col min="12" max="16384" width="9.125" style="23" customWidth="1"/>
  </cols>
  <sheetData>
    <row r="3" spans="1:13" ht="18.75">
      <c r="A3" s="429" t="s">
        <v>549</v>
      </c>
      <c r="B3" s="687"/>
      <c r="C3" s="1239"/>
      <c r="D3" s="1497"/>
      <c r="E3" s="1497"/>
      <c r="F3" s="1497"/>
      <c r="G3" s="1498"/>
      <c r="H3" s="1497"/>
      <c r="I3" s="252"/>
      <c r="J3" s="252"/>
      <c r="K3" s="252"/>
      <c r="L3" s="1242"/>
      <c r="M3" s="1242"/>
    </row>
    <row r="4" spans="1:13" ht="12.75">
      <c r="A4" s="430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1242"/>
      <c r="M4" s="1242"/>
    </row>
    <row r="5" spans="1:13" s="66" customFormat="1" ht="15.75">
      <c r="A5" s="2018" t="s">
        <v>643</v>
      </c>
      <c r="B5" s="2015"/>
      <c r="C5" s="2015"/>
      <c r="D5" s="2015"/>
      <c r="E5" s="259"/>
      <c r="F5" s="259"/>
      <c r="G5" s="2018" t="s">
        <v>644</v>
      </c>
      <c r="H5" s="2015"/>
      <c r="I5" s="2015"/>
      <c r="J5" s="1661"/>
      <c r="K5" s="259"/>
      <c r="L5" s="1662"/>
      <c r="M5" s="1662"/>
    </row>
    <row r="6" spans="1:13" s="66" customFormat="1" ht="15.75">
      <c r="A6" s="1499"/>
      <c r="B6" s="1660"/>
      <c r="C6" s="1660"/>
      <c r="D6" s="1660"/>
      <c r="E6" s="259"/>
      <c r="F6" s="259"/>
      <c r="G6" s="1499"/>
      <c r="H6" s="1660"/>
      <c r="I6" s="1660"/>
      <c r="J6" s="1661"/>
      <c r="K6" s="259"/>
      <c r="L6" s="1662"/>
      <c r="M6" s="1662"/>
    </row>
    <row r="7" spans="1:13" ht="13.5" thickBot="1">
      <c r="A7" s="252"/>
      <c r="B7" s="252"/>
      <c r="C7" s="252"/>
      <c r="D7" s="252"/>
      <c r="E7" s="1501" t="s">
        <v>1795</v>
      </c>
      <c r="F7" s="252"/>
      <c r="G7" s="1500"/>
      <c r="H7" s="1500"/>
      <c r="I7" s="1500"/>
      <c r="J7" s="1501"/>
      <c r="K7" s="1501" t="s">
        <v>1795</v>
      </c>
      <c r="L7" s="1242"/>
      <c r="M7" s="1242"/>
    </row>
    <row r="8" spans="1:13" ht="13.5">
      <c r="A8" s="1502" t="s">
        <v>1648</v>
      </c>
      <c r="B8" s="1503" t="s">
        <v>645</v>
      </c>
      <c r="C8" s="1504" t="s">
        <v>621</v>
      </c>
      <c r="D8" s="1504" t="s">
        <v>645</v>
      </c>
      <c r="E8" s="1505" t="s">
        <v>646</v>
      </c>
      <c r="F8" s="1506"/>
      <c r="G8" s="1502" t="s">
        <v>1648</v>
      </c>
      <c r="H8" s="1503" t="s">
        <v>645</v>
      </c>
      <c r="I8" s="1504" t="s">
        <v>621</v>
      </c>
      <c r="J8" s="1504" t="s">
        <v>645</v>
      </c>
      <c r="K8" s="1505" t="s">
        <v>646</v>
      </c>
      <c r="L8" s="1242"/>
      <c r="M8" s="1242"/>
    </row>
    <row r="9" spans="1:13" ht="14.25" thickBot="1">
      <c r="A9" s="1507"/>
      <c r="B9" s="1508" t="s">
        <v>647</v>
      </c>
      <c r="C9" s="1509"/>
      <c r="D9" s="1509" t="s">
        <v>648</v>
      </c>
      <c r="E9" s="1510"/>
      <c r="F9" s="1506"/>
      <c r="G9" s="1507"/>
      <c r="H9" s="1508" t="s">
        <v>647</v>
      </c>
      <c r="I9" s="1509"/>
      <c r="J9" s="1509" t="s">
        <v>648</v>
      </c>
      <c r="K9" s="1510"/>
      <c r="L9" s="1242"/>
      <c r="M9" s="1242"/>
    </row>
    <row r="10" spans="1:13" ht="14.25" thickBot="1">
      <c r="A10" s="1511" t="s">
        <v>554</v>
      </c>
      <c r="B10" s="1012"/>
      <c r="C10" s="1012"/>
      <c r="D10" s="1012"/>
      <c r="E10" s="1512"/>
      <c r="F10" s="1239"/>
      <c r="G10" s="1511" t="s">
        <v>554</v>
      </c>
      <c r="H10" s="1012"/>
      <c r="I10" s="1012"/>
      <c r="J10" s="1012"/>
      <c r="K10" s="1512"/>
      <c r="L10" s="1242"/>
      <c r="M10" s="1242"/>
    </row>
    <row r="11" spans="1:13" ht="12.75">
      <c r="A11" s="1513" t="s">
        <v>555</v>
      </c>
      <c r="B11" s="1514">
        <v>343</v>
      </c>
      <c r="C11" s="74">
        <v>503</v>
      </c>
      <c r="D11" s="74">
        <v>173</v>
      </c>
      <c r="E11" s="75">
        <v>227</v>
      </c>
      <c r="F11" s="1239"/>
      <c r="G11" s="1513" t="s">
        <v>555</v>
      </c>
      <c r="H11" s="1514">
        <v>158</v>
      </c>
      <c r="I11" s="74">
        <v>486</v>
      </c>
      <c r="J11" s="74">
        <v>173</v>
      </c>
      <c r="K11" s="75">
        <v>398</v>
      </c>
      <c r="L11" s="1242"/>
      <c r="M11" s="1242"/>
    </row>
    <row r="12" spans="1:13" ht="12.75">
      <c r="A12" s="1515" t="s">
        <v>556</v>
      </c>
      <c r="B12" s="1516">
        <v>309</v>
      </c>
      <c r="C12" s="67">
        <v>302</v>
      </c>
      <c r="D12" s="67">
        <v>872</v>
      </c>
      <c r="E12" s="22">
        <v>320</v>
      </c>
      <c r="F12" s="1239"/>
      <c r="G12" s="1515" t="s">
        <v>556</v>
      </c>
      <c r="H12" s="1516">
        <v>61</v>
      </c>
      <c r="I12" s="67">
        <v>294</v>
      </c>
      <c r="J12" s="67">
        <v>810</v>
      </c>
      <c r="K12" s="22">
        <v>357</v>
      </c>
      <c r="L12" s="1242"/>
      <c r="M12" s="1242"/>
    </row>
    <row r="13" spans="1:13" ht="12.75">
      <c r="A13" s="1515" t="s">
        <v>557</v>
      </c>
      <c r="B13" s="1516">
        <v>376</v>
      </c>
      <c r="C13" s="67">
        <v>79</v>
      </c>
      <c r="D13" s="67">
        <v>272</v>
      </c>
      <c r="E13" s="22">
        <v>383</v>
      </c>
      <c r="F13" s="1239"/>
      <c r="G13" s="1515" t="s">
        <v>557</v>
      </c>
      <c r="H13" s="1516">
        <v>376</v>
      </c>
      <c r="I13" s="67">
        <v>62</v>
      </c>
      <c r="J13" s="67">
        <v>259</v>
      </c>
      <c r="K13" s="22">
        <v>193</v>
      </c>
      <c r="L13" s="1242"/>
      <c r="M13" s="1242"/>
    </row>
    <row r="14" spans="1:13" ht="12.75">
      <c r="A14" s="1515" t="s">
        <v>558</v>
      </c>
      <c r="B14" s="1516">
        <v>194</v>
      </c>
      <c r="C14" s="67">
        <v>131</v>
      </c>
      <c r="D14" s="67">
        <v>362</v>
      </c>
      <c r="E14" s="22">
        <v>502</v>
      </c>
      <c r="F14" s="1239"/>
      <c r="G14" s="1515" t="s">
        <v>558</v>
      </c>
      <c r="H14" s="1516">
        <v>176</v>
      </c>
      <c r="I14" s="67">
        <v>132</v>
      </c>
      <c r="J14" s="67">
        <v>362</v>
      </c>
      <c r="K14" s="22">
        <v>542</v>
      </c>
      <c r="L14" s="1242"/>
      <c r="M14" s="1242"/>
    </row>
    <row r="15" spans="1:13" ht="12.75">
      <c r="A15" s="1515" t="s">
        <v>559</v>
      </c>
      <c r="B15" s="1516">
        <v>229</v>
      </c>
      <c r="C15" s="67">
        <v>357</v>
      </c>
      <c r="D15" s="67">
        <v>441</v>
      </c>
      <c r="E15" s="22">
        <v>117</v>
      </c>
      <c r="F15" s="1239"/>
      <c r="G15" s="1515" t="s">
        <v>559</v>
      </c>
      <c r="H15" s="1516">
        <v>196</v>
      </c>
      <c r="I15" s="67">
        <v>322</v>
      </c>
      <c r="J15" s="67">
        <v>95</v>
      </c>
      <c r="K15" s="22">
        <v>166</v>
      </c>
      <c r="L15" s="1242"/>
      <c r="M15" s="1242"/>
    </row>
    <row r="16" spans="1:13" ht="12.75">
      <c r="A16" s="1515" t="s">
        <v>560</v>
      </c>
      <c r="B16" s="1516">
        <v>175</v>
      </c>
      <c r="C16" s="67">
        <v>238</v>
      </c>
      <c r="D16" s="67">
        <v>188</v>
      </c>
      <c r="E16" s="22">
        <v>604</v>
      </c>
      <c r="F16" s="1239"/>
      <c r="G16" s="1515" t="s">
        <v>560</v>
      </c>
      <c r="H16" s="1516">
        <v>35</v>
      </c>
      <c r="I16" s="67">
        <v>231</v>
      </c>
      <c r="J16" s="67">
        <v>191</v>
      </c>
      <c r="K16" s="22">
        <v>536</v>
      </c>
      <c r="L16" s="1242"/>
      <c r="M16" s="1242"/>
    </row>
    <row r="17" spans="1:13" ht="12.75">
      <c r="A17" s="1515" t="s">
        <v>561</v>
      </c>
      <c r="B17" s="1516">
        <v>485</v>
      </c>
      <c r="C17" s="67">
        <v>83</v>
      </c>
      <c r="D17" s="67">
        <v>856</v>
      </c>
      <c r="E17" s="22">
        <v>175</v>
      </c>
      <c r="F17" s="1239"/>
      <c r="G17" s="1515" t="s">
        <v>561</v>
      </c>
      <c r="H17" s="1516">
        <v>234</v>
      </c>
      <c r="I17" s="67">
        <v>69</v>
      </c>
      <c r="J17" s="67">
        <v>652</v>
      </c>
      <c r="K17" s="22">
        <v>126</v>
      </c>
      <c r="L17" s="1242"/>
      <c r="M17" s="1242"/>
    </row>
    <row r="18" spans="1:13" ht="12.75">
      <c r="A18" s="1515" t="s">
        <v>562</v>
      </c>
      <c r="B18" s="1516">
        <v>346</v>
      </c>
      <c r="C18" s="67">
        <v>195</v>
      </c>
      <c r="D18" s="67">
        <v>581</v>
      </c>
      <c r="E18" s="22">
        <v>447</v>
      </c>
      <c r="F18" s="1239"/>
      <c r="G18" s="1515" t="s">
        <v>562</v>
      </c>
      <c r="H18" s="1516">
        <v>187</v>
      </c>
      <c r="I18" s="67">
        <v>208</v>
      </c>
      <c r="J18" s="67">
        <v>498</v>
      </c>
      <c r="K18" s="22">
        <v>393</v>
      </c>
      <c r="L18" s="1242"/>
      <c r="M18" s="1242"/>
    </row>
    <row r="19" spans="1:13" ht="12.75">
      <c r="A19" s="1515" t="s">
        <v>563</v>
      </c>
      <c r="B19" s="1516">
        <v>118</v>
      </c>
      <c r="C19" s="67">
        <v>18</v>
      </c>
      <c r="D19" s="67">
        <v>387</v>
      </c>
      <c r="E19" s="22">
        <v>300</v>
      </c>
      <c r="F19" s="1239"/>
      <c r="G19" s="1515" t="s">
        <v>563</v>
      </c>
      <c r="H19" s="1516">
        <v>17</v>
      </c>
      <c r="I19" s="67">
        <v>8</v>
      </c>
      <c r="J19" s="67">
        <v>168</v>
      </c>
      <c r="K19" s="22">
        <v>269</v>
      </c>
      <c r="L19" s="1242"/>
      <c r="M19" s="1242"/>
    </row>
    <row r="20" spans="1:13" ht="12.75">
      <c r="A20" s="1515" t="s">
        <v>564</v>
      </c>
      <c r="B20" s="1516">
        <v>522</v>
      </c>
      <c r="C20" s="67">
        <v>187</v>
      </c>
      <c r="D20" s="67">
        <v>882</v>
      </c>
      <c r="E20" s="22">
        <v>369</v>
      </c>
      <c r="F20" s="1239"/>
      <c r="G20" s="1515" t="s">
        <v>564</v>
      </c>
      <c r="H20" s="1516">
        <v>427</v>
      </c>
      <c r="I20" s="67">
        <v>196</v>
      </c>
      <c r="J20" s="67">
        <v>882</v>
      </c>
      <c r="K20" s="22">
        <v>265</v>
      </c>
      <c r="L20" s="1242"/>
      <c r="M20" s="1242"/>
    </row>
    <row r="21" spans="1:13" ht="12.75">
      <c r="A21" s="1515" t="s">
        <v>565</v>
      </c>
      <c r="B21" s="1516">
        <v>448</v>
      </c>
      <c r="C21" s="67">
        <v>154</v>
      </c>
      <c r="D21" s="67">
        <v>689</v>
      </c>
      <c r="E21" s="22">
        <v>135</v>
      </c>
      <c r="F21" s="1239"/>
      <c r="G21" s="1515" t="s">
        <v>565</v>
      </c>
      <c r="H21" s="1516">
        <v>366</v>
      </c>
      <c r="I21" s="67">
        <v>147</v>
      </c>
      <c r="J21" s="67">
        <v>695</v>
      </c>
      <c r="K21" s="22">
        <v>152</v>
      </c>
      <c r="L21" s="1242"/>
      <c r="M21" s="1242"/>
    </row>
    <row r="22" spans="1:13" ht="12.75">
      <c r="A22" s="1515" t="s">
        <v>566</v>
      </c>
      <c r="B22" s="1516">
        <v>210</v>
      </c>
      <c r="C22" s="67">
        <v>99</v>
      </c>
      <c r="D22" s="67">
        <v>379</v>
      </c>
      <c r="E22" s="22">
        <v>407</v>
      </c>
      <c r="F22" s="1239"/>
      <c r="G22" s="1515" t="s">
        <v>566</v>
      </c>
      <c r="H22" s="1516">
        <v>80</v>
      </c>
      <c r="I22" s="67">
        <v>87</v>
      </c>
      <c r="J22" s="67">
        <v>379</v>
      </c>
      <c r="K22" s="22">
        <v>433</v>
      </c>
      <c r="L22" s="1242"/>
      <c r="M22" s="1242"/>
    </row>
    <row r="23" spans="1:13" ht="13.5" thickBot="1">
      <c r="A23" s="1515" t="s">
        <v>615</v>
      </c>
      <c r="B23" s="1516">
        <v>689</v>
      </c>
      <c r="C23" s="67">
        <v>223</v>
      </c>
      <c r="D23" s="67">
        <v>898</v>
      </c>
      <c r="E23" s="22">
        <v>183</v>
      </c>
      <c r="F23" s="1239"/>
      <c r="G23" s="1515" t="s">
        <v>615</v>
      </c>
      <c r="H23" s="1516">
        <v>481</v>
      </c>
      <c r="I23" s="67">
        <v>236</v>
      </c>
      <c r="J23" s="67">
        <v>908</v>
      </c>
      <c r="K23" s="22">
        <v>217</v>
      </c>
      <c r="L23" s="1242"/>
      <c r="M23" s="1242"/>
    </row>
    <row r="24" spans="1:13" ht="15.75" thickBot="1">
      <c r="A24" s="1517" t="s">
        <v>568</v>
      </c>
      <c r="B24" s="1518">
        <f>SUM(B11:B23)</f>
        <v>4444</v>
      </c>
      <c r="C24" s="1519">
        <f>SUM(C11:C23)</f>
        <v>2569</v>
      </c>
      <c r="D24" s="1519">
        <f>SUM(D11:D23)</f>
        <v>6980</v>
      </c>
      <c r="E24" s="1520">
        <f>SUM(E11:E23)</f>
        <v>4169</v>
      </c>
      <c r="F24" s="1239"/>
      <c r="G24" s="1517" t="s">
        <v>568</v>
      </c>
      <c r="H24" s="1518">
        <f>SUM(H11:H23)</f>
        <v>2794</v>
      </c>
      <c r="I24" s="1519">
        <f>SUM(I11:I23)</f>
        <v>2478</v>
      </c>
      <c r="J24" s="1519">
        <f>SUM(J11:J23)</f>
        <v>6072</v>
      </c>
      <c r="K24" s="1520">
        <f>SUM(K11:K23)</f>
        <v>4047</v>
      </c>
      <c r="L24" s="1242"/>
      <c r="M24" s="1242"/>
    </row>
    <row r="25" spans="1:13" ht="14.25" thickBot="1">
      <c r="A25" s="1511" t="s">
        <v>569</v>
      </c>
      <c r="B25" s="1521"/>
      <c r="C25" s="1521"/>
      <c r="D25" s="1521"/>
      <c r="E25" s="1522"/>
      <c r="F25" s="1239"/>
      <c r="G25" s="1511" t="s">
        <v>569</v>
      </c>
      <c r="H25" s="1521"/>
      <c r="I25" s="1521"/>
      <c r="J25" s="1521"/>
      <c r="K25" s="1522"/>
      <c r="L25" s="1242"/>
      <c r="M25" s="1242"/>
    </row>
    <row r="26" spans="1:13" ht="12.75">
      <c r="A26" s="1523" t="s">
        <v>570</v>
      </c>
      <c r="B26" s="1514">
        <v>196</v>
      </c>
      <c r="C26" s="74">
        <v>10</v>
      </c>
      <c r="D26" s="74">
        <v>166</v>
      </c>
      <c r="E26" s="75">
        <v>162</v>
      </c>
      <c r="F26" s="1239"/>
      <c r="G26" s="1523" t="s">
        <v>570</v>
      </c>
      <c r="H26" s="1514">
        <v>196</v>
      </c>
      <c r="I26" s="74">
        <v>13</v>
      </c>
      <c r="J26" s="74">
        <v>118</v>
      </c>
      <c r="K26" s="75">
        <v>166</v>
      </c>
      <c r="L26" s="1242"/>
      <c r="M26" s="1242"/>
    </row>
    <row r="27" spans="1:13" ht="12.75">
      <c r="A27" s="1524" t="s">
        <v>571</v>
      </c>
      <c r="B27" s="1516">
        <v>44</v>
      </c>
      <c r="C27" s="67">
        <v>21</v>
      </c>
      <c r="D27" s="67">
        <v>36</v>
      </c>
      <c r="E27" s="22">
        <v>0</v>
      </c>
      <c r="F27" s="1239"/>
      <c r="G27" s="1524" t="s">
        <v>571</v>
      </c>
      <c r="H27" s="1516">
        <v>44</v>
      </c>
      <c r="I27" s="67">
        <v>21</v>
      </c>
      <c r="J27" s="67">
        <v>35</v>
      </c>
      <c r="K27" s="22">
        <v>6</v>
      </c>
      <c r="L27" s="1242"/>
      <c r="M27" s="1242"/>
    </row>
    <row r="28" spans="1:13" ht="12.75">
      <c r="A28" s="1524" t="s">
        <v>572</v>
      </c>
      <c r="B28" s="1516">
        <v>8</v>
      </c>
      <c r="C28" s="67">
        <v>27</v>
      </c>
      <c r="D28" s="67">
        <v>85</v>
      </c>
      <c r="E28" s="22">
        <v>324</v>
      </c>
      <c r="F28" s="1239"/>
      <c r="G28" s="1524" t="s">
        <v>572</v>
      </c>
      <c r="H28" s="1516">
        <v>7</v>
      </c>
      <c r="I28" s="67">
        <v>20</v>
      </c>
      <c r="J28" s="67">
        <v>75</v>
      </c>
      <c r="K28" s="22">
        <v>174</v>
      </c>
      <c r="L28" s="1242"/>
      <c r="M28" s="1242"/>
    </row>
    <row r="29" spans="1:13" ht="12.75">
      <c r="A29" s="1515" t="s">
        <v>573</v>
      </c>
      <c r="B29" s="1516">
        <v>211</v>
      </c>
      <c r="C29" s="67">
        <v>97</v>
      </c>
      <c r="D29" s="67">
        <v>29</v>
      </c>
      <c r="E29" s="22">
        <v>43</v>
      </c>
      <c r="F29" s="1239"/>
      <c r="G29" s="1515" t="s">
        <v>573</v>
      </c>
      <c r="H29" s="1516">
        <v>211</v>
      </c>
      <c r="I29" s="67">
        <v>76</v>
      </c>
      <c r="J29" s="67">
        <v>163</v>
      </c>
      <c r="K29" s="22">
        <v>68</v>
      </c>
      <c r="L29" s="1242"/>
      <c r="M29" s="1242"/>
    </row>
    <row r="30" spans="1:13" ht="12.75">
      <c r="A30" s="1515" t="s">
        <v>574</v>
      </c>
      <c r="B30" s="1516">
        <v>240</v>
      </c>
      <c r="C30" s="67">
        <v>114</v>
      </c>
      <c r="D30" s="67">
        <v>197</v>
      </c>
      <c r="E30" s="22">
        <v>371</v>
      </c>
      <c r="F30" s="1239"/>
      <c r="G30" s="1515" t="s">
        <v>574</v>
      </c>
      <c r="H30" s="1516">
        <v>237</v>
      </c>
      <c r="I30" s="67">
        <v>104</v>
      </c>
      <c r="J30" s="67">
        <v>166</v>
      </c>
      <c r="K30" s="22">
        <v>207</v>
      </c>
      <c r="L30" s="1242"/>
      <c r="M30" s="1242"/>
    </row>
    <row r="31" spans="1:13" ht="12.75">
      <c r="A31" s="1515" t="s">
        <v>575</v>
      </c>
      <c r="B31" s="1516">
        <v>127</v>
      </c>
      <c r="C31" s="67">
        <v>146</v>
      </c>
      <c r="D31" s="67">
        <v>550</v>
      </c>
      <c r="E31" s="22">
        <v>139</v>
      </c>
      <c r="F31" s="1239"/>
      <c r="G31" s="1515" t="s">
        <v>575</v>
      </c>
      <c r="H31" s="1516">
        <v>127</v>
      </c>
      <c r="I31" s="67">
        <v>147</v>
      </c>
      <c r="J31" s="67">
        <v>340</v>
      </c>
      <c r="K31" s="22">
        <v>151</v>
      </c>
      <c r="L31" s="1242"/>
      <c r="M31" s="1242"/>
    </row>
    <row r="32" spans="1:13" ht="12.75">
      <c r="A32" s="1515" t="s">
        <v>576</v>
      </c>
      <c r="B32" s="1516">
        <v>59</v>
      </c>
      <c r="C32" s="67">
        <v>41</v>
      </c>
      <c r="D32" s="67">
        <v>48</v>
      </c>
      <c r="E32" s="22">
        <v>422</v>
      </c>
      <c r="F32" s="1239"/>
      <c r="G32" s="1515" t="s">
        <v>576</v>
      </c>
      <c r="H32" s="1516">
        <v>53</v>
      </c>
      <c r="I32" s="67">
        <v>40</v>
      </c>
      <c r="J32" s="67">
        <v>44</v>
      </c>
      <c r="K32" s="22">
        <v>45</v>
      </c>
      <c r="L32" s="1242"/>
      <c r="M32" s="1242"/>
    </row>
    <row r="33" spans="1:13" ht="12.75">
      <c r="A33" s="1515" t="s">
        <v>577</v>
      </c>
      <c r="B33" s="1516">
        <v>143</v>
      </c>
      <c r="C33" s="67">
        <v>5</v>
      </c>
      <c r="D33" s="67">
        <v>421</v>
      </c>
      <c r="E33" s="22">
        <v>462</v>
      </c>
      <c r="F33" s="1239"/>
      <c r="G33" s="1515" t="s">
        <v>577</v>
      </c>
      <c r="H33" s="1516">
        <v>123</v>
      </c>
      <c r="I33" s="67">
        <v>20</v>
      </c>
      <c r="J33" s="67">
        <v>140</v>
      </c>
      <c r="K33" s="22">
        <v>90</v>
      </c>
      <c r="L33" s="1242"/>
      <c r="M33" s="1242"/>
    </row>
    <row r="34" spans="1:13" ht="12.75">
      <c r="A34" s="1515" t="s">
        <v>578</v>
      </c>
      <c r="B34" s="1516">
        <v>300</v>
      </c>
      <c r="C34" s="67">
        <v>40</v>
      </c>
      <c r="D34" s="67">
        <v>1323</v>
      </c>
      <c r="E34" s="22">
        <v>44</v>
      </c>
      <c r="F34" s="1239"/>
      <c r="G34" s="1515" t="s">
        <v>578</v>
      </c>
      <c r="H34" s="1516">
        <v>300</v>
      </c>
      <c r="I34" s="67">
        <v>73</v>
      </c>
      <c r="J34" s="67">
        <v>498</v>
      </c>
      <c r="K34" s="22">
        <v>130</v>
      </c>
      <c r="L34" s="1242"/>
      <c r="M34" s="1242"/>
    </row>
    <row r="35" spans="1:13" ht="12.75">
      <c r="A35" s="1515" t="s">
        <v>579</v>
      </c>
      <c r="B35" s="1516">
        <v>135</v>
      </c>
      <c r="C35" s="67">
        <v>92</v>
      </c>
      <c r="D35" s="67">
        <v>215</v>
      </c>
      <c r="E35" s="22">
        <v>347</v>
      </c>
      <c r="F35" s="1239"/>
      <c r="G35" s="1515" t="s">
        <v>579</v>
      </c>
      <c r="H35" s="1516">
        <v>39</v>
      </c>
      <c r="I35" s="67">
        <v>83</v>
      </c>
      <c r="J35" s="67">
        <v>215</v>
      </c>
      <c r="K35" s="22">
        <v>150</v>
      </c>
      <c r="L35" s="1242"/>
      <c r="M35" s="1242"/>
    </row>
    <row r="36" spans="1:13" ht="12.75">
      <c r="A36" s="1515" t="s">
        <v>616</v>
      </c>
      <c r="B36" s="1516">
        <v>90</v>
      </c>
      <c r="C36" s="67">
        <v>7</v>
      </c>
      <c r="D36" s="67">
        <v>187</v>
      </c>
      <c r="E36" s="22">
        <v>133</v>
      </c>
      <c r="F36" s="1239"/>
      <c r="G36" s="1515" t="s">
        <v>616</v>
      </c>
      <c r="H36" s="1516">
        <v>90</v>
      </c>
      <c r="I36" s="67">
        <v>8</v>
      </c>
      <c r="J36" s="67">
        <v>132</v>
      </c>
      <c r="K36" s="22">
        <v>155</v>
      </c>
      <c r="L36" s="1242"/>
      <c r="M36" s="1242"/>
    </row>
    <row r="37" spans="1:13" ht="12.75">
      <c r="A37" s="1515" t="s">
        <v>581</v>
      </c>
      <c r="B37" s="1516">
        <v>1</v>
      </c>
      <c r="C37" s="67">
        <v>46</v>
      </c>
      <c r="D37" s="67">
        <v>11</v>
      </c>
      <c r="E37" s="22">
        <v>259</v>
      </c>
      <c r="F37" s="1239"/>
      <c r="G37" s="1515" t="s">
        <v>581</v>
      </c>
      <c r="H37" s="1516">
        <v>1</v>
      </c>
      <c r="I37" s="67">
        <v>32</v>
      </c>
      <c r="J37" s="67">
        <v>11</v>
      </c>
      <c r="K37" s="22">
        <v>145</v>
      </c>
      <c r="L37" s="1242"/>
      <c r="M37" s="1242"/>
    </row>
    <row r="38" spans="1:13" ht="12.75">
      <c r="A38" s="1515" t="s">
        <v>582</v>
      </c>
      <c r="B38" s="1516">
        <v>140</v>
      </c>
      <c r="C38" s="67">
        <v>137</v>
      </c>
      <c r="D38" s="67">
        <v>164</v>
      </c>
      <c r="E38" s="22">
        <v>26</v>
      </c>
      <c r="F38" s="1239"/>
      <c r="G38" s="1515" t="s">
        <v>582</v>
      </c>
      <c r="H38" s="1516">
        <v>120</v>
      </c>
      <c r="I38" s="67">
        <v>135</v>
      </c>
      <c r="J38" s="67">
        <v>139</v>
      </c>
      <c r="K38" s="22">
        <v>77</v>
      </c>
      <c r="L38" s="1242"/>
      <c r="M38" s="1242"/>
    </row>
    <row r="39" spans="1:13" ht="12.75">
      <c r="A39" s="1513" t="s">
        <v>583</v>
      </c>
      <c r="B39" s="1514">
        <v>103</v>
      </c>
      <c r="C39" s="74">
        <v>50</v>
      </c>
      <c r="D39" s="74">
        <v>227</v>
      </c>
      <c r="E39" s="75">
        <v>482</v>
      </c>
      <c r="F39" s="1239"/>
      <c r="G39" s="1513" t="s">
        <v>583</v>
      </c>
      <c r="H39" s="1514">
        <v>27</v>
      </c>
      <c r="I39" s="74">
        <v>43</v>
      </c>
      <c r="J39" s="74">
        <v>262</v>
      </c>
      <c r="K39" s="75">
        <v>166</v>
      </c>
      <c r="L39" s="1242"/>
      <c r="M39" s="1242"/>
    </row>
    <row r="40" spans="1:13" ht="12.75">
      <c r="A40" s="1515" t="s">
        <v>584</v>
      </c>
      <c r="B40" s="1516">
        <v>30</v>
      </c>
      <c r="C40" s="67">
        <v>18</v>
      </c>
      <c r="D40" s="67">
        <v>164</v>
      </c>
      <c r="E40" s="22">
        <v>29</v>
      </c>
      <c r="F40" s="1239"/>
      <c r="G40" s="1515" t="s">
        <v>584</v>
      </c>
      <c r="H40" s="1516">
        <v>10</v>
      </c>
      <c r="I40" s="67">
        <v>16</v>
      </c>
      <c r="J40" s="67">
        <v>90</v>
      </c>
      <c r="K40" s="22">
        <v>43</v>
      </c>
      <c r="L40" s="1242"/>
      <c r="M40" s="1242"/>
    </row>
    <row r="41" spans="1:13" ht="12.75">
      <c r="A41" s="1513" t="s">
        <v>564</v>
      </c>
      <c r="B41" s="1514">
        <v>220</v>
      </c>
      <c r="C41" s="74">
        <v>200</v>
      </c>
      <c r="D41" s="74">
        <v>428</v>
      </c>
      <c r="E41" s="75">
        <v>238</v>
      </c>
      <c r="F41" s="1239"/>
      <c r="G41" s="1513" t="s">
        <v>564</v>
      </c>
      <c r="H41" s="1514">
        <v>178</v>
      </c>
      <c r="I41" s="74">
        <v>197</v>
      </c>
      <c r="J41" s="74">
        <v>412</v>
      </c>
      <c r="K41" s="75">
        <v>127</v>
      </c>
      <c r="L41" s="1242"/>
      <c r="M41" s="1242"/>
    </row>
    <row r="42" spans="1:13" ht="12.75">
      <c r="A42" s="1515" t="s">
        <v>565</v>
      </c>
      <c r="B42" s="1516">
        <v>94</v>
      </c>
      <c r="C42" s="67">
        <v>70</v>
      </c>
      <c r="D42" s="67">
        <v>304</v>
      </c>
      <c r="E42" s="22">
        <v>70</v>
      </c>
      <c r="F42" s="1239"/>
      <c r="G42" s="1515" t="s">
        <v>565</v>
      </c>
      <c r="H42" s="1516">
        <v>94</v>
      </c>
      <c r="I42" s="67">
        <v>69</v>
      </c>
      <c r="J42" s="67">
        <v>268</v>
      </c>
      <c r="K42" s="22">
        <v>26</v>
      </c>
      <c r="L42" s="1242"/>
      <c r="M42" s="1242"/>
    </row>
    <row r="43" spans="1:13" ht="12.75">
      <c r="A43" s="1515" t="s">
        <v>587</v>
      </c>
      <c r="B43" s="1516">
        <v>52</v>
      </c>
      <c r="C43" s="67">
        <v>53</v>
      </c>
      <c r="D43" s="67">
        <v>225</v>
      </c>
      <c r="E43" s="22">
        <v>181</v>
      </c>
      <c r="F43" s="1239"/>
      <c r="G43" s="1515" t="s">
        <v>587</v>
      </c>
      <c r="H43" s="1516">
        <v>25</v>
      </c>
      <c r="I43" s="67">
        <v>54</v>
      </c>
      <c r="J43" s="67">
        <v>29</v>
      </c>
      <c r="K43" s="22">
        <v>94</v>
      </c>
      <c r="L43" s="1242"/>
      <c r="M43" s="1242"/>
    </row>
    <row r="44" spans="1:13" ht="12.75">
      <c r="A44" s="1515" t="s">
        <v>588</v>
      </c>
      <c r="B44" s="1516">
        <v>230</v>
      </c>
      <c r="C44" s="67">
        <v>53</v>
      </c>
      <c r="D44" s="67">
        <v>427</v>
      </c>
      <c r="E44" s="22">
        <v>116</v>
      </c>
      <c r="F44" s="1239"/>
      <c r="G44" s="1515" t="s">
        <v>588</v>
      </c>
      <c r="H44" s="1516">
        <v>205</v>
      </c>
      <c r="I44" s="67">
        <v>45</v>
      </c>
      <c r="J44" s="67">
        <v>415</v>
      </c>
      <c r="K44" s="22">
        <v>55</v>
      </c>
      <c r="L44" s="1242"/>
      <c r="M44" s="1242"/>
    </row>
    <row r="45" spans="1:13" ht="13.5" thickBot="1">
      <c r="A45" s="1525" t="s">
        <v>589</v>
      </c>
      <c r="B45" s="265">
        <v>103</v>
      </c>
      <c r="C45" s="1526">
        <v>16</v>
      </c>
      <c r="D45" s="1526">
        <v>274</v>
      </c>
      <c r="E45" s="542">
        <v>147</v>
      </c>
      <c r="F45" s="1239"/>
      <c r="G45" s="1525" t="s">
        <v>589</v>
      </c>
      <c r="H45" s="265">
        <v>76</v>
      </c>
      <c r="I45" s="1526">
        <v>34</v>
      </c>
      <c r="J45" s="1526">
        <v>274</v>
      </c>
      <c r="K45" s="542">
        <v>151</v>
      </c>
      <c r="L45" s="1242"/>
      <c r="M45" s="1242"/>
    </row>
    <row r="46" spans="1:13" ht="15.75" thickBot="1">
      <c r="A46" s="1517" t="s">
        <v>590</v>
      </c>
      <c r="B46" s="1527">
        <f>SUM(B26:B45)</f>
        <v>2526</v>
      </c>
      <c r="C46" s="1528">
        <f>SUM(C26:C45)</f>
        <v>1243</v>
      </c>
      <c r="D46" s="1528">
        <f>SUM(D26:D45)</f>
        <v>5481</v>
      </c>
      <c r="E46" s="1520">
        <f>SUM(E26:E45)</f>
        <v>3995</v>
      </c>
      <c r="F46" s="1239"/>
      <c r="G46" s="1517" t="s">
        <v>590</v>
      </c>
      <c r="H46" s="1527">
        <f>SUM(H26:H45)</f>
        <v>2163</v>
      </c>
      <c r="I46" s="1528">
        <f>SUM(I26:I45)</f>
        <v>1230</v>
      </c>
      <c r="J46" s="1528">
        <f>SUM(J26:J45)</f>
        <v>3826</v>
      </c>
      <c r="K46" s="1520">
        <f>SUM(K26:K45)</f>
        <v>2226</v>
      </c>
      <c r="L46" s="1242"/>
      <c r="M46" s="1242"/>
    </row>
    <row r="47" spans="1:13" ht="15.75" thickBot="1">
      <c r="A47" s="1517" t="s">
        <v>591</v>
      </c>
      <c r="B47" s="111">
        <v>210</v>
      </c>
      <c r="C47" s="1529">
        <v>521</v>
      </c>
      <c r="D47" s="1529">
        <v>58</v>
      </c>
      <c r="E47" s="1530">
        <v>2599</v>
      </c>
      <c r="F47" s="1239"/>
      <c r="G47" s="1531" t="s">
        <v>591</v>
      </c>
      <c r="H47" s="111">
        <v>7</v>
      </c>
      <c r="I47" s="1529">
        <v>455</v>
      </c>
      <c r="J47" s="1529">
        <v>59</v>
      </c>
      <c r="K47" s="1530">
        <v>2609</v>
      </c>
      <c r="L47" s="1242"/>
      <c r="M47" s="1242"/>
    </row>
    <row r="48" spans="1:13" ht="16.5" thickBot="1">
      <c r="A48" s="1532" t="s">
        <v>1840</v>
      </c>
      <c r="B48" s="1533">
        <f>B46+B47+B24</f>
        <v>7180</v>
      </c>
      <c r="C48" s="1533">
        <f>C46+C47+C24</f>
        <v>4333</v>
      </c>
      <c r="D48" s="1533">
        <f>D46+D47+D24</f>
        <v>12519</v>
      </c>
      <c r="E48" s="1534">
        <f>E46+E47+E24</f>
        <v>10763</v>
      </c>
      <c r="F48" s="1239"/>
      <c r="G48" s="1535" t="s">
        <v>1840</v>
      </c>
      <c r="H48" s="1533">
        <f>H46+H47+H24</f>
        <v>4964</v>
      </c>
      <c r="I48" s="1533">
        <f>I46+I47+I24</f>
        <v>4163</v>
      </c>
      <c r="J48" s="1533">
        <f>J46+J47+J24</f>
        <v>9957</v>
      </c>
      <c r="K48" s="1534">
        <f>K46+K47+K24</f>
        <v>8882</v>
      </c>
      <c r="L48" s="1242"/>
      <c r="M48" s="1242"/>
    </row>
    <row r="49" spans="1:13" ht="12.75">
      <c r="A49" s="252"/>
      <c r="B49" s="252"/>
      <c r="C49" s="252"/>
      <c r="D49" s="252"/>
      <c r="E49" s="252"/>
      <c r="F49" s="1239"/>
      <c r="G49" s="252"/>
      <c r="H49" s="252"/>
      <c r="I49" s="252"/>
      <c r="J49" s="252"/>
      <c r="K49" s="252"/>
      <c r="L49" s="1242"/>
      <c r="M49" s="1242"/>
    </row>
    <row r="50" spans="1:13" ht="12.75">
      <c r="A50" s="252"/>
      <c r="B50" s="252"/>
      <c r="C50" s="252"/>
      <c r="D50" s="252"/>
      <c r="E50" s="252"/>
      <c r="F50" s="1239"/>
      <c r="G50" s="252"/>
      <c r="H50" s="252"/>
      <c r="I50" s="252"/>
      <c r="J50" s="252"/>
      <c r="K50" s="252"/>
      <c r="L50" s="1242"/>
      <c r="M50" s="1242"/>
    </row>
    <row r="51" spans="1:13" ht="12.7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1242"/>
      <c r="M51" s="1242"/>
    </row>
    <row r="52" spans="1:13" ht="12.75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1242"/>
      <c r="M52" s="1242"/>
    </row>
    <row r="53" spans="1:13" ht="12.75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1242"/>
      <c r="M53" s="1242"/>
    </row>
    <row r="54" spans="1:13" ht="12.75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1242"/>
      <c r="M54" s="1242"/>
    </row>
  </sheetData>
  <sheetProtection/>
  <mergeCells count="2">
    <mergeCell ref="A5:D5"/>
    <mergeCell ref="G5:I5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  <headerFooter alignWithMargins="0">
    <oddHeader>&amp;RPříloha III/11/9</oddHeader>
    <oddFooter>&amp;C- 30 -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35">
      <selection activeCell="H65" sqref="H65"/>
    </sheetView>
  </sheetViews>
  <sheetFormatPr defaultColWidth="9.00390625" defaultRowHeight="12.75"/>
  <cols>
    <col min="1" max="1" width="19.875" style="23" customWidth="1"/>
    <col min="2" max="2" width="14.25390625" style="23" bestFit="1" customWidth="1"/>
    <col min="3" max="3" width="16.00390625" style="23" bestFit="1" customWidth="1"/>
    <col min="4" max="5" width="6.00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2" spans="1:6" ht="12.75">
      <c r="A2" s="151"/>
      <c r="E2" s="1242"/>
      <c r="F2" s="1242"/>
    </row>
    <row r="3" spans="1:6" ht="18.75">
      <c r="A3" s="150" t="s">
        <v>549</v>
      </c>
      <c r="E3" s="1242"/>
      <c r="F3" s="1242"/>
    </row>
    <row r="4" spans="1:6" ht="12.75">
      <c r="A4" s="151"/>
      <c r="E4" s="1242"/>
      <c r="F4" s="1242"/>
    </row>
    <row r="5" spans="1:6" ht="15.75">
      <c r="A5" s="2017" t="s">
        <v>741</v>
      </c>
      <c r="B5" s="2019"/>
      <c r="C5" s="2019"/>
      <c r="E5" s="1242"/>
      <c r="F5" s="1242"/>
    </row>
    <row r="6" spans="1:6" ht="15.75">
      <c r="A6" s="1441"/>
      <c r="B6" s="1332"/>
      <c r="C6" s="1332"/>
      <c r="E6" s="1242"/>
      <c r="F6" s="1242"/>
    </row>
    <row r="7" spans="1:6" ht="13.5" thickBot="1">
      <c r="A7" s="353"/>
      <c r="B7" s="107"/>
      <c r="C7" s="1536" t="s">
        <v>817</v>
      </c>
      <c r="E7" s="1242"/>
      <c r="F7" s="1242"/>
    </row>
    <row r="8" spans="1:6" ht="14.25" thickBot="1">
      <c r="A8" s="1246" t="s">
        <v>649</v>
      </c>
      <c r="B8" s="1247" t="s">
        <v>1798</v>
      </c>
      <c r="C8" s="1248" t="s">
        <v>1794</v>
      </c>
      <c r="E8" s="1242"/>
      <c r="F8" s="1242"/>
    </row>
    <row r="9" spans="1:6" ht="14.25" thickBot="1">
      <c r="A9" s="1537" t="s">
        <v>554</v>
      </c>
      <c r="B9" s="1538"/>
      <c r="C9" s="1539"/>
      <c r="E9" s="1242"/>
      <c r="F9" s="1242"/>
    </row>
    <row r="10" spans="1:6" ht="12.75">
      <c r="A10" s="1540" t="s">
        <v>555</v>
      </c>
      <c r="B10" s="1541">
        <v>154084.96</v>
      </c>
      <c r="C10" s="1542">
        <v>15368267</v>
      </c>
      <c r="E10" s="1242"/>
      <c r="F10" s="1242"/>
    </row>
    <row r="11" spans="1:6" ht="12.75">
      <c r="A11" s="1543" t="s">
        <v>556</v>
      </c>
      <c r="B11" s="1541">
        <v>204224</v>
      </c>
      <c r="C11" s="1544">
        <v>13428769.97</v>
      </c>
      <c r="E11" s="1242"/>
      <c r="F11" s="1242"/>
    </row>
    <row r="12" spans="1:6" ht="12.75">
      <c r="A12" s="1543" t="s">
        <v>557</v>
      </c>
      <c r="B12" s="1545">
        <v>1154934</v>
      </c>
      <c r="C12" s="1546">
        <v>22069863.29</v>
      </c>
      <c r="E12" s="1242"/>
      <c r="F12" s="1242"/>
    </row>
    <row r="13" spans="1:6" ht="12.75">
      <c r="A13" s="1543" t="s">
        <v>558</v>
      </c>
      <c r="B13" s="1545">
        <v>733536</v>
      </c>
      <c r="C13" s="1546">
        <v>17196243</v>
      </c>
      <c r="E13" s="1242"/>
      <c r="F13" s="1242"/>
    </row>
    <row r="14" spans="1:6" ht="12.75">
      <c r="A14" s="1543" t="s">
        <v>559</v>
      </c>
      <c r="B14" s="1545">
        <v>22267</v>
      </c>
      <c r="C14" s="1546">
        <v>14552803.04</v>
      </c>
      <c r="E14" s="1242"/>
      <c r="F14" s="1242"/>
    </row>
    <row r="15" spans="1:6" ht="12.75">
      <c r="A15" s="1543" t="s">
        <v>560</v>
      </c>
      <c r="B15" s="1545">
        <v>313823</v>
      </c>
      <c r="C15" s="1546">
        <v>13183367.51</v>
      </c>
      <c r="E15" s="1242"/>
      <c r="F15" s="1242"/>
    </row>
    <row r="16" spans="1:6" ht="12.75">
      <c r="A16" s="1543" t="s">
        <v>561</v>
      </c>
      <c r="B16" s="1545">
        <v>521715.38</v>
      </c>
      <c r="C16" s="1546">
        <v>17146615.19</v>
      </c>
      <c r="E16" s="1242"/>
      <c r="F16" s="1242"/>
    </row>
    <row r="17" spans="1:6" ht="12.75">
      <c r="A17" s="1543" t="s">
        <v>562</v>
      </c>
      <c r="B17" s="1545">
        <v>105833.05</v>
      </c>
      <c r="C17" s="1546">
        <v>12841366.79</v>
      </c>
      <c r="E17" s="1242"/>
      <c r="F17" s="1242"/>
    </row>
    <row r="18" spans="1:6" ht="12.75">
      <c r="A18" s="1543" t="s">
        <v>563</v>
      </c>
      <c r="B18" s="1545">
        <v>337262.01</v>
      </c>
      <c r="C18" s="1546">
        <v>13482351.04</v>
      </c>
      <c r="E18" s="1242"/>
      <c r="F18" s="1242"/>
    </row>
    <row r="19" spans="1:6" ht="12.75">
      <c r="A19" s="1543" t="s">
        <v>564</v>
      </c>
      <c r="B19" s="1545">
        <v>85407.12</v>
      </c>
      <c r="C19" s="1546">
        <v>16087266.95</v>
      </c>
      <c r="E19" s="1242"/>
      <c r="F19" s="1242"/>
    </row>
    <row r="20" spans="1:6" ht="12.75">
      <c r="A20" s="1543" t="s">
        <v>565</v>
      </c>
      <c r="B20" s="1545">
        <v>110647.12</v>
      </c>
      <c r="C20" s="1546">
        <v>9626897.29</v>
      </c>
      <c r="E20" s="1242"/>
      <c r="F20" s="1242"/>
    </row>
    <row r="21" spans="1:6" ht="12.75">
      <c r="A21" s="1543" t="s">
        <v>566</v>
      </c>
      <c r="B21" s="1547">
        <v>412205</v>
      </c>
      <c r="C21" s="1548">
        <v>15703926.87</v>
      </c>
      <c r="E21" s="1242"/>
      <c r="F21" s="1242"/>
    </row>
    <row r="22" spans="1:6" ht="13.5" thickBot="1">
      <c r="A22" s="1543" t="s">
        <v>567</v>
      </c>
      <c r="B22" s="1549">
        <v>78147</v>
      </c>
      <c r="C22" s="1550">
        <v>17949873.94</v>
      </c>
      <c r="E22" s="1242"/>
      <c r="F22" s="1242"/>
    </row>
    <row r="23" spans="1:6" ht="15.75" thickBot="1">
      <c r="A23" s="1551" t="s">
        <v>568</v>
      </c>
      <c r="B23" s="1552">
        <f>SUM(B10:B22)</f>
        <v>4234085.64</v>
      </c>
      <c r="C23" s="1553">
        <f>SUM(C10:C22)</f>
        <v>198637611.87999997</v>
      </c>
      <c r="D23" s="62"/>
      <c r="E23" s="1242"/>
      <c r="F23" s="1242"/>
    </row>
    <row r="24" spans="1:6" ht="16.5" thickBot="1">
      <c r="A24" s="1537" t="s">
        <v>569</v>
      </c>
      <c r="B24" s="1554"/>
      <c r="C24" s="1555"/>
      <c r="E24" s="1242"/>
      <c r="F24" s="1242"/>
    </row>
    <row r="25" spans="1:6" ht="12.75">
      <c r="A25" s="1556" t="s">
        <v>570</v>
      </c>
      <c r="B25" s="1557">
        <v>51972.71</v>
      </c>
      <c r="C25" s="1558">
        <v>2567517.68</v>
      </c>
      <c r="E25" s="1242"/>
      <c r="F25" s="1242"/>
    </row>
    <row r="26" spans="1:6" ht="12.75">
      <c r="A26" s="1543" t="s">
        <v>571</v>
      </c>
      <c r="B26" s="1545">
        <v>133990.91</v>
      </c>
      <c r="C26" s="1559">
        <v>4742932.93</v>
      </c>
      <c r="E26" s="1242"/>
      <c r="F26" s="1242"/>
    </row>
    <row r="27" spans="1:6" ht="12.75">
      <c r="A27" s="1543" t="s">
        <v>572</v>
      </c>
      <c r="B27" s="1545">
        <v>66.52</v>
      </c>
      <c r="C27" s="1559">
        <v>5033908.46</v>
      </c>
      <c r="E27" s="1242"/>
      <c r="F27" s="1242"/>
    </row>
    <row r="28" spans="1:6" ht="12.75">
      <c r="A28" s="1543" t="s">
        <v>573</v>
      </c>
      <c r="B28" s="1545">
        <v>221878.15</v>
      </c>
      <c r="C28" s="1559">
        <v>4691196.96</v>
      </c>
      <c r="E28" s="1242"/>
      <c r="F28" s="1242"/>
    </row>
    <row r="29" spans="1:6" ht="12.75">
      <c r="A29" s="1543" t="s">
        <v>574</v>
      </c>
      <c r="B29" s="1545">
        <v>280854.12</v>
      </c>
      <c r="C29" s="1559">
        <v>11806941.4</v>
      </c>
      <c r="E29" s="1242"/>
      <c r="F29" s="1242"/>
    </row>
    <row r="30" spans="1:6" ht="12.75">
      <c r="A30" s="1543" t="s">
        <v>575</v>
      </c>
      <c r="B30" s="1545">
        <v>62658.53</v>
      </c>
      <c r="C30" s="1559">
        <v>5475185</v>
      </c>
      <c r="E30" s="1242"/>
      <c r="F30" s="1242"/>
    </row>
    <row r="31" spans="1:6" ht="12.75">
      <c r="A31" s="1543" t="s">
        <v>576</v>
      </c>
      <c r="B31" s="1545">
        <v>97445.82</v>
      </c>
      <c r="C31" s="1559">
        <v>5364757.18</v>
      </c>
      <c r="E31" s="1242"/>
      <c r="F31" s="1242"/>
    </row>
    <row r="32" spans="1:6" ht="12.75">
      <c r="A32" s="1543" t="s">
        <v>577</v>
      </c>
      <c r="B32" s="1545">
        <v>89632.31</v>
      </c>
      <c r="C32" s="1559">
        <v>5451656.9</v>
      </c>
      <c r="E32" s="1242"/>
      <c r="F32" s="1242"/>
    </row>
    <row r="33" spans="1:6" ht="12.75">
      <c r="A33" s="1543" t="s">
        <v>578</v>
      </c>
      <c r="B33" s="1545">
        <v>365953</v>
      </c>
      <c r="C33" s="1559">
        <v>9613454.74</v>
      </c>
      <c r="E33" s="1242"/>
      <c r="F33" s="1242"/>
    </row>
    <row r="34" spans="1:6" ht="12.75">
      <c r="A34" s="1543" t="s">
        <v>579</v>
      </c>
      <c r="B34" s="1545">
        <v>45076.02</v>
      </c>
      <c r="C34" s="1546">
        <v>6488227</v>
      </c>
      <c r="E34" s="1242"/>
      <c r="F34" s="1242"/>
    </row>
    <row r="35" spans="1:6" ht="12.75">
      <c r="A35" s="1543" t="s">
        <v>616</v>
      </c>
      <c r="B35" s="1545">
        <v>41476</v>
      </c>
      <c r="C35" s="1546">
        <v>5495986.66</v>
      </c>
      <c r="E35" s="1242"/>
      <c r="F35" s="1242"/>
    </row>
    <row r="36" spans="1:6" ht="12.75">
      <c r="A36" s="1543" t="s">
        <v>581</v>
      </c>
      <c r="B36" s="1545">
        <v>208103</v>
      </c>
      <c r="C36" s="1546">
        <v>9373617</v>
      </c>
      <c r="E36" s="1242"/>
      <c r="F36" s="1242"/>
    </row>
    <row r="37" spans="1:6" ht="12.75">
      <c r="A37" s="1543" t="s">
        <v>582</v>
      </c>
      <c r="B37" s="1545">
        <v>47250.9</v>
      </c>
      <c r="C37" s="1546">
        <v>4783299.31</v>
      </c>
      <c r="E37" s="1242"/>
      <c r="F37" s="1242"/>
    </row>
    <row r="38" spans="1:6" ht="12.75">
      <c r="A38" s="1543" t="s">
        <v>583</v>
      </c>
      <c r="B38" s="1545">
        <v>245966</v>
      </c>
      <c r="C38" s="1546">
        <v>9126972</v>
      </c>
      <c r="E38" s="1242"/>
      <c r="F38" s="1242"/>
    </row>
    <row r="39" spans="1:6" ht="12.75">
      <c r="A39" s="1543" t="s">
        <v>584</v>
      </c>
      <c r="B39" s="1545">
        <v>43102</v>
      </c>
      <c r="C39" s="1546">
        <v>4449761</v>
      </c>
      <c r="E39" s="1242"/>
      <c r="F39" s="1242"/>
    </row>
    <row r="40" spans="1:6" ht="12.75">
      <c r="A40" s="1543" t="s">
        <v>564</v>
      </c>
      <c r="B40" s="1545">
        <v>39016.61</v>
      </c>
      <c r="C40" s="1546">
        <v>4700089.04</v>
      </c>
      <c r="E40" s="1242"/>
      <c r="F40" s="1242"/>
    </row>
    <row r="41" spans="1:6" ht="12.75">
      <c r="A41" s="1543" t="s">
        <v>565</v>
      </c>
      <c r="B41" s="1545">
        <v>45007.38</v>
      </c>
      <c r="C41" s="1546">
        <v>3374168.88</v>
      </c>
      <c r="E41" s="1242"/>
      <c r="F41" s="1242"/>
    </row>
    <row r="42" spans="1:6" ht="12.75">
      <c r="A42" s="1543" t="s">
        <v>587</v>
      </c>
      <c r="B42" s="1545">
        <v>166370</v>
      </c>
      <c r="C42" s="1546">
        <v>4337302</v>
      </c>
      <c r="E42" s="1242"/>
      <c r="F42" s="1242"/>
    </row>
    <row r="43" spans="1:6" ht="12.75">
      <c r="A43" s="1543" t="s">
        <v>588</v>
      </c>
      <c r="B43" s="1545">
        <v>144937</v>
      </c>
      <c r="C43" s="1546">
        <v>6312314.9</v>
      </c>
      <c r="E43" s="1242"/>
      <c r="F43" s="1242"/>
    </row>
    <row r="44" spans="1:6" ht="13.5" thickBot="1">
      <c r="A44" s="1560" t="s">
        <v>589</v>
      </c>
      <c r="B44" s="1549">
        <v>36244</v>
      </c>
      <c r="C44" s="1550">
        <v>4954059.92</v>
      </c>
      <c r="E44" s="1242"/>
      <c r="F44" s="1242"/>
    </row>
    <row r="45" spans="1:6" ht="15.75" thickBot="1">
      <c r="A45" s="1561" t="s">
        <v>590</v>
      </c>
      <c r="B45" s="1562">
        <f>SUM(B25:B44)</f>
        <v>2367000.98</v>
      </c>
      <c r="C45" s="1563">
        <f>SUM(C25:C44)</f>
        <v>118143348.96000001</v>
      </c>
      <c r="D45" s="62"/>
      <c r="E45" s="1242"/>
      <c r="F45" s="1242"/>
    </row>
    <row r="46" spans="1:6" ht="15.75" thickBot="1">
      <c r="A46" s="580" t="s">
        <v>591</v>
      </c>
      <c r="B46" s="1564">
        <v>6134121.1</v>
      </c>
      <c r="C46" s="1565">
        <v>27929917.78</v>
      </c>
      <c r="D46" s="62"/>
      <c r="E46" s="1242"/>
      <c r="F46" s="1242"/>
    </row>
    <row r="47" spans="1:6" ht="16.5" thickBot="1">
      <c r="A47" s="1217" t="s">
        <v>650</v>
      </c>
      <c r="B47" s="1566">
        <f>B45+B46+B23</f>
        <v>12735207.719999999</v>
      </c>
      <c r="C47" s="1567">
        <f>C45+C46+C23</f>
        <v>344710878.62</v>
      </c>
      <c r="D47" s="66"/>
      <c r="E47" s="1242"/>
      <c r="F47" s="1242"/>
    </row>
    <row r="48" spans="1:6" ht="12.75">
      <c r="A48" s="151"/>
      <c r="B48" s="623"/>
      <c r="C48" s="623"/>
      <c r="E48" s="1242"/>
      <c r="F48" s="1242"/>
    </row>
    <row r="49" spans="1:6" ht="12.75">
      <c r="A49" s="151"/>
      <c r="E49" s="1242"/>
      <c r="F49" s="1242"/>
    </row>
    <row r="50" spans="1:6" ht="12.75">
      <c r="A50" s="151"/>
      <c r="E50" s="1242"/>
      <c r="F50" s="1242"/>
    </row>
    <row r="51" spans="1:6" ht="12.75">
      <c r="A51" s="151"/>
      <c r="E51" s="1242"/>
      <c r="F51" s="1242"/>
    </row>
    <row r="52" spans="1:6" ht="12.75">
      <c r="A52" s="151"/>
      <c r="E52" s="1242"/>
      <c r="F52" s="1242"/>
    </row>
    <row r="53" spans="1:6" ht="12.75">
      <c r="A53" s="151"/>
      <c r="E53" s="1242"/>
      <c r="F53" s="1242"/>
    </row>
    <row r="54" spans="5:6" ht="12.75">
      <c r="E54" s="1242"/>
      <c r="F54" s="1242"/>
    </row>
    <row r="55" spans="5:6" ht="12.75">
      <c r="E55" s="1242"/>
      <c r="F55" s="1242"/>
    </row>
    <row r="56" spans="5:6" ht="12.75">
      <c r="E56" s="1242"/>
      <c r="F56" s="1242"/>
    </row>
    <row r="57" spans="5:6" ht="12.75">
      <c r="E57" s="1242"/>
      <c r="F57" s="1242"/>
    </row>
  </sheetData>
  <sheetProtection/>
  <mergeCells count="1">
    <mergeCell ref="A5:C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III/11/10</oddHeader>
    <oddFooter>&amp;C- 31 -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6">
      <selection activeCell="I29" sqref="I29"/>
    </sheetView>
  </sheetViews>
  <sheetFormatPr defaultColWidth="9.00390625" defaultRowHeight="12.75"/>
  <cols>
    <col min="1" max="1" width="24.00390625" style="23" customWidth="1"/>
    <col min="2" max="2" width="13.75390625" style="23" bestFit="1" customWidth="1"/>
    <col min="3" max="3" width="8.625" style="23" bestFit="1" customWidth="1"/>
    <col min="4" max="5" width="6.00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1" spans="1:7" ht="15.75">
      <c r="A1" s="600"/>
      <c r="B1" s="1619"/>
      <c r="C1" s="1619"/>
      <c r="D1" s="600"/>
      <c r="E1" s="600"/>
      <c r="F1" s="600"/>
      <c r="G1" s="600"/>
    </row>
    <row r="2" spans="1:7" ht="15.75">
      <c r="A2" s="1677" t="s">
        <v>751</v>
      </c>
      <c r="B2" s="1619"/>
      <c r="C2" s="1619"/>
      <c r="D2" s="600"/>
      <c r="E2" s="600"/>
      <c r="F2" s="600"/>
      <c r="G2" s="600"/>
    </row>
    <row r="3" spans="1:7" ht="15.75">
      <c r="A3" s="1677"/>
      <c r="B3" s="1619"/>
      <c r="C3" s="1619"/>
      <c r="D3" s="600"/>
      <c r="E3" s="600"/>
      <c r="F3" s="600"/>
      <c r="G3" s="600"/>
    </row>
    <row r="4" spans="1:7" ht="12.75">
      <c r="A4" s="669"/>
      <c r="B4" s="669"/>
      <c r="C4" s="669"/>
      <c r="D4" s="1620"/>
      <c r="E4" s="1620"/>
      <c r="F4" s="1620"/>
      <c r="G4" s="1620"/>
    </row>
    <row r="5" spans="1:7" ht="15.75">
      <c r="A5" s="1621" t="s">
        <v>753</v>
      </c>
      <c r="B5" s="1622"/>
      <c r="C5" s="1619"/>
      <c r="D5" s="600"/>
      <c r="E5" s="600"/>
      <c r="F5" s="600"/>
      <c r="G5" s="600"/>
    </row>
    <row r="6" spans="1:7" ht="16.5" thickBot="1">
      <c r="A6" s="1619"/>
      <c r="B6" s="1619"/>
      <c r="C6" s="1619"/>
      <c r="D6" s="600"/>
      <c r="E6" s="600"/>
      <c r="F6" s="600"/>
      <c r="G6" s="600"/>
    </row>
    <row r="7" spans="1:7" s="1644" customFormat="1" ht="16.5" thickBot="1">
      <c r="A7" s="1668" t="s">
        <v>1648</v>
      </c>
      <c r="B7" s="1668" t="s">
        <v>690</v>
      </c>
      <c r="C7" s="1668" t="s">
        <v>689</v>
      </c>
      <c r="D7" s="1669"/>
      <c r="E7" s="1669"/>
      <c r="F7" s="1669"/>
      <c r="G7" s="1669"/>
    </row>
    <row r="8" spans="1:7" ht="12.75">
      <c r="A8" s="1670"/>
      <c r="B8" s="1670"/>
      <c r="C8" s="1670"/>
      <c r="D8" s="600"/>
      <c r="E8" s="600"/>
      <c r="F8" s="600"/>
      <c r="G8" s="600"/>
    </row>
    <row r="9" spans="1:7" ht="12.75">
      <c r="A9" s="1671" t="s">
        <v>691</v>
      </c>
      <c r="B9" s="1672">
        <v>1122139.5</v>
      </c>
      <c r="C9" s="1672"/>
      <c r="D9" s="600"/>
      <c r="E9" s="600"/>
      <c r="F9" s="600"/>
      <c r="G9" s="600"/>
    </row>
    <row r="10" spans="1:7" ht="12.75">
      <c r="A10" s="1671" t="s">
        <v>692</v>
      </c>
      <c r="B10" s="1672">
        <v>139623.9</v>
      </c>
      <c r="C10" s="1672"/>
      <c r="D10" s="600"/>
      <c r="E10" s="600"/>
      <c r="F10" s="600"/>
      <c r="G10" s="600"/>
    </row>
    <row r="11" spans="1:7" ht="13.5" thickBot="1">
      <c r="A11" s="1670"/>
      <c r="B11" s="1673"/>
      <c r="C11" s="1673"/>
      <c r="D11" s="600"/>
      <c r="E11" s="600"/>
      <c r="F11" s="600"/>
      <c r="G11" s="600"/>
    </row>
    <row r="12" spans="1:7" s="66" customFormat="1" ht="16.5" thickBot="1">
      <c r="A12" s="1623" t="s">
        <v>1799</v>
      </c>
      <c r="B12" s="1624">
        <f>SUM(B9:B11)</f>
        <v>1261763.4</v>
      </c>
      <c r="C12" s="1624">
        <f>SUM(C9:C11)</f>
        <v>0</v>
      </c>
      <c r="D12" s="1674"/>
      <c r="E12" s="1674"/>
      <c r="F12" s="1674"/>
      <c r="G12" s="1674"/>
    </row>
    <row r="13" spans="1:7" s="66" customFormat="1" ht="15.75">
      <c r="A13" s="1675"/>
      <c r="B13" s="1676"/>
      <c r="C13" s="1676"/>
      <c r="D13" s="1674"/>
      <c r="E13" s="1674"/>
      <c r="F13" s="1674"/>
      <c r="G13" s="1674"/>
    </row>
    <row r="14" spans="1:7" s="66" customFormat="1" ht="15.75">
      <c r="A14" s="1675"/>
      <c r="B14" s="1676"/>
      <c r="C14" s="1676"/>
      <c r="D14" s="1674"/>
      <c r="E14" s="1674"/>
      <c r="F14" s="1674"/>
      <c r="G14" s="1674"/>
    </row>
    <row r="15" spans="1:7" ht="15.75">
      <c r="A15" s="1619"/>
      <c r="B15" s="1625"/>
      <c r="C15" s="1625"/>
      <c r="D15" s="600"/>
      <c r="E15" s="600"/>
      <c r="F15" s="600"/>
      <c r="G15" s="600"/>
    </row>
    <row r="16" spans="1:7" ht="15.75">
      <c r="A16" s="1621" t="s">
        <v>752</v>
      </c>
      <c r="B16" s="1625"/>
      <c r="C16" s="1625"/>
      <c r="D16" s="600"/>
      <c r="E16" s="600"/>
      <c r="F16" s="600"/>
      <c r="G16" s="600"/>
    </row>
    <row r="17" spans="1:7" ht="16.5" thickBot="1">
      <c r="A17" s="1619"/>
      <c r="B17" s="1625"/>
      <c r="C17" s="1625"/>
      <c r="D17" s="600"/>
      <c r="E17" s="600"/>
      <c r="F17" s="600"/>
      <c r="G17" s="600"/>
    </row>
    <row r="18" spans="1:7" s="1644" customFormat="1" ht="16.5" thickBot="1">
      <c r="A18" s="1668" t="s">
        <v>1648</v>
      </c>
      <c r="B18" s="1668" t="s">
        <v>690</v>
      </c>
      <c r="C18" s="1668" t="s">
        <v>689</v>
      </c>
      <c r="D18" s="1669"/>
      <c r="E18" s="1669"/>
      <c r="F18" s="1669"/>
      <c r="G18" s="1669"/>
    </row>
    <row r="19" spans="1:7" ht="12.75">
      <c r="A19" s="1670"/>
      <c r="B19" s="1673"/>
      <c r="C19" s="1673"/>
      <c r="D19" s="600"/>
      <c r="E19" s="600"/>
      <c r="F19" s="600"/>
      <c r="G19" s="600"/>
    </row>
    <row r="20" spans="1:7" ht="12.75">
      <c r="A20" s="1671" t="s">
        <v>693</v>
      </c>
      <c r="B20" s="1672"/>
      <c r="C20" s="1672"/>
      <c r="D20" s="600"/>
      <c r="E20" s="600"/>
      <c r="F20" s="600"/>
      <c r="G20" s="600"/>
    </row>
    <row r="21" spans="1:7" ht="12.75">
      <c r="A21" s="1671"/>
      <c r="B21" s="1672"/>
      <c r="C21" s="1672"/>
      <c r="D21" s="600"/>
      <c r="E21" s="600"/>
      <c r="F21" s="600"/>
      <c r="G21" s="600"/>
    </row>
    <row r="22" spans="1:7" ht="12.75">
      <c r="A22" s="1671" t="s">
        <v>694</v>
      </c>
      <c r="B22" s="1672">
        <v>892</v>
      </c>
      <c r="C22" s="1672"/>
      <c r="D22" s="600"/>
      <c r="E22" s="600"/>
      <c r="F22" s="600"/>
      <c r="G22" s="600"/>
    </row>
    <row r="23" spans="1:7" ht="12.75">
      <c r="A23" s="1671" t="s">
        <v>695</v>
      </c>
      <c r="B23" s="1672">
        <v>52000</v>
      </c>
      <c r="C23" s="1672"/>
      <c r="D23" s="600"/>
      <c r="E23" s="600"/>
      <c r="F23" s="600"/>
      <c r="G23" s="600"/>
    </row>
    <row r="24" spans="1:7" ht="13.5" thickBot="1">
      <c r="A24" s="1670"/>
      <c r="B24" s="1673"/>
      <c r="C24" s="1673"/>
      <c r="D24" s="600"/>
      <c r="E24" s="600"/>
      <c r="F24" s="600"/>
      <c r="G24" s="600"/>
    </row>
    <row r="25" spans="1:7" s="66" customFormat="1" ht="16.5" thickBot="1">
      <c r="A25" s="1623" t="s">
        <v>1799</v>
      </c>
      <c r="B25" s="1624">
        <f>SUM(B21:B24)</f>
        <v>52892</v>
      </c>
      <c r="C25" s="1624">
        <f>SUM(C24:C24)</f>
        <v>0</v>
      </c>
      <c r="D25" s="1674"/>
      <c r="E25" s="1674"/>
      <c r="F25" s="1674"/>
      <c r="G25" s="1674"/>
    </row>
    <row r="26" spans="1:7" ht="15.75">
      <c r="A26" s="1619"/>
      <c r="B26" s="1625"/>
      <c r="C26" s="1625"/>
      <c r="D26" s="600"/>
      <c r="E26" s="600"/>
      <c r="F26" s="600"/>
      <c r="G26" s="600"/>
    </row>
    <row r="27" spans="1:7" ht="15">
      <c r="A27" s="1626"/>
      <c r="B27" s="1627"/>
      <c r="C27" s="1627"/>
      <c r="D27" s="600"/>
      <c r="E27" s="600"/>
      <c r="F27" s="600"/>
      <c r="G27" s="600"/>
    </row>
    <row r="28" spans="1:7" ht="15">
      <c r="A28" s="1626"/>
      <c r="B28" s="1627"/>
      <c r="C28" s="1627"/>
      <c r="D28" s="600"/>
      <c r="E28" s="600"/>
      <c r="F28" s="600"/>
      <c r="G28" s="600"/>
    </row>
    <row r="29" spans="1:7" ht="15">
      <c r="A29" s="1626"/>
      <c r="B29" s="1627"/>
      <c r="C29" s="1627"/>
      <c r="D29" s="600"/>
      <c r="E29" s="600"/>
      <c r="F29" s="600"/>
      <c r="G29" s="60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III/11/11</oddHeader>
    <oddFooter>&amp;C- 32 -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28">
      <selection activeCell="K45" sqref="K45"/>
    </sheetView>
  </sheetViews>
  <sheetFormatPr defaultColWidth="9.00390625" defaultRowHeight="12.75"/>
  <cols>
    <col min="1" max="1" width="30.625" style="23" customWidth="1"/>
    <col min="2" max="2" width="12.75390625" style="23" bestFit="1" customWidth="1"/>
    <col min="3" max="3" width="13.875" style="23" bestFit="1" customWidth="1"/>
    <col min="4" max="4" width="13.125" style="23" bestFit="1" customWidth="1"/>
    <col min="5" max="5" width="13.87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2" spans="1:7" ht="18.75">
      <c r="A2" s="1568" t="s">
        <v>750</v>
      </c>
      <c r="B2" s="1569"/>
      <c r="C2" s="1569"/>
      <c r="D2" s="1569"/>
      <c r="E2" s="1569"/>
      <c r="F2" s="1242"/>
      <c r="G2" s="1242"/>
    </row>
    <row r="3" spans="1:7" ht="12.75">
      <c r="A3" s="1663"/>
      <c r="B3" s="1663"/>
      <c r="C3" s="1663"/>
      <c r="D3" s="1663"/>
      <c r="E3" s="1663"/>
      <c r="F3" s="1242"/>
      <c r="G3" s="1242"/>
    </row>
    <row r="4" spans="1:7" ht="15.75">
      <c r="A4" s="2022" t="s">
        <v>736</v>
      </c>
      <c r="B4" s="2015"/>
      <c r="C4" s="2015"/>
      <c r="D4" s="1569"/>
      <c r="E4" s="1569"/>
      <c r="F4" s="1242"/>
      <c r="G4" s="1242"/>
    </row>
    <row r="5" spans="1:7" ht="16.5" thickBot="1">
      <c r="A5" s="1569"/>
      <c r="B5" s="1569"/>
      <c r="C5" s="1569"/>
      <c r="D5" s="1569"/>
      <c r="E5" s="1570" t="s">
        <v>42</v>
      </c>
      <c r="F5" s="1242"/>
      <c r="G5" s="1242"/>
    </row>
    <row r="6" spans="1:7" ht="13.5">
      <c r="A6" s="1571" t="s">
        <v>651</v>
      </c>
      <c r="B6" s="1664" t="s">
        <v>95</v>
      </c>
      <c r="C6" s="1664" t="s">
        <v>95</v>
      </c>
      <c r="D6" s="1664" t="s">
        <v>95</v>
      </c>
      <c r="E6" s="1664" t="s">
        <v>95</v>
      </c>
      <c r="F6" s="1242"/>
      <c r="G6" s="1242"/>
    </row>
    <row r="7" spans="1:7" ht="13.5">
      <c r="A7" s="1572" t="s">
        <v>652</v>
      </c>
      <c r="B7" s="1665" t="s">
        <v>653</v>
      </c>
      <c r="C7" s="1665" t="s">
        <v>653</v>
      </c>
      <c r="D7" s="1665" t="s">
        <v>654</v>
      </c>
      <c r="E7" s="1665" t="s">
        <v>654</v>
      </c>
      <c r="F7" s="1242"/>
      <c r="G7" s="1242"/>
    </row>
    <row r="8" spans="1:7" ht="14.25" thickBot="1">
      <c r="A8" s="1666"/>
      <c r="B8" s="1667" t="s">
        <v>655</v>
      </c>
      <c r="C8" s="1667" t="s">
        <v>656</v>
      </c>
      <c r="D8" s="1667" t="s">
        <v>655</v>
      </c>
      <c r="E8" s="1667" t="s">
        <v>656</v>
      </c>
      <c r="F8" s="1242"/>
      <c r="G8" s="1242"/>
    </row>
    <row r="9" spans="1:7" ht="15.75" thickBot="1" thickTop="1">
      <c r="A9" s="1573" t="s">
        <v>657</v>
      </c>
      <c r="B9" s="1574">
        <f>SUM(B10:B15)</f>
        <v>22696</v>
      </c>
      <c r="C9" s="1574">
        <f>SUM(C10:C15)</f>
        <v>28371</v>
      </c>
      <c r="D9" s="1574">
        <f>SUM(D10:D15)</f>
        <v>19157</v>
      </c>
      <c r="E9" s="1574">
        <f>SUM(E10:E15)</f>
        <v>29790</v>
      </c>
      <c r="F9" s="1242"/>
      <c r="G9" s="1242"/>
    </row>
    <row r="10" spans="1:7" ht="12.75">
      <c r="A10" s="1575" t="s">
        <v>658</v>
      </c>
      <c r="B10" s="1576">
        <v>22068</v>
      </c>
      <c r="C10" s="1576">
        <v>27003</v>
      </c>
      <c r="D10" s="1576">
        <v>18821</v>
      </c>
      <c r="E10" s="1576">
        <v>28458</v>
      </c>
      <c r="F10" s="1242"/>
      <c r="G10" s="1242"/>
    </row>
    <row r="11" spans="1:7" ht="12.75">
      <c r="A11" s="1577" t="s">
        <v>659</v>
      </c>
      <c r="B11" s="1578">
        <v>0</v>
      </c>
      <c r="C11" s="1578">
        <v>1</v>
      </c>
      <c r="D11" s="1578">
        <v>0</v>
      </c>
      <c r="E11" s="1578">
        <v>3</v>
      </c>
      <c r="F11" s="1242"/>
      <c r="G11" s="1242"/>
    </row>
    <row r="12" spans="1:7" ht="12.75">
      <c r="A12" s="1579" t="s">
        <v>660</v>
      </c>
      <c r="B12" s="1578">
        <v>178</v>
      </c>
      <c r="C12" s="1578">
        <v>1360</v>
      </c>
      <c r="D12" s="1578">
        <v>167</v>
      </c>
      <c r="E12" s="1578">
        <v>1329</v>
      </c>
      <c r="F12" s="1242"/>
      <c r="G12" s="1242"/>
    </row>
    <row r="13" spans="1:7" ht="12.75">
      <c r="A13" s="1580" t="s">
        <v>661</v>
      </c>
      <c r="B13" s="1581">
        <v>203</v>
      </c>
      <c r="C13" s="1581">
        <v>0</v>
      </c>
      <c r="D13" s="1581">
        <v>51</v>
      </c>
      <c r="E13" s="1581">
        <v>0</v>
      </c>
      <c r="F13" s="1242"/>
      <c r="G13" s="1242"/>
    </row>
    <row r="14" spans="1:7" ht="12.75">
      <c r="A14" s="1579" t="s">
        <v>662</v>
      </c>
      <c r="B14" s="1578">
        <v>206</v>
      </c>
      <c r="C14" s="1578">
        <v>7</v>
      </c>
      <c r="D14" s="1578">
        <v>52</v>
      </c>
      <c r="E14" s="1578">
        <v>0</v>
      </c>
      <c r="F14" s="1242"/>
      <c r="G14" s="1242"/>
    </row>
    <row r="15" spans="1:7" ht="13.5" thickBot="1">
      <c r="A15" s="1582" t="s">
        <v>663</v>
      </c>
      <c r="B15" s="1583">
        <v>41</v>
      </c>
      <c r="C15" s="1583">
        <v>0</v>
      </c>
      <c r="D15" s="1583">
        <v>66</v>
      </c>
      <c r="E15" s="1583">
        <v>0</v>
      </c>
      <c r="F15" s="1242"/>
      <c r="G15" s="1242"/>
    </row>
    <row r="16" spans="1:7" ht="14.25" thickBot="1">
      <c r="A16" s="1584" t="s">
        <v>664</v>
      </c>
      <c r="B16" s="1585">
        <v>19007</v>
      </c>
      <c r="C16" s="1586">
        <v>0</v>
      </c>
      <c r="D16" s="1585">
        <v>19340</v>
      </c>
      <c r="E16" s="1587">
        <v>0</v>
      </c>
      <c r="F16" s="1242"/>
      <c r="G16" s="1242"/>
    </row>
    <row r="17" spans="1:7" ht="13.5" thickBot="1">
      <c r="A17" s="1588" t="s">
        <v>665</v>
      </c>
      <c r="B17" s="1589">
        <v>19119</v>
      </c>
      <c r="C17" s="1589">
        <v>0</v>
      </c>
      <c r="D17" s="1590">
        <v>17553</v>
      </c>
      <c r="E17" s="1589">
        <v>0</v>
      </c>
      <c r="F17" s="1242"/>
      <c r="G17" s="1242"/>
    </row>
    <row r="18" spans="1:7" ht="15.75" thickBot="1" thickTop="1">
      <c r="A18" s="1591" t="s">
        <v>666</v>
      </c>
      <c r="B18" s="1592">
        <f>SUM(B9,B16,B17)</f>
        <v>60822</v>
      </c>
      <c r="C18" s="1593">
        <f>SUM(C10:C17)</f>
        <v>28371</v>
      </c>
      <c r="D18" s="1592">
        <f>SUM(D9+D16+D17)</f>
        <v>56050</v>
      </c>
      <c r="E18" s="1592">
        <f>SUM(E10:E17)</f>
        <v>29790</v>
      </c>
      <c r="F18" s="1242"/>
      <c r="G18" s="1242"/>
    </row>
    <row r="19" spans="1:7" ht="13.5" thickTop="1">
      <c r="A19" s="1594" t="s">
        <v>1791</v>
      </c>
      <c r="B19" s="1595">
        <v>20776</v>
      </c>
      <c r="C19" s="1596">
        <v>13606</v>
      </c>
      <c r="D19" s="1595">
        <v>19314</v>
      </c>
      <c r="E19" s="1596">
        <v>13287</v>
      </c>
      <c r="F19" s="1242"/>
      <c r="G19" s="1242"/>
    </row>
    <row r="20" spans="1:7" ht="13.5">
      <c r="A20" s="1597" t="s">
        <v>667</v>
      </c>
      <c r="B20" s="1598">
        <v>15</v>
      </c>
      <c r="C20" s="1599">
        <v>0</v>
      </c>
      <c r="D20" s="1598">
        <v>100</v>
      </c>
      <c r="E20" s="1599">
        <v>0</v>
      </c>
      <c r="F20" s="1242"/>
      <c r="G20" s="1242"/>
    </row>
    <row r="21" spans="1:7" ht="12.75">
      <c r="A21" s="1600" t="s">
        <v>1792</v>
      </c>
      <c r="B21" s="1601">
        <v>3940</v>
      </c>
      <c r="C21" s="1578">
        <v>2018</v>
      </c>
      <c r="D21" s="1601">
        <v>5816</v>
      </c>
      <c r="E21" s="1578">
        <v>2518</v>
      </c>
      <c r="F21" s="1242"/>
      <c r="G21" s="1242"/>
    </row>
    <row r="22" spans="1:7" ht="12.75">
      <c r="A22" s="1600" t="s">
        <v>668</v>
      </c>
      <c r="B22" s="1601">
        <v>163</v>
      </c>
      <c r="C22" s="1578">
        <v>957</v>
      </c>
      <c r="D22" s="1601">
        <v>156</v>
      </c>
      <c r="E22" s="1578">
        <v>914</v>
      </c>
      <c r="F22" s="1242"/>
      <c r="G22" s="1242"/>
    </row>
    <row r="23" spans="1:7" ht="12.75">
      <c r="A23" s="1600" t="s">
        <v>669</v>
      </c>
      <c r="B23" s="1601">
        <v>2679</v>
      </c>
      <c r="C23" s="1578">
        <v>204</v>
      </c>
      <c r="D23" s="1601">
        <v>730</v>
      </c>
      <c r="E23" s="1578">
        <v>161</v>
      </c>
      <c r="F23" s="1242"/>
      <c r="G23" s="1242"/>
    </row>
    <row r="24" spans="1:7" ht="12.75">
      <c r="A24" s="1600" t="s">
        <v>670</v>
      </c>
      <c r="B24" s="1601">
        <v>0</v>
      </c>
      <c r="C24" s="1578">
        <v>0</v>
      </c>
      <c r="D24" s="1601">
        <v>0</v>
      </c>
      <c r="E24" s="1578">
        <v>0</v>
      </c>
      <c r="F24" s="1242"/>
      <c r="G24" s="1242"/>
    </row>
    <row r="25" spans="1:7" ht="12.75">
      <c r="A25" s="1600" t="s">
        <v>1797</v>
      </c>
      <c r="B25" s="1601">
        <v>5499</v>
      </c>
      <c r="C25" s="1578">
        <v>1321</v>
      </c>
      <c r="D25" s="1601">
        <v>4959</v>
      </c>
      <c r="E25" s="1578">
        <v>2444</v>
      </c>
      <c r="F25" s="1242"/>
      <c r="G25" s="1242"/>
    </row>
    <row r="26" spans="1:7" ht="13.5">
      <c r="A26" s="1602" t="s">
        <v>667</v>
      </c>
      <c r="B26" s="1603">
        <v>0</v>
      </c>
      <c r="C26" s="1604">
        <v>0</v>
      </c>
      <c r="D26" s="1603">
        <v>10</v>
      </c>
      <c r="E26" s="1604">
        <v>0</v>
      </c>
      <c r="F26" s="1242"/>
      <c r="G26" s="1242"/>
    </row>
    <row r="27" spans="1:7" ht="12.75">
      <c r="A27" s="1600" t="s">
        <v>671</v>
      </c>
      <c r="B27" s="1601">
        <v>15207</v>
      </c>
      <c r="C27" s="1578">
        <v>6860</v>
      </c>
      <c r="D27" s="1601">
        <v>15870</v>
      </c>
      <c r="E27" s="1578">
        <v>6664</v>
      </c>
      <c r="F27" s="1242"/>
      <c r="G27" s="1242"/>
    </row>
    <row r="28" spans="1:7" ht="13.5">
      <c r="A28" s="1602" t="s">
        <v>667</v>
      </c>
      <c r="B28" s="1603">
        <v>14060</v>
      </c>
      <c r="C28" s="1604">
        <v>0</v>
      </c>
      <c r="D28" s="1603">
        <v>14181</v>
      </c>
      <c r="E28" s="1604">
        <v>0</v>
      </c>
      <c r="F28" s="1242"/>
      <c r="G28" s="1242"/>
    </row>
    <row r="29" spans="1:7" ht="12.75">
      <c r="A29" s="1600" t="s">
        <v>672</v>
      </c>
      <c r="B29" s="1601">
        <v>5116</v>
      </c>
      <c r="C29" s="1578">
        <v>2274</v>
      </c>
      <c r="D29" s="1601">
        <v>5318</v>
      </c>
      <c r="E29" s="1578">
        <v>2220</v>
      </c>
      <c r="F29" s="1242"/>
      <c r="G29" s="1242"/>
    </row>
    <row r="30" spans="1:7" ht="13.5">
      <c r="A30" s="1602" t="s">
        <v>667</v>
      </c>
      <c r="B30" s="1603">
        <v>4798</v>
      </c>
      <c r="C30" s="1604">
        <v>0</v>
      </c>
      <c r="D30" s="1603">
        <v>4783</v>
      </c>
      <c r="E30" s="1604">
        <v>0</v>
      </c>
      <c r="F30" s="1242"/>
      <c r="G30" s="1242"/>
    </row>
    <row r="31" spans="1:7" ht="12.75">
      <c r="A31" s="1600" t="s">
        <v>673</v>
      </c>
      <c r="B31" s="1601">
        <v>68</v>
      </c>
      <c r="C31" s="1578">
        <v>25</v>
      </c>
      <c r="D31" s="1601">
        <v>0</v>
      </c>
      <c r="E31" s="1578">
        <v>0</v>
      </c>
      <c r="F31" s="1242"/>
      <c r="G31" s="1242"/>
    </row>
    <row r="32" spans="1:7" ht="12.75">
      <c r="A32" s="1600" t="s">
        <v>674</v>
      </c>
      <c r="B32" s="1601">
        <v>142</v>
      </c>
      <c r="C32" s="1578">
        <v>61</v>
      </c>
      <c r="D32" s="1601">
        <v>149</v>
      </c>
      <c r="E32" s="1578">
        <v>58</v>
      </c>
      <c r="F32" s="1242"/>
      <c r="G32" s="1242"/>
    </row>
    <row r="33" spans="1:7" ht="13.5">
      <c r="A33" s="1602" t="s">
        <v>667</v>
      </c>
      <c r="B33" s="1603">
        <v>134</v>
      </c>
      <c r="C33" s="1604">
        <v>0</v>
      </c>
      <c r="D33" s="1603">
        <v>132</v>
      </c>
      <c r="E33" s="1604">
        <v>0</v>
      </c>
      <c r="F33" s="1242"/>
      <c r="G33" s="1242"/>
    </row>
    <row r="34" spans="1:7" ht="12.75">
      <c r="A34" s="1600" t="s">
        <v>675</v>
      </c>
      <c r="B34" s="1601">
        <v>42</v>
      </c>
      <c r="C34" s="1578">
        <v>0</v>
      </c>
      <c r="D34" s="1601">
        <v>116</v>
      </c>
      <c r="E34" s="1578">
        <v>26</v>
      </c>
      <c r="F34" s="1242"/>
      <c r="G34" s="1242"/>
    </row>
    <row r="35" spans="1:7" ht="12.75">
      <c r="A35" s="1600" t="s">
        <v>676</v>
      </c>
      <c r="B35" s="1601">
        <v>3</v>
      </c>
      <c r="C35" s="1578">
        <v>0</v>
      </c>
      <c r="D35" s="1601">
        <v>0</v>
      </c>
      <c r="E35" s="1578">
        <v>0</v>
      </c>
      <c r="F35" s="1242"/>
      <c r="G35" s="1242"/>
    </row>
    <row r="36" spans="1:7" ht="12.75">
      <c r="A36" s="1600" t="s">
        <v>677</v>
      </c>
      <c r="B36" s="1601">
        <v>0</v>
      </c>
      <c r="C36" s="1578">
        <v>0</v>
      </c>
      <c r="D36" s="1601">
        <v>2</v>
      </c>
      <c r="E36" s="1578">
        <v>0</v>
      </c>
      <c r="F36" s="1242"/>
      <c r="G36" s="1242"/>
    </row>
    <row r="37" spans="1:7" ht="12.75">
      <c r="A37" s="1600" t="s">
        <v>678</v>
      </c>
      <c r="B37" s="1601">
        <v>0</v>
      </c>
      <c r="C37" s="1578">
        <v>0</v>
      </c>
      <c r="D37" s="1601">
        <v>0</v>
      </c>
      <c r="E37" s="1578">
        <v>0</v>
      </c>
      <c r="F37" s="1242"/>
      <c r="G37" s="1242"/>
    </row>
    <row r="38" spans="1:7" ht="12.75">
      <c r="A38" s="1600" t="s">
        <v>679</v>
      </c>
      <c r="B38" s="1601">
        <v>1</v>
      </c>
      <c r="C38" s="1578">
        <v>0</v>
      </c>
      <c r="D38" s="1601">
        <v>0</v>
      </c>
      <c r="E38" s="1578">
        <v>0</v>
      </c>
      <c r="F38" s="1242"/>
      <c r="G38" s="1242"/>
    </row>
    <row r="39" spans="1:7" ht="12.75">
      <c r="A39" s="1600" t="s">
        <v>1796</v>
      </c>
      <c r="B39" s="1601">
        <v>0</v>
      </c>
      <c r="C39" s="1578">
        <v>0</v>
      </c>
      <c r="D39" s="1601">
        <v>0</v>
      </c>
      <c r="E39" s="1578">
        <v>0</v>
      </c>
      <c r="F39" s="1242"/>
      <c r="G39" s="1242"/>
    </row>
    <row r="40" spans="1:7" ht="12.75">
      <c r="A40" s="1600" t="s">
        <v>680</v>
      </c>
      <c r="B40" s="1601">
        <v>2387</v>
      </c>
      <c r="C40" s="1578">
        <v>289</v>
      </c>
      <c r="D40" s="1601">
        <v>1663</v>
      </c>
      <c r="E40" s="1578">
        <v>711</v>
      </c>
      <c r="F40" s="1242"/>
      <c r="G40" s="1242"/>
    </row>
    <row r="41" spans="1:7" ht="12.75">
      <c r="A41" s="1600" t="s">
        <v>681</v>
      </c>
      <c r="B41" s="1601">
        <v>4780</v>
      </c>
      <c r="C41" s="1578">
        <v>650</v>
      </c>
      <c r="D41" s="1601">
        <v>1523</v>
      </c>
      <c r="E41" s="1578">
        <v>485</v>
      </c>
      <c r="F41" s="1242"/>
      <c r="G41" s="1242"/>
    </row>
    <row r="42" spans="1:7" ht="13.5">
      <c r="A42" s="1602" t="s">
        <v>667</v>
      </c>
      <c r="B42" s="1603">
        <v>0</v>
      </c>
      <c r="C42" s="1604">
        <v>0</v>
      </c>
      <c r="D42" s="1603">
        <v>64</v>
      </c>
      <c r="E42" s="1604">
        <v>0</v>
      </c>
      <c r="F42" s="1242"/>
      <c r="G42" s="1242"/>
    </row>
    <row r="43" spans="1:7" ht="13.5" thickBot="1">
      <c r="A43" s="1605" t="s">
        <v>682</v>
      </c>
      <c r="B43" s="1606">
        <v>0</v>
      </c>
      <c r="C43" s="1607">
        <v>0</v>
      </c>
      <c r="D43" s="1606">
        <v>422</v>
      </c>
      <c r="E43" s="1607">
        <v>56</v>
      </c>
      <c r="F43" s="1242"/>
      <c r="G43" s="1242"/>
    </row>
    <row r="44" spans="1:7" ht="15.75" thickBot="1" thickTop="1">
      <c r="A44" s="1591" t="s">
        <v>683</v>
      </c>
      <c r="B44" s="1593">
        <f>SUM(B19,B21:B25,B27,B29,B31:B32,B34:B41,B43,)</f>
        <v>60803</v>
      </c>
      <c r="C44" s="1592">
        <f>SUM(C19,C21:C25,C27,C29,C31:C32,C34:C41,C43)</f>
        <v>28265</v>
      </c>
      <c r="D44" s="1592">
        <f>SUM(D19,D21:D25,D27,D29,D32,D34:D41,D43,)</f>
        <v>56038</v>
      </c>
      <c r="E44" s="1608">
        <f>SUM(E19,E21:E25,E27,E29,E31:E32,E34:E41,E43)</f>
        <v>29544</v>
      </c>
      <c r="F44" s="1242"/>
      <c r="G44" s="1242"/>
    </row>
    <row r="45" spans="1:7" ht="15.75" thickBot="1" thickTop="1">
      <c r="A45" s="1609" t="s">
        <v>1793</v>
      </c>
      <c r="B45" s="1610">
        <f>B18-B44</f>
        <v>19</v>
      </c>
      <c r="C45" s="1611">
        <f>C18-C44</f>
        <v>106</v>
      </c>
      <c r="D45" s="1611">
        <f>D18-D44</f>
        <v>12</v>
      </c>
      <c r="E45" s="1612">
        <f>E18-E44</f>
        <v>246</v>
      </c>
      <c r="F45" s="1242"/>
      <c r="G45" s="1242"/>
    </row>
    <row r="46" spans="1:7" ht="13.5" thickBot="1">
      <c r="A46" s="1613"/>
      <c r="B46" s="1613"/>
      <c r="C46" s="1613"/>
      <c r="D46" s="1613"/>
      <c r="E46" s="1613"/>
      <c r="F46" s="1242"/>
      <c r="G46" s="1242"/>
    </row>
    <row r="47" spans="1:7" ht="14.25" thickBot="1">
      <c r="A47" s="1752" t="s">
        <v>684</v>
      </c>
      <c r="B47" s="1753" t="s">
        <v>728</v>
      </c>
      <c r="C47" s="1754" t="s">
        <v>727</v>
      </c>
      <c r="D47" s="1754" t="s">
        <v>362</v>
      </c>
      <c r="E47" s="1754" t="s">
        <v>621</v>
      </c>
      <c r="F47" s="1242"/>
      <c r="G47" s="1242"/>
    </row>
    <row r="48" spans="1:7" ht="12.75">
      <c r="A48" s="1614" t="s">
        <v>686</v>
      </c>
      <c r="B48" s="1576">
        <v>59</v>
      </c>
      <c r="C48" s="1576">
        <v>7</v>
      </c>
      <c r="D48" s="1576">
        <v>2609</v>
      </c>
      <c r="E48" s="1576">
        <v>455</v>
      </c>
      <c r="F48" s="1242"/>
      <c r="G48" s="1242"/>
    </row>
    <row r="49" spans="1:7" ht="13.5" thickBot="1">
      <c r="A49" s="1615" t="s">
        <v>687</v>
      </c>
      <c r="B49" s="1616">
        <v>0</v>
      </c>
      <c r="C49" s="1616">
        <v>10</v>
      </c>
      <c r="D49" s="1616">
        <v>5416</v>
      </c>
      <c r="E49" s="1616">
        <v>537</v>
      </c>
      <c r="F49" s="1242"/>
      <c r="G49" s="1242"/>
    </row>
    <row r="50" spans="1:7" ht="13.5" thickBot="1">
      <c r="A50" s="1613"/>
      <c r="B50" s="1613"/>
      <c r="C50" s="1613"/>
      <c r="D50" s="1613"/>
      <c r="E50" s="1613"/>
      <c r="F50" s="1242"/>
      <c r="G50" s="1242"/>
    </row>
    <row r="51" spans="1:7" ht="14.25" thickBot="1">
      <c r="A51" s="1617" t="s">
        <v>688</v>
      </c>
      <c r="B51" s="2023" t="s">
        <v>689</v>
      </c>
      <c r="C51" s="2024"/>
      <c r="D51" s="2023" t="s">
        <v>690</v>
      </c>
      <c r="E51" s="2024"/>
      <c r="F51" s="1242"/>
      <c r="G51" s="1242"/>
    </row>
    <row r="52" spans="1:7" ht="12.75">
      <c r="A52" s="1618" t="s">
        <v>686</v>
      </c>
      <c r="B52" s="2025">
        <v>27930</v>
      </c>
      <c r="C52" s="2026"/>
      <c r="D52" s="2025">
        <v>6134</v>
      </c>
      <c r="E52" s="2026"/>
      <c r="F52" s="1242"/>
      <c r="G52" s="1242"/>
    </row>
    <row r="53" spans="1:7" ht="13.5" thickBot="1">
      <c r="A53" s="1615" t="s">
        <v>687</v>
      </c>
      <c r="B53" s="2020">
        <v>26640</v>
      </c>
      <c r="C53" s="2021"/>
      <c r="D53" s="2020">
        <v>6782</v>
      </c>
      <c r="E53" s="2021"/>
      <c r="F53" s="1242"/>
      <c r="G53" s="1242"/>
    </row>
    <row r="54" spans="1:7" ht="12.75">
      <c r="A54" s="253"/>
      <c r="B54" s="253"/>
      <c r="C54" s="253"/>
      <c r="D54" s="253"/>
      <c r="E54" s="253"/>
      <c r="F54" s="1242"/>
      <c r="G54" s="1242"/>
    </row>
    <row r="55" spans="1:7" ht="12.75">
      <c r="A55" s="253"/>
      <c r="B55" s="253"/>
      <c r="C55" s="253"/>
      <c r="D55" s="253"/>
      <c r="E55" s="253"/>
      <c r="F55" s="1242"/>
      <c r="G55" s="1242"/>
    </row>
    <row r="56" spans="1:7" ht="12.75">
      <c r="A56" s="253"/>
      <c r="B56" s="253"/>
      <c r="C56" s="253"/>
      <c r="D56" s="253"/>
      <c r="E56" s="253"/>
      <c r="F56" s="1242"/>
      <c r="G56" s="1242"/>
    </row>
    <row r="57" spans="1:7" ht="12.75">
      <c r="A57" s="253"/>
      <c r="B57" s="253"/>
      <c r="C57" s="253"/>
      <c r="D57" s="253"/>
      <c r="E57" s="253"/>
      <c r="F57" s="1242"/>
      <c r="G57" s="1242"/>
    </row>
    <row r="58" spans="1:7" ht="12.75">
      <c r="A58" s="253"/>
      <c r="B58" s="253"/>
      <c r="C58" s="253"/>
      <c r="D58" s="253"/>
      <c r="E58" s="253"/>
      <c r="F58" s="1242"/>
      <c r="G58" s="1242"/>
    </row>
    <row r="59" spans="1:7" ht="12.75">
      <c r="A59" s="253"/>
      <c r="B59" s="253"/>
      <c r="C59" s="253"/>
      <c r="D59" s="253"/>
      <c r="E59" s="253"/>
      <c r="F59" s="1242"/>
      <c r="G59" s="1242"/>
    </row>
    <row r="60" spans="1:7" ht="12.75">
      <c r="A60" s="253"/>
      <c r="B60" s="253"/>
      <c r="C60" s="253"/>
      <c r="D60" s="253"/>
      <c r="E60" s="253"/>
      <c r="F60" s="1242"/>
      <c r="G60" s="1242"/>
    </row>
    <row r="61" spans="1:7" ht="12.75">
      <c r="A61" s="253"/>
      <c r="B61" s="253"/>
      <c r="C61" s="253"/>
      <c r="D61" s="253"/>
      <c r="E61" s="253"/>
      <c r="F61" s="1242"/>
      <c r="G61" s="1242"/>
    </row>
  </sheetData>
  <sheetProtection/>
  <mergeCells count="7">
    <mergeCell ref="B53:C53"/>
    <mergeCell ref="D53:E53"/>
    <mergeCell ref="A4:C4"/>
    <mergeCell ref="B51:C51"/>
    <mergeCell ref="D51:E51"/>
    <mergeCell ref="B52:C52"/>
    <mergeCell ref="D52:E5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III/11/12</oddHeader>
    <oddFooter>&amp;C- 33 -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10.00390625" style="151" bestFit="1" customWidth="1"/>
    <col min="2" max="2" width="11.625" style="23" bestFit="1" customWidth="1"/>
    <col min="3" max="3" width="11.125" style="23" bestFit="1" customWidth="1"/>
    <col min="4" max="4" width="10.25390625" style="23" bestFit="1" customWidth="1"/>
    <col min="5" max="5" width="12.375" style="23" bestFit="1" customWidth="1"/>
    <col min="6" max="6" width="10.25390625" style="23" bestFit="1" customWidth="1"/>
    <col min="7" max="8" width="11.75390625" style="23" bestFit="1" customWidth="1"/>
    <col min="9" max="9" width="11.25390625" style="23" bestFit="1" customWidth="1"/>
    <col min="10" max="10" width="10.25390625" style="23" bestFit="1" customWidth="1"/>
    <col min="11" max="11" width="11.625" style="23" bestFit="1" customWidth="1"/>
    <col min="12" max="16384" width="9.125" style="23" customWidth="1"/>
  </cols>
  <sheetData>
    <row r="1" ht="18.75">
      <c r="A1" s="1678" t="s">
        <v>754</v>
      </c>
    </row>
    <row r="2" spans="1:2" ht="15.75">
      <c r="A2" s="1679" t="s">
        <v>736</v>
      </c>
      <c r="B2" s="1663"/>
    </row>
    <row r="3" spans="1:14" ht="12.75">
      <c r="A3" s="1332"/>
      <c r="B3" s="1332"/>
      <c r="C3" s="1332"/>
      <c r="D3" s="1332"/>
      <c r="E3" s="1332"/>
      <c r="F3" s="1332"/>
      <c r="J3" s="253"/>
      <c r="K3" s="253"/>
      <c r="L3" s="1242"/>
      <c r="M3" s="1242"/>
      <c r="N3" s="1242"/>
    </row>
    <row r="4" spans="1:14" ht="16.5" thickBot="1">
      <c r="A4" s="328" t="s">
        <v>696</v>
      </c>
      <c r="B4" s="411"/>
      <c r="C4" s="411"/>
      <c r="D4" s="411"/>
      <c r="E4" s="411"/>
      <c r="F4" s="1275" t="s">
        <v>1795</v>
      </c>
      <c r="G4" s="66"/>
      <c r="H4" s="66"/>
      <c r="I4" s="66"/>
      <c r="J4" s="253"/>
      <c r="K4" s="253"/>
      <c r="L4" s="1242"/>
      <c r="M4" s="1242"/>
      <c r="N4" s="1242"/>
    </row>
    <row r="5" spans="1:14" ht="13.5">
      <c r="A5" s="1628" t="s">
        <v>697</v>
      </c>
      <c r="B5" s="1629" t="s">
        <v>698</v>
      </c>
      <c r="C5" s="1628" t="s">
        <v>699</v>
      </c>
      <c r="D5" s="847" t="s">
        <v>697</v>
      </c>
      <c r="E5" s="1630" t="s">
        <v>698</v>
      </c>
      <c r="F5" s="1628" t="s">
        <v>699</v>
      </c>
      <c r="G5" s="1631"/>
      <c r="J5" s="253"/>
      <c r="K5" s="253"/>
      <c r="L5" s="1242"/>
      <c r="M5" s="1242"/>
      <c r="N5" s="1242"/>
    </row>
    <row r="6" spans="1:14" ht="14.25" thickBot="1">
      <c r="A6" s="1632">
        <v>2012</v>
      </c>
      <c r="B6" s="1633">
        <v>2012</v>
      </c>
      <c r="C6" s="1632">
        <v>2012</v>
      </c>
      <c r="D6" s="1634">
        <v>2011</v>
      </c>
      <c r="E6" s="1635">
        <v>2011</v>
      </c>
      <c r="F6" s="1632">
        <v>2011</v>
      </c>
      <c r="G6" s="1631" t="s">
        <v>700</v>
      </c>
      <c r="I6" s="253"/>
      <c r="J6" s="253"/>
      <c r="K6" s="253"/>
      <c r="L6" s="1242"/>
      <c r="M6" s="1242"/>
      <c r="N6" s="1242"/>
    </row>
    <row r="7" spans="1:14" ht="13.5" thickBot="1">
      <c r="A7" s="1687">
        <v>5350</v>
      </c>
      <c r="B7" s="1688">
        <v>5236</v>
      </c>
      <c r="C7" s="1689">
        <v>114</v>
      </c>
      <c r="D7" s="1690">
        <v>5597</v>
      </c>
      <c r="E7" s="1691">
        <v>5446</v>
      </c>
      <c r="F7" s="1689">
        <v>151</v>
      </c>
      <c r="G7" s="1636"/>
      <c r="I7" s="253"/>
      <c r="J7" s="253"/>
      <c r="K7" s="253"/>
      <c r="L7" s="1242"/>
      <c r="M7" s="1242"/>
      <c r="N7" s="1242"/>
    </row>
    <row r="8" spans="1:14" ht="12.75">
      <c r="A8" s="1636"/>
      <c r="B8" s="1680"/>
      <c r="C8" s="1681"/>
      <c r="D8" s="1636"/>
      <c r="E8" s="1682"/>
      <c r="F8" s="1681"/>
      <c r="G8" s="1636"/>
      <c r="I8" s="253"/>
      <c r="J8" s="253"/>
      <c r="K8" s="253"/>
      <c r="L8" s="1242"/>
      <c r="M8" s="1242"/>
      <c r="N8" s="1242"/>
    </row>
    <row r="9" spans="1:14" ht="16.5" thickBot="1">
      <c r="A9" s="328" t="s">
        <v>701</v>
      </c>
      <c r="B9" s="411"/>
      <c r="C9" s="411"/>
      <c r="D9" s="411"/>
      <c r="E9" s="411"/>
      <c r="F9" s="411"/>
      <c r="G9" s="1275"/>
      <c r="H9" s="1275"/>
      <c r="I9" s="1637"/>
      <c r="J9" s="1637"/>
      <c r="K9" s="1275" t="s">
        <v>1795</v>
      </c>
      <c r="L9" s="1242"/>
      <c r="M9" s="1242"/>
      <c r="N9" s="1242"/>
    </row>
    <row r="10" spans="1:14" ht="13.5">
      <c r="A10" s="1443" t="s">
        <v>602</v>
      </c>
      <c r="B10" s="1443" t="s">
        <v>702</v>
      </c>
      <c r="C10" s="1443" t="s">
        <v>703</v>
      </c>
      <c r="D10" s="1443" t="s">
        <v>601</v>
      </c>
      <c r="E10" s="1443" t="s">
        <v>704</v>
      </c>
      <c r="F10" s="1443" t="s">
        <v>705</v>
      </c>
      <c r="G10" s="131" t="s">
        <v>706</v>
      </c>
      <c r="H10" s="1443" t="s">
        <v>697</v>
      </c>
      <c r="I10" s="746" t="s">
        <v>704</v>
      </c>
      <c r="J10" s="1638" t="s">
        <v>601</v>
      </c>
      <c r="K10" s="1638" t="s">
        <v>697</v>
      </c>
      <c r="L10" s="1242"/>
      <c r="M10" s="1242"/>
      <c r="N10" s="1242"/>
    </row>
    <row r="11" spans="1:14" ht="14.25" thickBot="1">
      <c r="A11" s="1632">
        <v>2012</v>
      </c>
      <c r="B11" s="1632">
        <v>2012</v>
      </c>
      <c r="C11" s="1632">
        <v>2012</v>
      </c>
      <c r="D11" s="1632">
        <v>2012</v>
      </c>
      <c r="E11" s="1632" t="s">
        <v>707</v>
      </c>
      <c r="F11" s="1450">
        <v>2012</v>
      </c>
      <c r="G11" s="1639">
        <v>2012</v>
      </c>
      <c r="H11" s="1450" t="s">
        <v>708</v>
      </c>
      <c r="I11" s="1640" t="s">
        <v>707</v>
      </c>
      <c r="J11" s="1641">
        <v>2011</v>
      </c>
      <c r="K11" s="1641" t="s">
        <v>709</v>
      </c>
      <c r="L11" s="1242"/>
      <c r="M11" s="1242"/>
      <c r="N11" s="1242"/>
    </row>
    <row r="12" spans="1:14" ht="13.5" thickBot="1">
      <c r="A12" s="1692">
        <v>2070</v>
      </c>
      <c r="B12" s="1693">
        <v>1</v>
      </c>
      <c r="C12" s="1693">
        <v>1549</v>
      </c>
      <c r="D12" s="1693">
        <v>1700</v>
      </c>
      <c r="E12" s="1694">
        <v>0.32</v>
      </c>
      <c r="F12" s="1695">
        <v>0</v>
      </c>
      <c r="G12" s="1696">
        <v>0</v>
      </c>
      <c r="H12" s="1697">
        <v>5350</v>
      </c>
      <c r="I12" s="1698">
        <v>0.95</v>
      </c>
      <c r="J12" s="1699">
        <v>1800</v>
      </c>
      <c r="K12" s="1700">
        <v>5597</v>
      </c>
      <c r="L12" s="1242"/>
      <c r="M12" s="1242"/>
      <c r="N12" s="1242"/>
    </row>
    <row r="13" spans="1:14" ht="12.75">
      <c r="A13" s="1636"/>
      <c r="B13" s="1636"/>
      <c r="C13" s="1636"/>
      <c r="D13" s="1636"/>
      <c r="E13" s="1683"/>
      <c r="F13" s="1636"/>
      <c r="G13" s="1636"/>
      <c r="H13" s="1636"/>
      <c r="I13" s="1684"/>
      <c r="J13" s="1245"/>
      <c r="K13" s="1685"/>
      <c r="L13" s="1242"/>
      <c r="M13" s="1242"/>
      <c r="N13" s="1242"/>
    </row>
    <row r="14" spans="1:14" ht="15" thickBot="1">
      <c r="A14" s="294" t="s">
        <v>710</v>
      </c>
      <c r="H14" s="107" t="s">
        <v>1795</v>
      </c>
      <c r="I14" s="253"/>
      <c r="J14" s="253"/>
      <c r="K14" s="253"/>
      <c r="L14" s="1242"/>
      <c r="M14" s="1242"/>
      <c r="N14" s="1242"/>
    </row>
    <row r="15" spans="1:14" ht="13.5">
      <c r="A15" s="1390" t="s">
        <v>711</v>
      </c>
      <c r="B15" s="1442" t="s">
        <v>712</v>
      </c>
      <c r="C15" s="1442" t="s">
        <v>713</v>
      </c>
      <c r="D15" s="1442" t="s">
        <v>714</v>
      </c>
      <c r="E15" s="1442" t="s">
        <v>715</v>
      </c>
      <c r="F15" s="1442" t="s">
        <v>716</v>
      </c>
      <c r="G15" s="1443" t="s">
        <v>717</v>
      </c>
      <c r="H15" s="1443" t="s">
        <v>717</v>
      </c>
      <c r="I15" s="253"/>
      <c r="J15" s="253"/>
      <c r="K15" s="253"/>
      <c r="L15" s="1242"/>
      <c r="M15" s="1242"/>
      <c r="N15" s="1242"/>
    </row>
    <row r="16" spans="1:14" ht="14.25" thickBot="1">
      <c r="A16" s="1402">
        <v>2012</v>
      </c>
      <c r="B16" s="1449">
        <v>2012</v>
      </c>
      <c r="C16" s="1449">
        <v>2012</v>
      </c>
      <c r="D16" s="39">
        <v>2012</v>
      </c>
      <c r="E16" s="134">
        <v>2012</v>
      </c>
      <c r="F16" s="1449">
        <v>2012</v>
      </c>
      <c r="G16" s="1450">
        <v>2012</v>
      </c>
      <c r="H16" s="1450">
        <v>2011</v>
      </c>
      <c r="I16" s="253"/>
      <c r="J16" s="253"/>
      <c r="K16" s="253"/>
      <c r="L16" s="1242"/>
      <c r="M16" s="1242"/>
      <c r="N16" s="1242"/>
    </row>
    <row r="17" spans="1:14" ht="13.5" thickBot="1">
      <c r="A17" s="1692">
        <v>42</v>
      </c>
      <c r="B17" s="1695">
        <v>70</v>
      </c>
      <c r="C17" s="1695">
        <v>361</v>
      </c>
      <c r="D17" s="1695">
        <v>0</v>
      </c>
      <c r="E17" s="1695">
        <v>3224</v>
      </c>
      <c r="F17" s="1693">
        <v>1539</v>
      </c>
      <c r="G17" s="1697">
        <v>5236</v>
      </c>
      <c r="H17" s="1697">
        <v>5446</v>
      </c>
      <c r="I17" s="253"/>
      <c r="J17" s="253"/>
      <c r="K17" s="253"/>
      <c r="L17" s="1242"/>
      <c r="M17" s="1242"/>
      <c r="N17" s="1242"/>
    </row>
    <row r="18" spans="1:14" ht="12.75">
      <c r="A18" s="1636"/>
      <c r="B18" s="1636"/>
      <c r="C18" s="1636"/>
      <c r="D18" s="1636"/>
      <c r="E18" s="1636"/>
      <c r="F18" s="1636"/>
      <c r="G18" s="1636"/>
      <c r="H18" s="1636"/>
      <c r="I18" s="253"/>
      <c r="J18" s="253"/>
      <c r="K18" s="253"/>
      <c r="L18" s="1242"/>
      <c r="M18" s="1242"/>
      <c r="N18" s="1242"/>
    </row>
    <row r="19" spans="1:14" ht="15.75" thickBot="1">
      <c r="A19" s="294" t="s">
        <v>718</v>
      </c>
      <c r="B19" s="62"/>
      <c r="C19" s="62"/>
      <c r="F19" s="107"/>
      <c r="G19" s="107"/>
      <c r="J19" s="253"/>
      <c r="K19" s="253"/>
      <c r="L19" s="1242"/>
      <c r="M19" s="1242"/>
      <c r="N19" s="1242"/>
    </row>
    <row r="20" spans="1:14" ht="13.5">
      <c r="A20" s="1443" t="s">
        <v>719</v>
      </c>
      <c r="B20" s="1642" t="s">
        <v>720</v>
      </c>
      <c r="C20" s="1443" t="s">
        <v>721</v>
      </c>
      <c r="D20" s="1642" t="s">
        <v>719</v>
      </c>
      <c r="E20" s="1642" t="s">
        <v>720</v>
      </c>
      <c r="F20" s="1642" t="s">
        <v>721</v>
      </c>
      <c r="G20" s="1643"/>
      <c r="H20" s="1644"/>
      <c r="J20" s="253"/>
      <c r="K20" s="253"/>
      <c r="L20" s="1242"/>
      <c r="M20" s="1242"/>
      <c r="N20" s="1242"/>
    </row>
    <row r="21" spans="1:14" ht="13.5">
      <c r="A21" s="1447" t="s">
        <v>722</v>
      </c>
      <c r="B21" s="1645">
        <v>2012</v>
      </c>
      <c r="C21" s="1447">
        <v>2012</v>
      </c>
      <c r="D21" s="1645" t="s">
        <v>722</v>
      </c>
      <c r="E21" s="1645">
        <v>2011</v>
      </c>
      <c r="F21" s="1645">
        <v>2011</v>
      </c>
      <c r="G21" s="1646"/>
      <c r="H21" s="1088"/>
      <c r="J21" s="253"/>
      <c r="K21" s="1118"/>
      <c r="L21" s="1242"/>
      <c r="M21" s="1242"/>
      <c r="N21" s="1242"/>
    </row>
    <row r="22" spans="1:14" ht="14.25" thickBot="1">
      <c r="A22" s="1402">
        <v>2012</v>
      </c>
      <c r="B22" s="1450" t="s">
        <v>817</v>
      </c>
      <c r="C22" s="1450" t="s">
        <v>817</v>
      </c>
      <c r="D22" s="1639">
        <v>2011</v>
      </c>
      <c r="E22" s="1639" t="s">
        <v>817</v>
      </c>
      <c r="F22" s="1639" t="s">
        <v>817</v>
      </c>
      <c r="G22" s="1646"/>
      <c r="H22" s="1088"/>
      <c r="J22" s="253"/>
      <c r="K22" s="1118"/>
      <c r="L22" s="1242"/>
      <c r="M22" s="1242"/>
      <c r="N22" s="1242"/>
    </row>
    <row r="23" spans="1:14" ht="13.5" thickBot="1">
      <c r="A23" s="1701">
        <v>9</v>
      </c>
      <c r="B23" s="1702">
        <v>2345370</v>
      </c>
      <c r="C23" s="1703">
        <v>21716</v>
      </c>
      <c r="D23" s="1701">
        <v>9</v>
      </c>
      <c r="E23" s="1704">
        <v>2315834</v>
      </c>
      <c r="F23" s="1703">
        <v>21433</v>
      </c>
      <c r="G23" s="1631"/>
      <c r="J23" s="1647"/>
      <c r="K23" s="1118"/>
      <c r="L23" s="1242"/>
      <c r="M23" s="1242"/>
      <c r="N23" s="1242"/>
    </row>
    <row r="24" spans="1:14" ht="12.75">
      <c r="A24" s="1686"/>
      <c r="B24" s="1680"/>
      <c r="C24" s="1636"/>
      <c r="D24" s="1686"/>
      <c r="E24" s="1680"/>
      <c r="F24" s="1636"/>
      <c r="G24" s="1631"/>
      <c r="J24" s="1647"/>
      <c r="K24" s="1118"/>
      <c r="L24" s="1242"/>
      <c r="M24" s="1242"/>
      <c r="N24" s="1242"/>
    </row>
    <row r="25" spans="1:14" ht="15.75" thickBot="1">
      <c r="A25" s="294" t="s">
        <v>684</v>
      </c>
      <c r="B25" s="62"/>
      <c r="C25" s="62"/>
      <c r="D25" s="62"/>
      <c r="E25" s="62"/>
      <c r="F25" s="62"/>
      <c r="G25" s="1648"/>
      <c r="H25" s="107" t="s">
        <v>1795</v>
      </c>
      <c r="I25" s="525"/>
      <c r="J25" s="1649"/>
      <c r="K25" s="1649"/>
      <c r="L25" s="1242"/>
      <c r="M25" s="1242"/>
      <c r="N25" s="1242"/>
    </row>
    <row r="26" spans="1:14" ht="13.5">
      <c r="A26" s="1443" t="s">
        <v>723</v>
      </c>
      <c r="B26" s="1443" t="s">
        <v>685</v>
      </c>
      <c r="C26" s="1443" t="s">
        <v>646</v>
      </c>
      <c r="D26" s="1443" t="s">
        <v>621</v>
      </c>
      <c r="E26" s="1443" t="s">
        <v>723</v>
      </c>
      <c r="F26" s="1443" t="s">
        <v>685</v>
      </c>
      <c r="G26" s="1443" t="s">
        <v>646</v>
      </c>
      <c r="H26" s="1642" t="s">
        <v>621</v>
      </c>
      <c r="J26" s="1118"/>
      <c r="K26" s="253"/>
      <c r="L26" s="1242"/>
      <c r="M26" s="1242"/>
      <c r="N26" s="1242"/>
    </row>
    <row r="27" spans="1:14" ht="13.5" thickBot="1">
      <c r="A27" s="1650">
        <v>41274</v>
      </c>
      <c r="B27" s="1650">
        <v>41274</v>
      </c>
      <c r="C27" s="1650">
        <v>41274</v>
      </c>
      <c r="D27" s="1650">
        <v>41274</v>
      </c>
      <c r="E27" s="1651">
        <v>41182</v>
      </c>
      <c r="F27" s="1651">
        <v>41273</v>
      </c>
      <c r="G27" s="1651">
        <v>41182</v>
      </c>
      <c r="H27" s="1652">
        <v>41182</v>
      </c>
      <c r="J27" s="253"/>
      <c r="K27" s="253"/>
      <c r="L27" s="1242"/>
      <c r="M27" s="1242"/>
      <c r="N27" s="1242"/>
    </row>
    <row r="28" spans="1:14" ht="13.5" thickBot="1">
      <c r="A28" s="1692">
        <v>35</v>
      </c>
      <c r="B28" s="1695">
        <v>82</v>
      </c>
      <c r="C28" s="1695">
        <v>0</v>
      </c>
      <c r="D28" s="1705">
        <v>8</v>
      </c>
      <c r="E28" s="1692">
        <v>35</v>
      </c>
      <c r="F28" s="1695">
        <v>82</v>
      </c>
      <c r="G28" s="1695">
        <v>0</v>
      </c>
      <c r="H28" s="1705">
        <v>11</v>
      </c>
      <c r="J28" s="253"/>
      <c r="K28" s="253"/>
      <c r="L28" s="1242"/>
      <c r="M28" s="1242"/>
      <c r="N28" s="1242"/>
    </row>
    <row r="29" spans="1:14" ht="12.75">
      <c r="A29" s="1636"/>
      <c r="B29" s="1636"/>
      <c r="C29" s="1636"/>
      <c r="D29" s="1636"/>
      <c r="E29" s="1636"/>
      <c r="F29" s="1636"/>
      <c r="G29" s="1636"/>
      <c r="H29" s="1636"/>
      <c r="J29" s="253"/>
      <c r="K29" s="253"/>
      <c r="L29" s="1242"/>
      <c r="M29" s="1242"/>
      <c r="N29" s="1242"/>
    </row>
    <row r="30" spans="1:14" ht="14.25">
      <c r="A30" s="1654" t="s">
        <v>724</v>
      </c>
      <c r="B30" s="107"/>
      <c r="C30" s="253"/>
      <c r="D30" s="253"/>
      <c r="E30" s="253"/>
      <c r="F30" s="253"/>
      <c r="G30" s="253"/>
      <c r="H30" s="253"/>
      <c r="I30" s="1653"/>
      <c r="J30" s="253"/>
      <c r="K30" s="253"/>
      <c r="L30" s="1242"/>
      <c r="M30" s="1242"/>
      <c r="N30" s="1242"/>
    </row>
    <row r="31" spans="1:14" ht="15" thickBot="1">
      <c r="A31" s="1654"/>
      <c r="B31" s="107" t="s">
        <v>1795</v>
      </c>
      <c r="C31" s="253"/>
      <c r="D31" s="253"/>
      <c r="E31" s="253"/>
      <c r="F31" s="253"/>
      <c r="G31" s="253"/>
      <c r="H31" s="253"/>
      <c r="I31" s="1653"/>
      <c r="J31" s="253"/>
      <c r="K31" s="253"/>
      <c r="L31" s="1242"/>
      <c r="M31" s="1242"/>
      <c r="N31" s="1242"/>
    </row>
    <row r="32" spans="1:14" ht="14.25" thickBot="1">
      <c r="A32" s="1706" t="s">
        <v>690</v>
      </c>
      <c r="B32" s="1707" t="s">
        <v>689</v>
      </c>
      <c r="D32" s="253"/>
      <c r="E32" s="253"/>
      <c r="F32" s="253"/>
      <c r="G32" s="253"/>
      <c r="H32" s="253"/>
      <c r="I32" s="253"/>
      <c r="J32" s="253"/>
      <c r="K32" s="253"/>
      <c r="L32" s="1242"/>
      <c r="M32" s="1242"/>
      <c r="N32" s="1242"/>
    </row>
    <row r="33" spans="1:14" ht="13.5" thickBot="1">
      <c r="A33" s="1708">
        <v>260</v>
      </c>
      <c r="B33" s="1709">
        <v>568</v>
      </c>
      <c r="C33" s="253"/>
      <c r="D33" s="253"/>
      <c r="E33" s="253"/>
      <c r="F33" s="253"/>
      <c r="G33" s="253"/>
      <c r="H33" s="253"/>
      <c r="I33" s="253"/>
      <c r="J33" s="253"/>
      <c r="K33" s="253"/>
      <c r="L33" s="1242"/>
      <c r="M33" s="1242"/>
      <c r="N33" s="1242"/>
    </row>
    <row r="34" spans="1:14" ht="12.75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1242"/>
      <c r="M34" s="1242"/>
      <c r="N34" s="1242"/>
    </row>
    <row r="35" spans="1:14" ht="12.75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1242"/>
      <c r="M35" s="1242"/>
      <c r="N35" s="1242"/>
    </row>
    <row r="36" spans="1:14" ht="12.7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1242"/>
      <c r="M36" s="1242"/>
      <c r="N36" s="1242"/>
    </row>
    <row r="37" spans="1:14" ht="12.7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1242"/>
      <c r="M37" s="1242"/>
      <c r="N37" s="1242"/>
    </row>
    <row r="38" spans="1:14" ht="12.7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1242"/>
      <c r="M38" s="1242"/>
      <c r="N38" s="1242"/>
    </row>
    <row r="39" spans="1:14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1242"/>
      <c r="M39" s="1242"/>
      <c r="N39" s="1242"/>
    </row>
    <row r="40" spans="1:14" ht="12.75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1242"/>
      <c r="M40" s="1242"/>
      <c r="N40" s="1242"/>
    </row>
    <row r="41" spans="1:14" ht="12.7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1242"/>
      <c r="M41" s="1242"/>
      <c r="N41" s="1242"/>
    </row>
    <row r="42" spans="1:14" ht="12.75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1242"/>
      <c r="M42" s="1242"/>
      <c r="N42" s="1242"/>
    </row>
    <row r="43" spans="1:14" ht="12.75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1242"/>
      <c r="M43" s="1242"/>
      <c r="N43" s="1242"/>
    </row>
    <row r="44" spans="1:14" ht="12.75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1242"/>
      <c r="M44" s="1242"/>
      <c r="N44" s="1242"/>
    </row>
    <row r="45" spans="1:14" ht="12.75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1242"/>
      <c r="M45" s="1242"/>
      <c r="N45" s="124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&amp;RPříloha III/11/13</oddHeader>
    <oddFooter>&amp;C- 34 -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6.00390625" style="23" customWidth="1"/>
    <col min="2" max="2" width="5.125" style="23" customWidth="1"/>
    <col min="3" max="3" width="30.25390625" style="23" customWidth="1"/>
    <col min="4" max="5" width="5.7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2" spans="1:8" ht="18.75">
      <c r="A2" s="150" t="s">
        <v>162</v>
      </c>
      <c r="C2" s="262"/>
      <c r="D2" s="107"/>
      <c r="E2" s="107"/>
      <c r="F2" s="107"/>
      <c r="G2" s="262"/>
      <c r="H2" s="107"/>
    </row>
    <row r="3" spans="4:8" ht="12.75">
      <c r="D3" s="107"/>
      <c r="E3" s="107"/>
      <c r="F3" s="107"/>
      <c r="H3" s="107"/>
    </row>
    <row r="4" spans="1:8" ht="15" thickBot="1">
      <c r="A4" s="405" t="s">
        <v>1842</v>
      </c>
      <c r="B4" s="151"/>
      <c r="F4" s="265"/>
      <c r="G4" s="266"/>
      <c r="H4" s="28" t="s">
        <v>42</v>
      </c>
    </row>
    <row r="5" spans="1:8" ht="13.5">
      <c r="A5" s="267" t="s">
        <v>401</v>
      </c>
      <c r="B5" s="508"/>
      <c r="C5" s="4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4.25" thickBot="1">
      <c r="A6" s="72">
        <v>3113</v>
      </c>
      <c r="B6" s="37" t="s">
        <v>1863</v>
      </c>
      <c r="C6" s="38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</row>
    <row r="7" spans="1:8" ht="13.5">
      <c r="A7" s="227"/>
      <c r="B7" s="42" t="s">
        <v>402</v>
      </c>
      <c r="C7" s="43"/>
      <c r="D7" s="509"/>
      <c r="E7" s="509"/>
      <c r="F7" s="509"/>
      <c r="G7" s="510"/>
      <c r="H7" s="256"/>
    </row>
    <row r="8" spans="1:8" ht="12.75">
      <c r="A8" s="45">
        <v>3113</v>
      </c>
      <c r="B8" s="284">
        <v>5336</v>
      </c>
      <c r="C8" s="95" t="s">
        <v>887</v>
      </c>
      <c r="D8" s="74">
        <v>0</v>
      </c>
      <c r="E8" s="74">
        <v>0</v>
      </c>
      <c r="F8" s="74">
        <v>0</v>
      </c>
      <c r="G8" s="121"/>
      <c r="H8" s="75">
        <v>141</v>
      </c>
    </row>
    <row r="9" spans="1:8" ht="17.25" customHeight="1" thickBot="1">
      <c r="A9" s="279"/>
      <c r="B9" s="316"/>
      <c r="C9" s="511" t="s">
        <v>1904</v>
      </c>
      <c r="D9" s="59">
        <f>SUM(D8:D8)</f>
        <v>0</v>
      </c>
      <c r="E9" s="59">
        <f>SUM(E8:E8)</f>
        <v>0</v>
      </c>
      <c r="F9" s="59">
        <f>SUM(F8:F8)</f>
        <v>0</v>
      </c>
      <c r="G9" s="622"/>
      <c r="H9" s="61">
        <f>SUM(H8:H8)</f>
        <v>141</v>
      </c>
    </row>
    <row r="10" spans="1:8" ht="16.5" thickBot="1">
      <c r="A10" s="251" t="s">
        <v>1850</v>
      </c>
      <c r="B10" s="124"/>
      <c r="C10" s="304"/>
      <c r="D10" s="104">
        <f>SUM(D9)</f>
        <v>0</v>
      </c>
      <c r="E10" s="104">
        <f>SUM(E9)</f>
        <v>0</v>
      </c>
      <c r="F10" s="104">
        <f>SUM(F9)</f>
        <v>0</v>
      </c>
      <c r="G10" s="161"/>
      <c r="H10" s="106">
        <f>SUM(H9)</f>
        <v>141</v>
      </c>
    </row>
    <row r="12" spans="1:8" ht="16.5" thickBot="1">
      <c r="A12" s="287"/>
      <c r="B12" s="287"/>
      <c r="C12" s="358"/>
      <c r="D12" s="366"/>
      <c r="E12" s="366"/>
      <c r="F12" s="366"/>
      <c r="G12" s="331"/>
      <c r="H12" s="366"/>
    </row>
    <row r="13" spans="1:8" ht="15">
      <c r="A13" s="113" t="s">
        <v>1839</v>
      </c>
      <c r="B13" s="114"/>
      <c r="C13" s="115"/>
      <c r="D13" s="34" t="s">
        <v>83</v>
      </c>
      <c r="E13" s="34" t="s">
        <v>208</v>
      </c>
      <c r="F13" s="34" t="s">
        <v>95</v>
      </c>
      <c r="G13" s="34" t="s">
        <v>96</v>
      </c>
      <c r="H13" s="35" t="s">
        <v>95</v>
      </c>
    </row>
    <row r="14" spans="1:8" ht="14.25" thickBot="1">
      <c r="A14" s="116"/>
      <c r="B14" s="117"/>
      <c r="C14" s="118"/>
      <c r="D14" s="39">
        <v>2012</v>
      </c>
      <c r="E14" s="39">
        <v>2012</v>
      </c>
      <c r="F14" s="39" t="s">
        <v>1233</v>
      </c>
      <c r="G14" s="39" t="s">
        <v>97</v>
      </c>
      <c r="H14" s="40" t="s">
        <v>1234</v>
      </c>
    </row>
    <row r="15" spans="1:8" ht="12.75">
      <c r="A15" s="51">
        <v>3113</v>
      </c>
      <c r="B15" s="168">
        <v>6351</v>
      </c>
      <c r="C15" s="120" t="s">
        <v>193</v>
      </c>
      <c r="D15" s="67">
        <v>0</v>
      </c>
      <c r="E15" s="67">
        <v>0</v>
      </c>
      <c r="F15" s="67">
        <v>0</v>
      </c>
      <c r="G15" s="121"/>
      <c r="H15" s="22">
        <v>0</v>
      </c>
    </row>
    <row r="16" spans="1:8" ht="15.75" thickBot="1">
      <c r="A16" s="57"/>
      <c r="B16" s="311" t="s">
        <v>1852</v>
      </c>
      <c r="C16" s="281"/>
      <c r="D16" s="59">
        <f>SUM(D15:D15)</f>
        <v>0</v>
      </c>
      <c r="E16" s="59">
        <f>SUM(E15:E15)</f>
        <v>0</v>
      </c>
      <c r="F16" s="59">
        <f>SUM(F15:F15)</f>
        <v>0</v>
      </c>
      <c r="G16" s="60"/>
      <c r="H16" s="61">
        <f>SUM(H15:H15)</f>
        <v>0</v>
      </c>
    </row>
    <row r="17" spans="1:8" ht="16.5" thickBot="1">
      <c r="A17" s="123" t="s">
        <v>1853</v>
      </c>
      <c r="B17" s="124"/>
      <c r="C17" s="125"/>
      <c r="D17" s="104">
        <f>SUM(D16)</f>
        <v>0</v>
      </c>
      <c r="E17" s="104">
        <f>SUM(E16)</f>
        <v>0</v>
      </c>
      <c r="F17" s="104">
        <f>SUM(F16)</f>
        <v>0</v>
      </c>
      <c r="G17" s="126"/>
      <c r="H17" s="106">
        <f>SUM(H16)</f>
        <v>0</v>
      </c>
    </row>
    <row r="18" spans="1:8" ht="12.75">
      <c r="A18" s="108"/>
      <c r="B18" s="109"/>
      <c r="C18" s="110"/>
      <c r="D18" s="111"/>
      <c r="E18" s="111"/>
      <c r="F18" s="111"/>
      <c r="G18" s="112"/>
      <c r="H18" s="111"/>
    </row>
    <row r="19" spans="1:8" ht="12.75">
      <c r="A19" s="108"/>
      <c r="B19" s="109"/>
      <c r="C19" s="110"/>
      <c r="D19" s="111"/>
      <c r="E19" s="111"/>
      <c r="F19" s="111"/>
      <c r="G19" s="112"/>
      <c r="H19" s="111"/>
    </row>
    <row r="20" spans="1:8" ht="12.75">
      <c r="A20" s="108"/>
      <c r="B20" s="109"/>
      <c r="C20" s="110"/>
      <c r="D20" s="111"/>
      <c r="E20" s="111"/>
      <c r="F20" s="111"/>
      <c r="G20" s="112"/>
      <c r="H20" s="111"/>
    </row>
    <row r="21" spans="1:8" ht="16.5" thickBot="1">
      <c r="A21" s="127" t="s">
        <v>1854</v>
      </c>
      <c r="B21" s="128"/>
      <c r="C21" s="66"/>
      <c r="D21" s="129"/>
      <c r="E21" s="129"/>
      <c r="F21" s="129"/>
      <c r="G21" s="66"/>
      <c r="H21" s="129"/>
    </row>
    <row r="22" spans="1:8" ht="13.5">
      <c r="A22" s="130" t="s">
        <v>1855</v>
      </c>
      <c r="B22" s="131"/>
      <c r="C22" s="132" t="s">
        <v>1856</v>
      </c>
      <c r="D22" s="34" t="s">
        <v>83</v>
      </c>
      <c r="E22" s="34" t="s">
        <v>208</v>
      </c>
      <c r="F22" s="34" t="s">
        <v>95</v>
      </c>
      <c r="G22" s="34" t="s">
        <v>96</v>
      </c>
      <c r="H22" s="35" t="s">
        <v>95</v>
      </c>
    </row>
    <row r="23" spans="1:8" ht="14.25" thickBot="1">
      <c r="A23" s="133"/>
      <c r="B23" s="134" t="s">
        <v>1857</v>
      </c>
      <c r="C23" s="135"/>
      <c r="D23" s="39">
        <v>2012</v>
      </c>
      <c r="E23" s="39">
        <v>2012</v>
      </c>
      <c r="F23" s="39" t="s">
        <v>1233</v>
      </c>
      <c r="G23" s="39" t="s">
        <v>97</v>
      </c>
      <c r="H23" s="40" t="s">
        <v>1234</v>
      </c>
    </row>
    <row r="24" spans="1:8" ht="12.75">
      <c r="A24" s="258">
        <v>30</v>
      </c>
      <c r="B24" s="168">
        <v>8201</v>
      </c>
      <c r="C24" s="146" t="s">
        <v>138</v>
      </c>
      <c r="D24" s="19">
        <v>0</v>
      </c>
      <c r="E24" s="19">
        <v>0</v>
      </c>
      <c r="F24" s="19">
        <v>0</v>
      </c>
      <c r="G24" s="121"/>
      <c r="H24" s="18">
        <v>0</v>
      </c>
    </row>
    <row r="25" spans="1:9" ht="15.75" thickBot="1">
      <c r="A25" s="140"/>
      <c r="B25" s="141"/>
      <c r="C25" s="142" t="s">
        <v>271</v>
      </c>
      <c r="D25" s="428">
        <f>SUM(D24:D24)</f>
        <v>0</v>
      </c>
      <c r="E25" s="428">
        <f>SUM(E24:E24)</f>
        <v>0</v>
      </c>
      <c r="F25" s="143">
        <f>SUM(F24:F24)</f>
        <v>0</v>
      </c>
      <c r="G25" s="144"/>
      <c r="H25" s="145">
        <f>SUM(H24:H24)</f>
        <v>0</v>
      </c>
      <c r="I25" s="62"/>
    </row>
    <row r="26" spans="1:9" ht="16.5" thickBot="1">
      <c r="A26" s="312"/>
      <c r="B26" s="300"/>
      <c r="C26" s="304" t="s">
        <v>1840</v>
      </c>
      <c r="D26" s="147">
        <v>0</v>
      </c>
      <c r="E26" s="147">
        <v>0</v>
      </c>
      <c r="F26" s="147">
        <f>SUM(F25)</f>
        <v>0</v>
      </c>
      <c r="G26" s="126"/>
      <c r="H26" s="148">
        <f>SUM(H25)</f>
        <v>0</v>
      </c>
      <c r="I26" s="66"/>
    </row>
    <row r="27" spans="1:8" ht="12.75">
      <c r="A27" s="108"/>
      <c r="B27" s="109"/>
      <c r="C27" s="149"/>
      <c r="D27" s="111"/>
      <c r="E27" s="111"/>
      <c r="F27" s="111"/>
      <c r="G27" s="112"/>
      <c r="H27" s="111"/>
    </row>
    <row r="28" spans="1:8" ht="12.75">
      <c r="A28" s="108"/>
      <c r="B28" s="109"/>
      <c r="C28" s="149"/>
      <c r="D28" s="111"/>
      <c r="E28" s="111"/>
      <c r="F28" s="111"/>
      <c r="G28" s="112"/>
      <c r="H28" s="111"/>
    </row>
    <row r="31" spans="1:8" ht="19.5" thickBot="1">
      <c r="A31" s="150" t="s">
        <v>163</v>
      </c>
      <c r="B31" s="151"/>
      <c r="D31" s="29"/>
      <c r="E31" s="29"/>
      <c r="F31" s="29"/>
      <c r="G31" s="30"/>
      <c r="H31" s="29"/>
    </row>
    <row r="32" spans="1:8" ht="13.5">
      <c r="A32" s="152"/>
      <c r="B32" s="32"/>
      <c r="C32" s="153"/>
      <c r="D32" s="34" t="s">
        <v>83</v>
      </c>
      <c r="E32" s="34" t="s">
        <v>208</v>
      </c>
      <c r="F32" s="34" t="s">
        <v>95</v>
      </c>
      <c r="G32" s="34" t="s">
        <v>96</v>
      </c>
      <c r="H32" s="35" t="s">
        <v>95</v>
      </c>
    </row>
    <row r="33" spans="1:8" ht="14.25" thickBot="1">
      <c r="A33" s="50"/>
      <c r="B33" s="109"/>
      <c r="C33" s="149"/>
      <c r="D33" s="39">
        <v>2012</v>
      </c>
      <c r="E33" s="39">
        <v>2012</v>
      </c>
      <c r="F33" s="39" t="s">
        <v>1233</v>
      </c>
      <c r="G33" s="39" t="s">
        <v>97</v>
      </c>
      <c r="H33" s="40" t="s">
        <v>1234</v>
      </c>
    </row>
    <row r="34" spans="1:8" ht="12.75">
      <c r="A34" s="154" t="s">
        <v>1838</v>
      </c>
      <c r="B34" s="155"/>
      <c r="C34" s="156"/>
      <c r="D34" s="1">
        <f>'42 35'!D10</f>
        <v>0</v>
      </c>
      <c r="E34" s="1">
        <f>'42 35'!E10</f>
        <v>0</v>
      </c>
      <c r="F34" s="1">
        <f>'42 35'!F10</f>
        <v>0</v>
      </c>
      <c r="G34" s="47"/>
      <c r="H34" s="10">
        <f>'42 35'!H10</f>
        <v>141</v>
      </c>
    </row>
    <row r="35" spans="1:8" ht="13.5" thickBot="1">
      <c r="A35" s="93" t="s">
        <v>1835</v>
      </c>
      <c r="B35" s="71"/>
      <c r="C35" s="13"/>
      <c r="D35" s="5">
        <f>'42 35'!D26</f>
        <v>0</v>
      </c>
      <c r="E35" s="5">
        <f>'42 35'!E26</f>
        <v>0</v>
      </c>
      <c r="F35" s="5">
        <f>'42 35'!F26</f>
        <v>0</v>
      </c>
      <c r="G35" s="47"/>
      <c r="H35" s="7">
        <f>'42 35'!H26</f>
        <v>0</v>
      </c>
    </row>
    <row r="36" spans="1:8" ht="16.5" thickBot="1">
      <c r="A36" s="158" t="s">
        <v>1907</v>
      </c>
      <c r="B36" s="159"/>
      <c r="C36" s="160"/>
      <c r="D36" s="147">
        <f>SUM(D34:D35)</f>
        <v>0</v>
      </c>
      <c r="E36" s="147">
        <f>SUM(E34:E35)</f>
        <v>0</v>
      </c>
      <c r="F36" s="147">
        <f>SUM(F34:F35)</f>
        <v>0</v>
      </c>
      <c r="G36" s="161"/>
      <c r="H36" s="148">
        <f>SUM(H34:H35)</f>
        <v>141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III/12</oddHeader>
    <oddFooter>&amp;C- 35 -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55">
      <selection activeCell="L79" sqref="L79"/>
    </sheetView>
  </sheetViews>
  <sheetFormatPr defaultColWidth="9.00390625" defaultRowHeight="12.75"/>
  <cols>
    <col min="1" max="1" width="5.00390625" style="252" customWidth="1"/>
    <col min="2" max="2" width="4.875" style="252" customWidth="1"/>
    <col min="3" max="3" width="32.875" style="252" customWidth="1"/>
    <col min="4" max="4" width="7.25390625" style="252" bestFit="1" customWidth="1"/>
    <col min="5" max="5" width="7.125" style="252" bestFit="1" customWidth="1"/>
    <col min="6" max="6" width="10.25390625" style="252" bestFit="1" customWidth="1"/>
    <col min="7" max="7" width="8.75390625" style="252" bestFit="1" customWidth="1"/>
    <col min="8" max="8" width="10.25390625" style="252" bestFit="1" customWidth="1"/>
    <col min="9" max="16384" width="9.125" style="252" customWidth="1"/>
  </cols>
  <sheetData>
    <row r="1" spans="1:8" ht="18.75">
      <c r="A1" s="429" t="s">
        <v>116</v>
      </c>
      <c r="H1" s="24" t="s">
        <v>538</v>
      </c>
    </row>
    <row r="2" spans="1:8" ht="15" thickBot="1">
      <c r="A2" s="465" t="s">
        <v>1842</v>
      </c>
      <c r="B2" s="466"/>
      <c r="F2" s="257"/>
      <c r="G2" s="467"/>
      <c r="H2" s="24" t="s">
        <v>42</v>
      </c>
    </row>
    <row r="3" spans="1:8" ht="13.5">
      <c r="A3" s="468" t="s">
        <v>401</v>
      </c>
      <c r="B3" s="469"/>
      <c r="C3" s="456"/>
      <c r="D3" s="34" t="s">
        <v>83</v>
      </c>
      <c r="E3" s="34" t="s">
        <v>208</v>
      </c>
      <c r="F3" s="34" t="s">
        <v>95</v>
      </c>
      <c r="G3" s="34" t="s">
        <v>96</v>
      </c>
      <c r="H3" s="35" t="s">
        <v>95</v>
      </c>
    </row>
    <row r="4" spans="1:8" ht="13.5">
      <c r="A4" s="378">
        <v>3211</v>
      </c>
      <c r="B4" s="470" t="s">
        <v>274</v>
      </c>
      <c r="C4" s="146"/>
      <c r="D4" s="269">
        <v>2012</v>
      </c>
      <c r="E4" s="269">
        <v>2012</v>
      </c>
      <c r="F4" s="269" t="s">
        <v>1233</v>
      </c>
      <c r="G4" s="269" t="s">
        <v>97</v>
      </c>
      <c r="H4" s="270" t="s">
        <v>1234</v>
      </c>
    </row>
    <row r="5" spans="1:8" ht="12.75">
      <c r="A5" s="375">
        <v>3511</v>
      </c>
      <c r="B5" s="376" t="s">
        <v>1928</v>
      </c>
      <c r="C5" s="472"/>
      <c r="D5" s="2"/>
      <c r="E5" s="2"/>
      <c r="F5" s="2"/>
      <c r="G5" s="2"/>
      <c r="H5" s="471"/>
    </row>
    <row r="6" spans="1:8" ht="12.75">
      <c r="A6" s="375">
        <v>3512</v>
      </c>
      <c r="B6" s="376" t="s">
        <v>196</v>
      </c>
      <c r="C6" s="472"/>
      <c r="D6" s="2"/>
      <c r="E6" s="2"/>
      <c r="F6" s="2"/>
      <c r="G6" s="2"/>
      <c r="H6" s="471"/>
    </row>
    <row r="7" spans="1:8" ht="12.75">
      <c r="A7" s="375">
        <v>3513</v>
      </c>
      <c r="B7" s="376" t="s">
        <v>1929</v>
      </c>
      <c r="C7" s="146"/>
      <c r="D7" s="2"/>
      <c r="E7" s="2"/>
      <c r="F7" s="2"/>
      <c r="G7" s="2"/>
      <c r="H7" s="471"/>
    </row>
    <row r="8" spans="1:8" ht="12.75">
      <c r="A8" s="378">
        <v>3515</v>
      </c>
      <c r="B8" s="379" t="s">
        <v>194</v>
      </c>
      <c r="C8" s="472"/>
      <c r="D8" s="2"/>
      <c r="E8" s="2"/>
      <c r="F8" s="2"/>
      <c r="G8" s="2"/>
      <c r="H8" s="471"/>
    </row>
    <row r="9" spans="1:8" ht="12.75">
      <c r="A9" s="375">
        <v>3524</v>
      </c>
      <c r="B9" s="376" t="s">
        <v>199</v>
      </c>
      <c r="C9" s="146"/>
      <c r="D9" s="436"/>
      <c r="E9" s="436"/>
      <c r="F9" s="436"/>
      <c r="G9" s="2"/>
      <c r="H9" s="437"/>
    </row>
    <row r="10" spans="1:8" ht="12.75">
      <c r="A10" s="375">
        <v>3541</v>
      </c>
      <c r="B10" s="376" t="s">
        <v>140</v>
      </c>
      <c r="C10" s="472"/>
      <c r="D10" s="436"/>
      <c r="E10" s="436"/>
      <c r="F10" s="436"/>
      <c r="G10" s="2"/>
      <c r="H10" s="437"/>
    </row>
    <row r="11" spans="1:8" ht="12.75">
      <c r="A11" s="375">
        <v>3569</v>
      </c>
      <c r="B11" s="376" t="s">
        <v>197</v>
      </c>
      <c r="C11" s="146"/>
      <c r="D11" s="436"/>
      <c r="E11" s="436"/>
      <c r="F11" s="436"/>
      <c r="G11" s="2"/>
      <c r="H11" s="437"/>
    </row>
    <row r="12" spans="1:8" ht="12.75">
      <c r="A12" s="375">
        <v>4183</v>
      </c>
      <c r="B12" s="376" t="s">
        <v>0</v>
      </c>
      <c r="C12" s="146"/>
      <c r="D12" s="436"/>
      <c r="E12" s="436"/>
      <c r="F12" s="436"/>
      <c r="G12" s="2"/>
      <c r="H12" s="437"/>
    </row>
    <row r="13" spans="1:8" ht="12.75">
      <c r="A13" s="72">
        <v>4227</v>
      </c>
      <c r="B13" s="37" t="s">
        <v>219</v>
      </c>
      <c r="C13" s="146"/>
      <c r="D13" s="436"/>
      <c r="E13" s="436"/>
      <c r="F13" s="436"/>
      <c r="G13" s="2"/>
      <c r="H13" s="437"/>
    </row>
    <row r="14" spans="1:8" ht="12.75">
      <c r="A14" s="375">
        <v>4329</v>
      </c>
      <c r="B14" s="376" t="s">
        <v>53</v>
      </c>
      <c r="C14" s="146"/>
      <c r="D14" s="436"/>
      <c r="E14" s="436"/>
      <c r="F14" s="436"/>
      <c r="G14" s="2"/>
      <c r="H14" s="437"/>
    </row>
    <row r="15" spans="1:8" ht="12.75">
      <c r="A15" s="375">
        <v>4339</v>
      </c>
      <c r="B15" s="376" t="s">
        <v>1901</v>
      </c>
      <c r="C15" s="146"/>
      <c r="D15" s="436"/>
      <c r="E15" s="436"/>
      <c r="F15" s="436"/>
      <c r="G15" s="2"/>
      <c r="H15" s="437"/>
    </row>
    <row r="16" spans="1:8" ht="12.75">
      <c r="A16" s="377">
        <v>4351</v>
      </c>
      <c r="B16" s="376" t="s">
        <v>182</v>
      </c>
      <c r="C16" s="146"/>
      <c r="D16" s="436"/>
      <c r="E16" s="436"/>
      <c r="F16" s="436"/>
      <c r="G16" s="2"/>
      <c r="H16" s="437"/>
    </row>
    <row r="17" spans="1:8" ht="12.75">
      <c r="A17" s="378">
        <v>4376</v>
      </c>
      <c r="B17" s="379" t="s">
        <v>413</v>
      </c>
      <c r="C17" s="473"/>
      <c r="D17" s="436"/>
      <c r="E17" s="436"/>
      <c r="F17" s="436"/>
      <c r="G17" s="2"/>
      <c r="H17" s="437"/>
    </row>
    <row r="18" spans="1:8" ht="12.75">
      <c r="A18" s="378">
        <v>4378</v>
      </c>
      <c r="B18" s="379" t="s">
        <v>798</v>
      </c>
      <c r="C18" s="473"/>
      <c r="D18" s="436"/>
      <c r="E18" s="436"/>
      <c r="F18" s="436"/>
      <c r="G18" s="2"/>
      <c r="H18" s="437"/>
    </row>
    <row r="19" spans="1:8" ht="12.75">
      <c r="A19" s="378">
        <v>4379</v>
      </c>
      <c r="B19" s="376" t="s">
        <v>80</v>
      </c>
      <c r="C19" s="473"/>
      <c r="D19" s="436"/>
      <c r="E19" s="436"/>
      <c r="F19" s="436"/>
      <c r="G19" s="2"/>
      <c r="H19" s="437"/>
    </row>
    <row r="20" spans="1:8" ht="12.75">
      <c r="A20" s="375">
        <v>4399</v>
      </c>
      <c r="B20" s="376" t="s">
        <v>58</v>
      </c>
      <c r="C20" s="146"/>
      <c r="D20" s="436"/>
      <c r="E20" s="436"/>
      <c r="F20" s="436"/>
      <c r="G20" s="2"/>
      <c r="H20" s="437"/>
    </row>
    <row r="21" spans="1:8" ht="12.75">
      <c r="A21" s="375">
        <v>3429</v>
      </c>
      <c r="B21" s="376" t="s">
        <v>131</v>
      </c>
      <c r="C21" s="146"/>
      <c r="D21" s="2"/>
      <c r="E21" s="2"/>
      <c r="F21" s="2"/>
      <c r="G21" s="2"/>
      <c r="H21" s="471"/>
    </row>
    <row r="22" spans="1:8" ht="12.75">
      <c r="A22" s="375">
        <v>3632</v>
      </c>
      <c r="B22" s="376" t="s">
        <v>1931</v>
      </c>
      <c r="C22" s="146"/>
      <c r="D22" s="436"/>
      <c r="E22" s="436"/>
      <c r="F22" s="436"/>
      <c r="G22" s="2"/>
      <c r="H22" s="437"/>
    </row>
    <row r="23" spans="1:8" ht="13.5" thickBot="1">
      <c r="A23" s="479">
        <v>6320</v>
      </c>
      <c r="B23" s="658" t="s">
        <v>137</v>
      </c>
      <c r="C23" s="474"/>
      <c r="D23" s="475"/>
      <c r="E23" s="475"/>
      <c r="F23" s="475"/>
      <c r="G23" s="476"/>
      <c r="H23" s="477"/>
    </row>
    <row r="24" spans="1:8" ht="13.5">
      <c r="A24" s="478"/>
      <c r="B24" s="657" t="s">
        <v>402</v>
      </c>
      <c r="C24" s="146"/>
      <c r="D24" s="443"/>
      <c r="E24" s="443"/>
      <c r="F24" s="443"/>
      <c r="G24" s="443"/>
      <c r="H24" s="254"/>
    </row>
    <row r="25" spans="1:8" ht="12.75">
      <c r="A25" s="1091">
        <v>3131</v>
      </c>
      <c r="B25" s="1092">
        <v>5339</v>
      </c>
      <c r="C25" s="1093" t="s">
        <v>1244</v>
      </c>
      <c r="D25" s="1094">
        <v>0</v>
      </c>
      <c r="E25" s="1094">
        <v>20</v>
      </c>
      <c r="F25" s="1094">
        <v>20</v>
      </c>
      <c r="G25" s="449">
        <f>F25/E25*100</f>
        <v>100</v>
      </c>
      <c r="H25" s="616">
        <v>40</v>
      </c>
    </row>
    <row r="26" spans="1:8" ht="13.5" thickBot="1">
      <c r="A26" s="1095"/>
      <c r="B26" s="1096" t="s">
        <v>1840</v>
      </c>
      <c r="C26" s="1097"/>
      <c r="D26" s="1098">
        <f>D25</f>
        <v>0</v>
      </c>
      <c r="E26" s="1098">
        <f>E25</f>
        <v>20</v>
      </c>
      <c r="F26" s="1098">
        <f>F25</f>
        <v>20</v>
      </c>
      <c r="G26" s="482">
        <f>F26/E26*100</f>
        <v>100</v>
      </c>
      <c r="H26" s="483">
        <f>SUM(H25:H25)</f>
        <v>40</v>
      </c>
    </row>
    <row r="27" spans="1:8" ht="12.75">
      <c r="A27" s="1099">
        <v>3132</v>
      </c>
      <c r="B27" s="1100">
        <v>5339</v>
      </c>
      <c r="C27" s="1101" t="s">
        <v>1244</v>
      </c>
      <c r="D27" s="1094">
        <v>0</v>
      </c>
      <c r="E27" s="1094">
        <v>0</v>
      </c>
      <c r="F27" s="1094">
        <v>0</v>
      </c>
      <c r="G27" s="449"/>
      <c r="H27" s="1102">
        <v>25</v>
      </c>
    </row>
    <row r="28" spans="1:8" ht="13.5" thickBot="1">
      <c r="A28" s="1095"/>
      <c r="B28" s="1096" t="s">
        <v>1840</v>
      </c>
      <c r="C28" s="1097"/>
      <c r="D28" s="1098">
        <f>D27</f>
        <v>0</v>
      </c>
      <c r="E28" s="1098">
        <f>E27</f>
        <v>0</v>
      </c>
      <c r="F28" s="1098">
        <f>F27</f>
        <v>0</v>
      </c>
      <c r="G28" s="482"/>
      <c r="H28" s="483">
        <f>SUM(H27:H27)</f>
        <v>25</v>
      </c>
    </row>
    <row r="29" spans="1:8" ht="12.75">
      <c r="A29" s="377">
        <v>3211</v>
      </c>
      <c r="B29" s="442">
        <v>5167</v>
      </c>
      <c r="C29" s="146" t="s">
        <v>1910</v>
      </c>
      <c r="D29" s="448">
        <v>1000</v>
      </c>
      <c r="E29" s="448">
        <v>1000</v>
      </c>
      <c r="F29" s="448">
        <v>775</v>
      </c>
      <c r="G29" s="449">
        <f aca="true" t="shared" si="0" ref="G29:G39">F29/E29*100</f>
        <v>77.5</v>
      </c>
      <c r="H29" s="14">
        <v>875</v>
      </c>
    </row>
    <row r="30" spans="1:8" ht="13.5">
      <c r="A30" s="635"/>
      <c r="B30" s="3">
        <v>5491</v>
      </c>
      <c r="C30" s="447" t="s">
        <v>275</v>
      </c>
      <c r="D30" s="448">
        <v>102</v>
      </c>
      <c r="E30" s="448">
        <v>102</v>
      </c>
      <c r="F30" s="448">
        <v>58</v>
      </c>
      <c r="G30" s="449">
        <f t="shared" si="0"/>
        <v>56.86274509803921</v>
      </c>
      <c r="H30" s="14">
        <v>79</v>
      </c>
    </row>
    <row r="31" spans="1:8" ht="13.5" thickBot="1">
      <c r="A31" s="479"/>
      <c r="B31" s="480" t="s">
        <v>1840</v>
      </c>
      <c r="C31" s="474"/>
      <c r="D31" s="481">
        <f>SUM(D29:D30)</f>
        <v>1102</v>
      </c>
      <c r="E31" s="481">
        <f>SUM(E29:E30)</f>
        <v>1102</v>
      </c>
      <c r="F31" s="481">
        <f>SUM(F29:F30)</f>
        <v>833</v>
      </c>
      <c r="G31" s="482">
        <f t="shared" si="0"/>
        <v>75.58983666061707</v>
      </c>
      <c r="H31" s="483">
        <f>SUM(H29:H30)</f>
        <v>954</v>
      </c>
    </row>
    <row r="32" spans="1:8" ht="12.75">
      <c r="A32" s="377">
        <v>3511</v>
      </c>
      <c r="B32" s="3">
        <v>5169</v>
      </c>
      <c r="C32" s="447" t="s">
        <v>1913</v>
      </c>
      <c r="D32" s="448">
        <v>4</v>
      </c>
      <c r="E32" s="448">
        <v>4</v>
      </c>
      <c r="F32" s="448">
        <v>0</v>
      </c>
      <c r="G32" s="449">
        <f t="shared" si="0"/>
        <v>0</v>
      </c>
      <c r="H32" s="14">
        <v>0</v>
      </c>
    </row>
    <row r="33" spans="1:8" ht="13.5" thickBot="1">
      <c r="A33" s="479"/>
      <c r="B33" s="480" t="s">
        <v>1840</v>
      </c>
      <c r="C33" s="474"/>
      <c r="D33" s="481">
        <f>SUM(D32:D32)</f>
        <v>4</v>
      </c>
      <c r="E33" s="481">
        <f>SUM(E32:E32)</f>
        <v>4</v>
      </c>
      <c r="F33" s="481">
        <f>SUM(F32:F32)</f>
        <v>0</v>
      </c>
      <c r="G33" s="482">
        <f t="shared" si="0"/>
        <v>0</v>
      </c>
      <c r="H33" s="483">
        <f>SUM(H32:H32)</f>
        <v>0</v>
      </c>
    </row>
    <row r="34" spans="1:8" ht="12.75">
      <c r="A34" s="377">
        <v>3512</v>
      </c>
      <c r="B34" s="3">
        <v>5212</v>
      </c>
      <c r="C34" s="181" t="s">
        <v>412</v>
      </c>
      <c r="D34" s="448">
        <v>2500</v>
      </c>
      <c r="E34" s="448">
        <v>2500</v>
      </c>
      <c r="F34" s="448">
        <v>2500</v>
      </c>
      <c r="G34" s="449">
        <f t="shared" si="0"/>
        <v>100</v>
      </c>
      <c r="H34" s="14">
        <v>2500</v>
      </c>
    </row>
    <row r="35" spans="1:8" ht="13.5" thickBot="1">
      <c r="A35" s="479"/>
      <c r="B35" s="480" t="s">
        <v>1840</v>
      </c>
      <c r="C35" s="474"/>
      <c r="D35" s="481">
        <f>SUM(D34:D34)</f>
        <v>2500</v>
      </c>
      <c r="E35" s="481">
        <f>SUM(E34:E34)</f>
        <v>2500</v>
      </c>
      <c r="F35" s="481">
        <f>SUM(F34:F34)</f>
        <v>2500</v>
      </c>
      <c r="G35" s="482">
        <f t="shared" si="0"/>
        <v>100</v>
      </c>
      <c r="H35" s="483">
        <f>SUM(H34:H34)</f>
        <v>2500</v>
      </c>
    </row>
    <row r="36" spans="1:8" ht="12.75">
      <c r="A36" s="454">
        <v>3513</v>
      </c>
      <c r="B36" s="3">
        <v>5213</v>
      </c>
      <c r="C36" s="181" t="s">
        <v>132</v>
      </c>
      <c r="D36" s="448">
        <v>9650</v>
      </c>
      <c r="E36" s="448">
        <v>9650</v>
      </c>
      <c r="F36" s="448">
        <v>9016</v>
      </c>
      <c r="G36" s="444">
        <f t="shared" si="0"/>
        <v>93.43005181347151</v>
      </c>
      <c r="H36" s="14">
        <v>8640</v>
      </c>
    </row>
    <row r="37" spans="1:8" ht="13.5" thickBot="1">
      <c r="A37" s="479"/>
      <c r="B37" s="486" t="s">
        <v>1840</v>
      </c>
      <c r="C37" s="487"/>
      <c r="D37" s="481">
        <f>SUM(D36:D36)</f>
        <v>9650</v>
      </c>
      <c r="E37" s="481">
        <f>SUM(E36:E36)</f>
        <v>9650</v>
      </c>
      <c r="F37" s="481">
        <f>SUM(F36:F36)</f>
        <v>9016</v>
      </c>
      <c r="G37" s="482">
        <f t="shared" si="0"/>
        <v>93.43005181347151</v>
      </c>
      <c r="H37" s="483">
        <f>SUM(H36:H36)</f>
        <v>8640</v>
      </c>
    </row>
    <row r="38" spans="1:8" ht="12.75">
      <c r="A38" s="377">
        <v>3515</v>
      </c>
      <c r="B38" s="3">
        <v>5169</v>
      </c>
      <c r="C38" s="447" t="s">
        <v>1913</v>
      </c>
      <c r="D38" s="443">
        <v>2</v>
      </c>
      <c r="E38" s="443">
        <v>2</v>
      </c>
      <c r="F38" s="443">
        <v>0</v>
      </c>
      <c r="G38" s="449">
        <f t="shared" si="0"/>
        <v>0</v>
      </c>
      <c r="H38" s="254">
        <v>0</v>
      </c>
    </row>
    <row r="39" spans="1:8" ht="13.5" thickBot="1">
      <c r="A39" s="479"/>
      <c r="B39" s="480" t="s">
        <v>1840</v>
      </c>
      <c r="C39" s="474"/>
      <c r="D39" s="481">
        <f>SUM(D38:D38)</f>
        <v>2</v>
      </c>
      <c r="E39" s="481">
        <f>SUM(E38:E38)</f>
        <v>2</v>
      </c>
      <c r="F39" s="481">
        <f>SUM(F38:F38)</f>
        <v>0</v>
      </c>
      <c r="G39" s="482">
        <f t="shared" si="0"/>
        <v>0</v>
      </c>
      <c r="H39" s="483">
        <f>SUM(H38:H38)</f>
        <v>0</v>
      </c>
    </row>
    <row r="40" spans="1:8" ht="12.75">
      <c r="A40" s="454">
        <v>3524</v>
      </c>
      <c r="B40" s="455">
        <v>5134</v>
      </c>
      <c r="C40" s="456" t="s">
        <v>31</v>
      </c>
      <c r="D40" s="448">
        <v>0</v>
      </c>
      <c r="E40" s="448">
        <v>0</v>
      </c>
      <c r="F40" s="448">
        <v>0</v>
      </c>
      <c r="G40" s="444"/>
      <c r="H40" s="441">
        <v>105</v>
      </c>
    </row>
    <row r="41" spans="1:8" ht="12.75">
      <c r="A41" s="484"/>
      <c r="B41" s="442">
        <v>5137</v>
      </c>
      <c r="C41" s="146" t="s">
        <v>1920</v>
      </c>
      <c r="D41" s="448">
        <v>0</v>
      </c>
      <c r="E41" s="448">
        <v>0</v>
      </c>
      <c r="F41" s="448">
        <v>0</v>
      </c>
      <c r="G41" s="444"/>
      <c r="H41" s="14">
        <v>355</v>
      </c>
    </row>
    <row r="42" spans="1:8" ht="12.75">
      <c r="A42" s="484"/>
      <c r="B42" s="1103">
        <v>5172</v>
      </c>
      <c r="C42" s="146" t="s">
        <v>1245</v>
      </c>
      <c r="D42" s="448">
        <v>0</v>
      </c>
      <c r="E42" s="448">
        <v>0</v>
      </c>
      <c r="F42" s="448">
        <v>0</v>
      </c>
      <c r="G42" s="444"/>
      <c r="H42" s="14">
        <v>52</v>
      </c>
    </row>
    <row r="43" spans="1:8" ht="12.75">
      <c r="A43" s="484"/>
      <c r="B43" s="3">
        <v>5331</v>
      </c>
      <c r="C43" s="146" t="s">
        <v>200</v>
      </c>
      <c r="D43" s="448">
        <v>14800</v>
      </c>
      <c r="E43" s="448">
        <v>14800</v>
      </c>
      <c r="F43" s="448">
        <v>12333</v>
      </c>
      <c r="G43" s="444">
        <f aca="true" t="shared" si="1" ref="G43:G50">F43/E43*100</f>
        <v>83.33108108108108</v>
      </c>
      <c r="H43" s="14">
        <v>12200</v>
      </c>
    </row>
    <row r="44" spans="1:8" ht="13.5" thickBot="1">
      <c r="A44" s="485"/>
      <c r="B44" s="488" t="s">
        <v>1840</v>
      </c>
      <c r="C44" s="489"/>
      <c r="D44" s="490">
        <f>SUM(D40:D43)</f>
        <v>14800</v>
      </c>
      <c r="E44" s="490">
        <f>SUM(E40:E43)</f>
        <v>14800</v>
      </c>
      <c r="F44" s="490">
        <f>SUM(F40:F43)</f>
        <v>12333</v>
      </c>
      <c r="G44" s="482">
        <f t="shared" si="1"/>
        <v>83.33108108108108</v>
      </c>
      <c r="H44" s="491">
        <f>SUM(H40:H43)</f>
        <v>12712</v>
      </c>
    </row>
    <row r="45" spans="1:8" ht="12.75">
      <c r="A45" s="454">
        <v>3541</v>
      </c>
      <c r="B45" s="455">
        <v>5136</v>
      </c>
      <c r="C45" s="456" t="s">
        <v>32</v>
      </c>
      <c r="D45" s="440">
        <v>2</v>
      </c>
      <c r="E45" s="440">
        <v>2</v>
      </c>
      <c r="F45" s="440">
        <v>1</v>
      </c>
      <c r="G45" s="457">
        <f t="shared" si="1"/>
        <v>50</v>
      </c>
      <c r="H45" s="441">
        <v>0</v>
      </c>
    </row>
    <row r="46" spans="1:8" ht="12.75">
      <c r="A46" s="484"/>
      <c r="B46" s="3">
        <v>5164</v>
      </c>
      <c r="C46" s="447" t="s">
        <v>1847</v>
      </c>
      <c r="D46" s="448">
        <v>10</v>
      </c>
      <c r="E46" s="448">
        <v>10</v>
      </c>
      <c r="F46" s="448">
        <v>0</v>
      </c>
      <c r="G46" s="449">
        <f t="shared" si="1"/>
        <v>0</v>
      </c>
      <c r="H46" s="14">
        <v>10</v>
      </c>
    </row>
    <row r="47" spans="1:8" ht="12.75">
      <c r="A47" s="484"/>
      <c r="B47" s="442">
        <v>5169</v>
      </c>
      <c r="C47" s="146" t="s">
        <v>1913</v>
      </c>
      <c r="D47" s="448">
        <v>90</v>
      </c>
      <c r="E47" s="448">
        <v>135</v>
      </c>
      <c r="F47" s="448">
        <v>99</v>
      </c>
      <c r="G47" s="449">
        <f t="shared" si="1"/>
        <v>73.33333333333333</v>
      </c>
      <c r="H47" s="14">
        <v>85</v>
      </c>
    </row>
    <row r="48" spans="1:8" ht="12.75">
      <c r="A48" s="484"/>
      <c r="B48" s="442">
        <v>5175</v>
      </c>
      <c r="C48" s="146" t="s">
        <v>1914</v>
      </c>
      <c r="D48" s="443">
        <v>3</v>
      </c>
      <c r="E48" s="443">
        <v>3</v>
      </c>
      <c r="F48" s="443">
        <v>0</v>
      </c>
      <c r="G48" s="449">
        <f t="shared" si="1"/>
        <v>0</v>
      </c>
      <c r="H48" s="254">
        <v>1</v>
      </c>
    </row>
    <row r="49" spans="1:8" ht="12.75">
      <c r="A49" s="484"/>
      <c r="B49" s="3">
        <v>5194</v>
      </c>
      <c r="C49" s="447" t="s">
        <v>54</v>
      </c>
      <c r="D49" s="443">
        <v>15</v>
      </c>
      <c r="E49" s="443">
        <v>20</v>
      </c>
      <c r="F49" s="443">
        <v>5</v>
      </c>
      <c r="G49" s="449">
        <f t="shared" si="1"/>
        <v>25</v>
      </c>
      <c r="H49" s="254">
        <v>18</v>
      </c>
    </row>
    <row r="50" spans="1:8" ht="13.5" thickBot="1">
      <c r="A50" s="479"/>
      <c r="B50" s="480" t="s">
        <v>1840</v>
      </c>
      <c r="C50" s="474"/>
      <c r="D50" s="481">
        <f>SUM(D45:D49)</f>
        <v>120</v>
      </c>
      <c r="E50" s="481">
        <f>SUM(E45:E49)</f>
        <v>170</v>
      </c>
      <c r="F50" s="481">
        <f>SUM(F45:F49)</f>
        <v>105</v>
      </c>
      <c r="G50" s="482">
        <f t="shared" si="1"/>
        <v>61.76470588235294</v>
      </c>
      <c r="H50" s="483">
        <f>SUM(H45:H49)</f>
        <v>114</v>
      </c>
    </row>
    <row r="51" spans="1:8" ht="12.75">
      <c r="A51" s="454">
        <v>3569</v>
      </c>
      <c r="B51" s="492">
        <v>5166</v>
      </c>
      <c r="C51" s="456" t="s">
        <v>84</v>
      </c>
      <c r="D51" s="440">
        <v>60</v>
      </c>
      <c r="E51" s="440">
        <v>0</v>
      </c>
      <c r="F51" s="440">
        <v>0</v>
      </c>
      <c r="G51" s="457"/>
      <c r="H51" s="441">
        <v>117</v>
      </c>
    </row>
    <row r="52" spans="1:8" ht="12.75">
      <c r="A52" s="484"/>
      <c r="B52" s="3">
        <v>5169</v>
      </c>
      <c r="C52" s="447" t="s">
        <v>1869</v>
      </c>
      <c r="D52" s="448">
        <v>10</v>
      </c>
      <c r="E52" s="448">
        <v>10</v>
      </c>
      <c r="F52" s="448">
        <v>0</v>
      </c>
      <c r="G52" s="449">
        <f>F52/E52*100</f>
        <v>0</v>
      </c>
      <c r="H52" s="14">
        <v>0</v>
      </c>
    </row>
    <row r="53" spans="1:8" ht="12.75">
      <c r="A53" s="375"/>
      <c r="B53" s="442">
        <v>5175</v>
      </c>
      <c r="C53" s="146" t="s">
        <v>1914</v>
      </c>
      <c r="D53" s="448">
        <v>5</v>
      </c>
      <c r="E53" s="448">
        <v>7</v>
      </c>
      <c r="F53" s="448">
        <v>7</v>
      </c>
      <c r="G53" s="449">
        <f>F53/E53*100</f>
        <v>100</v>
      </c>
      <c r="H53" s="14">
        <v>0</v>
      </c>
    </row>
    <row r="54" spans="1:8" ht="12.75">
      <c r="A54" s="1238"/>
      <c r="B54" s="687"/>
      <c r="C54" s="1239"/>
      <c r="D54" s="1240"/>
      <c r="E54" s="1240"/>
      <c r="F54" s="1240"/>
      <c r="G54" s="1241"/>
      <c r="H54" s="1240"/>
    </row>
    <row r="55" ht="12.75">
      <c r="D55" s="1083" t="s">
        <v>293</v>
      </c>
    </row>
    <row r="56" spans="1:8" ht="12.75">
      <c r="A56" s="833"/>
      <c r="B56" s="3">
        <v>5194</v>
      </c>
      <c r="C56" s="447" t="s">
        <v>54</v>
      </c>
      <c r="D56" s="448">
        <v>0</v>
      </c>
      <c r="E56" s="448">
        <v>58</v>
      </c>
      <c r="F56" s="448">
        <v>39</v>
      </c>
      <c r="G56" s="449">
        <f aca="true" t="shared" si="2" ref="G56:G61">F56/E56*100</f>
        <v>67.24137931034483</v>
      </c>
      <c r="H56" s="14">
        <v>0</v>
      </c>
    </row>
    <row r="57" spans="1:8" ht="13.5" thickBot="1">
      <c r="A57" s="479"/>
      <c r="B57" s="480" t="s">
        <v>1840</v>
      </c>
      <c r="C57" s="474"/>
      <c r="D57" s="481">
        <f>SUM(D51:D56)</f>
        <v>75</v>
      </c>
      <c r="E57" s="481">
        <f>SUM(E51:E56)</f>
        <v>75</v>
      </c>
      <c r="F57" s="481">
        <f>SUM(F51:F56)</f>
        <v>46</v>
      </c>
      <c r="G57" s="482">
        <f t="shared" si="2"/>
        <v>61.33333333333333</v>
      </c>
      <c r="H57" s="483">
        <f>SUM(H51:H56)</f>
        <v>117</v>
      </c>
    </row>
    <row r="58" spans="1:8" ht="12.75">
      <c r="A58" s="454">
        <v>4183</v>
      </c>
      <c r="B58" s="492">
        <v>5410</v>
      </c>
      <c r="C58" s="439" t="s">
        <v>4</v>
      </c>
      <c r="D58" s="440">
        <v>0</v>
      </c>
      <c r="E58" s="440">
        <v>30</v>
      </c>
      <c r="F58" s="440">
        <v>30</v>
      </c>
      <c r="G58" s="457">
        <f t="shared" si="2"/>
        <v>100</v>
      </c>
      <c r="H58" s="441">
        <v>0</v>
      </c>
    </row>
    <row r="59" spans="1:8" ht="13.5" thickBot="1">
      <c r="A59" s="479"/>
      <c r="B59" s="480" t="s">
        <v>1840</v>
      </c>
      <c r="C59" s="474"/>
      <c r="D59" s="481">
        <f>SUM(D58:D58)</f>
        <v>0</v>
      </c>
      <c r="E59" s="481">
        <f>SUM(E58:E58)</f>
        <v>30</v>
      </c>
      <c r="F59" s="481">
        <f>SUM(F58:F58)</f>
        <v>30</v>
      </c>
      <c r="G59" s="482">
        <f t="shared" si="2"/>
        <v>100</v>
      </c>
      <c r="H59" s="483">
        <f>SUM(H58:H58)</f>
        <v>0</v>
      </c>
    </row>
    <row r="60" spans="1:8" ht="12.75">
      <c r="A60" s="454">
        <v>4227</v>
      </c>
      <c r="B60" s="492">
        <v>5166</v>
      </c>
      <c r="C60" s="456" t="s">
        <v>84</v>
      </c>
      <c r="D60" s="440">
        <v>0</v>
      </c>
      <c r="E60" s="440">
        <v>202</v>
      </c>
      <c r="F60" s="440">
        <v>95</v>
      </c>
      <c r="G60" s="457">
        <f t="shared" si="2"/>
        <v>47.02970297029702</v>
      </c>
      <c r="H60" s="441">
        <v>0</v>
      </c>
    </row>
    <row r="61" spans="1:8" ht="13.5" thickBot="1">
      <c r="A61" s="479"/>
      <c r="B61" s="480" t="s">
        <v>1840</v>
      </c>
      <c r="C61" s="474"/>
      <c r="D61" s="481">
        <f>SUM(D60:D60)</f>
        <v>0</v>
      </c>
      <c r="E61" s="481">
        <f>SUM(E60:E60)</f>
        <v>202</v>
      </c>
      <c r="F61" s="481">
        <f>SUM(F60:F60)</f>
        <v>95</v>
      </c>
      <c r="G61" s="482">
        <f t="shared" si="2"/>
        <v>47.02970297029702</v>
      </c>
      <c r="H61" s="483">
        <f>SUM(H60:H60)</f>
        <v>0</v>
      </c>
    </row>
    <row r="62" spans="1:8" ht="12.75">
      <c r="A62" s="375">
        <v>4324</v>
      </c>
      <c r="B62" s="1104">
        <v>5222</v>
      </c>
      <c r="C62" s="1017" t="s">
        <v>1246</v>
      </c>
      <c r="D62" s="1105">
        <v>0</v>
      </c>
      <c r="E62" s="1105">
        <v>0</v>
      </c>
      <c r="F62" s="1105">
        <v>0</v>
      </c>
      <c r="G62" s="1106"/>
      <c r="H62" s="441">
        <v>50</v>
      </c>
    </row>
    <row r="63" spans="1:8" ht="13.5" thickBot="1">
      <c r="A63" s="479"/>
      <c r="B63" s="480" t="s">
        <v>1840</v>
      </c>
      <c r="C63" s="474"/>
      <c r="D63" s="481">
        <f>SUM(D62:D62)</f>
        <v>0</v>
      </c>
      <c r="E63" s="481">
        <f>SUM(E62:E62)</f>
        <v>0</v>
      </c>
      <c r="F63" s="481">
        <f>SUM(F62:F62)</f>
        <v>0</v>
      </c>
      <c r="G63" s="482"/>
      <c r="H63" s="483">
        <f>SUM(H62:H62)</f>
        <v>50</v>
      </c>
    </row>
    <row r="64" spans="1:8" ht="12.75">
      <c r="A64" s="454">
        <v>4329</v>
      </c>
      <c r="B64" s="492">
        <v>5194</v>
      </c>
      <c r="C64" s="456" t="s">
        <v>54</v>
      </c>
      <c r="D64" s="440">
        <v>70</v>
      </c>
      <c r="E64" s="440">
        <v>70</v>
      </c>
      <c r="F64" s="440">
        <v>49</v>
      </c>
      <c r="G64" s="457">
        <f>F64/E64*100</f>
        <v>70</v>
      </c>
      <c r="H64" s="441">
        <v>52</v>
      </c>
    </row>
    <row r="65" spans="1:8" ht="13.5" thickBot="1">
      <c r="A65" s="479"/>
      <c r="B65" s="480" t="s">
        <v>1840</v>
      </c>
      <c r="C65" s="474"/>
      <c r="D65" s="481">
        <f>SUM(D64:D64)</f>
        <v>70</v>
      </c>
      <c r="E65" s="481">
        <f>SUM(E64:E64)</f>
        <v>70</v>
      </c>
      <c r="F65" s="481">
        <f>SUM(F64:F64)</f>
        <v>49</v>
      </c>
      <c r="G65" s="482">
        <f>F65/E65*100</f>
        <v>70</v>
      </c>
      <c r="H65" s="483">
        <f>SUM(H64:H64)</f>
        <v>52</v>
      </c>
    </row>
    <row r="66" spans="1:8" ht="12.75">
      <c r="A66" s="375">
        <v>4332</v>
      </c>
      <c r="B66" s="1104">
        <v>5222</v>
      </c>
      <c r="C66" s="1017" t="s">
        <v>1246</v>
      </c>
      <c r="D66" s="1105">
        <v>0</v>
      </c>
      <c r="E66" s="1105">
        <v>20</v>
      </c>
      <c r="F66" s="1105">
        <v>20</v>
      </c>
      <c r="G66" s="457">
        <f>F66/E66*100</f>
        <v>100</v>
      </c>
      <c r="H66" s="441">
        <v>25</v>
      </c>
    </row>
    <row r="67" spans="1:8" ht="13.5" thickBot="1">
      <c r="A67" s="479"/>
      <c r="B67" s="480" t="s">
        <v>1840</v>
      </c>
      <c r="C67" s="474"/>
      <c r="D67" s="481">
        <f>SUM(D66:D66)</f>
        <v>0</v>
      </c>
      <c r="E67" s="481">
        <f>SUM(E66:E66)</f>
        <v>20</v>
      </c>
      <c r="F67" s="481">
        <f>SUM(F66:F66)</f>
        <v>20</v>
      </c>
      <c r="G67" s="482">
        <f>F67/E67*100</f>
        <v>100</v>
      </c>
      <c r="H67" s="483">
        <f>SUM(H66:H66)</f>
        <v>25</v>
      </c>
    </row>
    <row r="68" spans="1:8" ht="12.75">
      <c r="A68" s="454">
        <v>4339</v>
      </c>
      <c r="B68" s="1104">
        <v>5222</v>
      </c>
      <c r="C68" s="1017" t="s">
        <v>1246</v>
      </c>
      <c r="D68" s="1105">
        <v>0</v>
      </c>
      <c r="E68" s="1105">
        <v>60</v>
      </c>
      <c r="F68" s="1105">
        <v>60</v>
      </c>
      <c r="G68" s="457">
        <f>F68/E68*100</f>
        <v>100</v>
      </c>
      <c r="H68" s="441">
        <v>60</v>
      </c>
    </row>
    <row r="69" spans="1:8" ht="12.75">
      <c r="A69" s="484"/>
      <c r="B69" s="3">
        <v>5492</v>
      </c>
      <c r="C69" s="447" t="s">
        <v>287</v>
      </c>
      <c r="D69" s="443">
        <v>900</v>
      </c>
      <c r="E69" s="443">
        <v>900</v>
      </c>
      <c r="F69" s="443">
        <v>846</v>
      </c>
      <c r="G69" s="449">
        <f aca="true" t="shared" si="3" ref="G69:G74">F69/E69*100</f>
        <v>94</v>
      </c>
      <c r="H69" s="254">
        <v>734</v>
      </c>
    </row>
    <row r="70" spans="1:8" ht="12.75">
      <c r="A70" s="484"/>
      <c r="B70" s="3">
        <v>5660</v>
      </c>
      <c r="C70" s="447" t="s">
        <v>288</v>
      </c>
      <c r="D70" s="448">
        <v>40</v>
      </c>
      <c r="E70" s="448">
        <v>5</v>
      </c>
      <c r="F70" s="448">
        <v>0</v>
      </c>
      <c r="G70" s="449">
        <f t="shared" si="3"/>
        <v>0</v>
      </c>
      <c r="H70" s="14">
        <v>0</v>
      </c>
    </row>
    <row r="71" spans="1:10" ht="13.5" thickBot="1">
      <c r="A71" s="479"/>
      <c r="B71" s="480" t="s">
        <v>1840</v>
      </c>
      <c r="C71" s="474"/>
      <c r="D71" s="481">
        <f>SUM(D68:D70)</f>
        <v>940</v>
      </c>
      <c r="E71" s="481">
        <f>SUM(E68:E70)</f>
        <v>965</v>
      </c>
      <c r="F71" s="481">
        <f>SUM(F68:F70)</f>
        <v>906</v>
      </c>
      <c r="G71" s="482">
        <f t="shared" si="3"/>
        <v>93.88601036269431</v>
      </c>
      <c r="H71" s="483">
        <f>SUM(H68:H70)</f>
        <v>794</v>
      </c>
      <c r="J71" s="257"/>
    </row>
    <row r="72" spans="1:10" ht="12.75">
      <c r="A72" s="454">
        <v>4351</v>
      </c>
      <c r="B72" s="442">
        <v>5137</v>
      </c>
      <c r="C72" s="146" t="s">
        <v>1920</v>
      </c>
      <c r="D72" s="829">
        <v>0</v>
      </c>
      <c r="E72" s="829">
        <v>7860</v>
      </c>
      <c r="F72" s="829">
        <v>7860</v>
      </c>
      <c r="G72" s="830">
        <f t="shared" si="3"/>
        <v>100</v>
      </c>
      <c r="H72" s="831">
        <v>0</v>
      </c>
      <c r="J72" s="257"/>
    </row>
    <row r="73" spans="1:10" ht="12.75">
      <c r="A73" s="833"/>
      <c r="B73" s="101">
        <v>5139</v>
      </c>
      <c r="C73" s="38" t="s">
        <v>1866</v>
      </c>
      <c r="D73" s="448">
        <v>0</v>
      </c>
      <c r="E73" s="448">
        <v>134</v>
      </c>
      <c r="F73" s="448">
        <v>134</v>
      </c>
      <c r="G73" s="449">
        <f t="shared" si="3"/>
        <v>100</v>
      </c>
      <c r="H73" s="14">
        <v>0</v>
      </c>
      <c r="J73" s="257"/>
    </row>
    <row r="74" spans="1:10" ht="12.75">
      <c r="A74" s="484"/>
      <c r="B74" s="3">
        <v>5331</v>
      </c>
      <c r="C74" s="447" t="s">
        <v>5</v>
      </c>
      <c r="D74" s="448">
        <v>42000</v>
      </c>
      <c r="E74" s="448">
        <v>42000</v>
      </c>
      <c r="F74" s="448">
        <v>42000</v>
      </c>
      <c r="G74" s="449">
        <f t="shared" si="3"/>
        <v>100</v>
      </c>
      <c r="H74" s="14">
        <v>41550</v>
      </c>
      <c r="J74" s="257"/>
    </row>
    <row r="75" spans="1:8" ht="12.75">
      <c r="A75" s="951"/>
      <c r="B75" s="3">
        <v>5331</v>
      </c>
      <c r="C75" s="447" t="s">
        <v>1189</v>
      </c>
      <c r="D75" s="448">
        <v>0</v>
      </c>
      <c r="E75" s="448">
        <v>0</v>
      </c>
      <c r="F75" s="448">
        <v>0</v>
      </c>
      <c r="G75" s="444"/>
      <c r="H75" s="14">
        <v>196</v>
      </c>
    </row>
    <row r="76" spans="1:8" ht="12.75">
      <c r="A76" s="350" t="s">
        <v>1857</v>
      </c>
      <c r="B76" s="3">
        <v>501</v>
      </c>
      <c r="C76" s="13" t="s">
        <v>453</v>
      </c>
      <c r="D76" s="448">
        <v>0</v>
      </c>
      <c r="E76" s="448">
        <v>0</v>
      </c>
      <c r="F76" s="448">
        <v>0</v>
      </c>
      <c r="G76" s="444"/>
      <c r="H76" s="14">
        <v>150</v>
      </c>
    </row>
    <row r="77" spans="1:8" ht="12.75">
      <c r="A77" s="350"/>
      <c r="B77" s="3">
        <v>502</v>
      </c>
      <c r="C77" s="13" t="s">
        <v>454</v>
      </c>
      <c r="D77" s="448">
        <v>0</v>
      </c>
      <c r="E77" s="448">
        <v>0</v>
      </c>
      <c r="F77" s="448">
        <v>0</v>
      </c>
      <c r="G77" s="444"/>
      <c r="H77" s="14">
        <v>700</v>
      </c>
    </row>
    <row r="78" spans="1:8" ht="12.75">
      <c r="A78" s="350"/>
      <c r="B78" s="3">
        <v>503</v>
      </c>
      <c r="C78" s="13" t="s">
        <v>455</v>
      </c>
      <c r="D78" s="448">
        <v>0</v>
      </c>
      <c r="E78" s="448">
        <v>0</v>
      </c>
      <c r="F78" s="448">
        <v>0</v>
      </c>
      <c r="G78" s="444"/>
      <c r="H78" s="14">
        <v>280</v>
      </c>
    </row>
    <row r="79" spans="1:8" ht="12.75">
      <c r="A79" s="350"/>
      <c r="B79" s="494">
        <v>504</v>
      </c>
      <c r="C79" s="447" t="s">
        <v>457</v>
      </c>
      <c r="D79" s="448">
        <v>0</v>
      </c>
      <c r="E79" s="448">
        <v>2325</v>
      </c>
      <c r="F79" s="448">
        <v>2325</v>
      </c>
      <c r="G79" s="444">
        <f>F79/E79*100</f>
        <v>100</v>
      </c>
      <c r="H79" s="14">
        <v>0</v>
      </c>
    </row>
    <row r="80" spans="1:8" ht="12.75">
      <c r="A80" s="350"/>
      <c r="B80" s="3">
        <v>505</v>
      </c>
      <c r="C80" s="181" t="s">
        <v>458</v>
      </c>
      <c r="D80" s="448">
        <v>0</v>
      </c>
      <c r="E80" s="448">
        <v>1500</v>
      </c>
      <c r="F80" s="448">
        <v>1500</v>
      </c>
      <c r="G80" s="444">
        <f>F80/E80*100</f>
        <v>100</v>
      </c>
      <c r="H80" s="14">
        <v>0</v>
      </c>
    </row>
    <row r="81" spans="1:8" ht="12.75">
      <c r="A81" s="350"/>
      <c r="B81" s="3">
        <v>506</v>
      </c>
      <c r="C81" s="181" t="s">
        <v>917</v>
      </c>
      <c r="D81" s="448">
        <v>0</v>
      </c>
      <c r="E81" s="448">
        <v>4614</v>
      </c>
      <c r="F81" s="448">
        <v>4613</v>
      </c>
      <c r="G81" s="449">
        <f>F81/E81*100</f>
        <v>99.97832683138274</v>
      </c>
      <c r="H81" s="14">
        <v>0</v>
      </c>
    </row>
    <row r="82" spans="1:8" ht="12.75">
      <c r="A82" s="350"/>
      <c r="B82" s="284">
        <v>5336</v>
      </c>
      <c r="C82" s="95" t="s">
        <v>887</v>
      </c>
      <c r="D82" s="448">
        <v>0</v>
      </c>
      <c r="E82" s="448">
        <v>65</v>
      </c>
      <c r="F82" s="448">
        <v>65</v>
      </c>
      <c r="G82" s="449">
        <f>F82/E82*100</f>
        <v>100</v>
      </c>
      <c r="H82" s="14">
        <v>0</v>
      </c>
    </row>
    <row r="83" spans="1:8" ht="13.5" thickBot="1">
      <c r="A83" s="479"/>
      <c r="B83" s="480" t="s">
        <v>1840</v>
      </c>
      <c r="C83" s="474"/>
      <c r="D83" s="481">
        <f>SUM(D72:D82)</f>
        <v>42000</v>
      </c>
      <c r="E83" s="481">
        <f>SUM(E72:E82)</f>
        <v>58498</v>
      </c>
      <c r="F83" s="481">
        <f>SUM(F72:F82)</f>
        <v>58497</v>
      </c>
      <c r="G83" s="493">
        <f>F83/E83*100</f>
        <v>99.99829053984752</v>
      </c>
      <c r="H83" s="483">
        <f>SUM(H72:H82)</f>
        <v>42876</v>
      </c>
    </row>
    <row r="84" spans="1:8" ht="12.75">
      <c r="A84" s="454">
        <v>4376</v>
      </c>
      <c r="B84" s="494">
        <v>5221</v>
      </c>
      <c r="C84" s="447" t="s">
        <v>452</v>
      </c>
      <c r="D84" s="448"/>
      <c r="E84" s="448"/>
      <c r="F84" s="448"/>
      <c r="G84" s="444"/>
      <c r="H84" s="14"/>
    </row>
    <row r="85" spans="1:8" ht="12.75">
      <c r="A85" s="950" t="s">
        <v>1857</v>
      </c>
      <c r="B85" s="494">
        <v>504</v>
      </c>
      <c r="C85" s="447" t="s">
        <v>457</v>
      </c>
      <c r="D85" s="448">
        <v>4650</v>
      </c>
      <c r="E85" s="448">
        <v>2325</v>
      </c>
      <c r="F85" s="448">
        <v>2325</v>
      </c>
      <c r="G85" s="444">
        <f>F85/E85*100</f>
        <v>100</v>
      </c>
      <c r="H85" s="14">
        <v>3481</v>
      </c>
    </row>
    <row r="86" spans="1:8" ht="12.75">
      <c r="A86" s="484"/>
      <c r="B86" s="3">
        <v>505</v>
      </c>
      <c r="C86" s="181" t="s">
        <v>458</v>
      </c>
      <c r="D86" s="448">
        <v>3000</v>
      </c>
      <c r="E86" s="448">
        <v>1500</v>
      </c>
      <c r="F86" s="448">
        <v>1500</v>
      </c>
      <c r="G86" s="444">
        <f>F86/E86*100</f>
        <v>100</v>
      </c>
      <c r="H86" s="14">
        <v>3688</v>
      </c>
    </row>
    <row r="87" spans="1:8" ht="13.5" thickBot="1">
      <c r="A87" s="479"/>
      <c r="B87" s="480" t="s">
        <v>1840</v>
      </c>
      <c r="C87" s="474"/>
      <c r="D87" s="481">
        <f>SUM(D84:D86)</f>
        <v>7650</v>
      </c>
      <c r="E87" s="481">
        <f>SUM(E84:E86)</f>
        <v>3825</v>
      </c>
      <c r="F87" s="481">
        <f>SUM(F84:F86)</f>
        <v>3825</v>
      </c>
      <c r="G87" s="493">
        <f>F87/E87*100</f>
        <v>100</v>
      </c>
      <c r="H87" s="483">
        <f>SUM(H84:H86)</f>
        <v>7169</v>
      </c>
    </row>
    <row r="88" spans="1:8" ht="12.75">
      <c r="A88" s="454">
        <v>4378</v>
      </c>
      <c r="B88" s="442">
        <v>5169</v>
      </c>
      <c r="C88" s="146" t="s">
        <v>1913</v>
      </c>
      <c r="D88" s="448">
        <v>650</v>
      </c>
      <c r="E88" s="448">
        <v>750</v>
      </c>
      <c r="F88" s="448">
        <v>44</v>
      </c>
      <c r="G88" s="449">
        <f>F88/E88*100</f>
        <v>5.866666666666666</v>
      </c>
      <c r="H88" s="14">
        <v>0</v>
      </c>
    </row>
    <row r="89" spans="1:8" ht="13.5" thickBot="1">
      <c r="A89" s="479"/>
      <c r="B89" s="480" t="s">
        <v>1840</v>
      </c>
      <c r="C89" s="474"/>
      <c r="D89" s="481">
        <f>SUM(D88:D88)</f>
        <v>650</v>
      </c>
      <c r="E89" s="481">
        <f>SUM(E88:E88)</f>
        <v>750</v>
      </c>
      <c r="F89" s="481">
        <f>SUM(F88:F88)</f>
        <v>44</v>
      </c>
      <c r="G89" s="482">
        <f>F89/E89*100</f>
        <v>5.866666666666666</v>
      </c>
      <c r="H89" s="483">
        <f>SUM(H88:H88)</f>
        <v>0</v>
      </c>
    </row>
    <row r="90" spans="1:8" ht="12.75">
      <c r="A90" s="454">
        <v>4379</v>
      </c>
      <c r="B90" s="492">
        <v>5136</v>
      </c>
      <c r="C90" s="495" t="s">
        <v>1911</v>
      </c>
      <c r="D90" s="448">
        <v>0</v>
      </c>
      <c r="E90" s="448">
        <v>0</v>
      </c>
      <c r="F90" s="448">
        <v>0</v>
      </c>
      <c r="G90" s="444"/>
      <c r="H90" s="14">
        <v>69</v>
      </c>
    </row>
    <row r="91" spans="1:8" ht="12.75">
      <c r="A91" s="484"/>
      <c r="B91" s="101">
        <v>5162</v>
      </c>
      <c r="C91" s="38" t="s">
        <v>419</v>
      </c>
      <c r="D91" s="448">
        <v>15</v>
      </c>
      <c r="E91" s="448">
        <v>0</v>
      </c>
      <c r="F91" s="448">
        <v>0</v>
      </c>
      <c r="G91" s="444"/>
      <c r="H91" s="14">
        <v>253</v>
      </c>
    </row>
    <row r="92" spans="1:8" ht="12.75">
      <c r="A92" s="484"/>
      <c r="B92" s="442">
        <v>5169</v>
      </c>
      <c r="C92" s="146" t="s">
        <v>1913</v>
      </c>
      <c r="D92" s="448">
        <v>95</v>
      </c>
      <c r="E92" s="448">
        <v>74</v>
      </c>
      <c r="F92" s="448">
        <v>64</v>
      </c>
      <c r="G92" s="444">
        <f>F92/E92*100</f>
        <v>86.48648648648648</v>
      </c>
      <c r="H92" s="14">
        <v>59</v>
      </c>
    </row>
    <row r="93" spans="1:8" ht="12.75">
      <c r="A93" s="484"/>
      <c r="B93" s="3">
        <v>5194</v>
      </c>
      <c r="C93" s="447" t="s">
        <v>54</v>
      </c>
      <c r="D93" s="448">
        <v>44</v>
      </c>
      <c r="E93" s="448">
        <v>0</v>
      </c>
      <c r="F93" s="448">
        <v>0</v>
      </c>
      <c r="G93" s="444"/>
      <c r="H93" s="14">
        <v>100</v>
      </c>
    </row>
    <row r="94" spans="1:8" ht="13.5" thickBot="1">
      <c r="A94" s="479"/>
      <c r="B94" s="480" t="s">
        <v>1840</v>
      </c>
      <c r="C94" s="474"/>
      <c r="D94" s="481">
        <f>SUM(D90:D93)</f>
        <v>154</v>
      </c>
      <c r="E94" s="481">
        <f>SUM(E90:E93)</f>
        <v>74</v>
      </c>
      <c r="F94" s="481">
        <f>SUM(F90:F93)</f>
        <v>64</v>
      </c>
      <c r="G94" s="482">
        <f aca="true" t="shared" si="4" ref="G94:G104">F94/E94*100</f>
        <v>86.48648648648648</v>
      </c>
      <c r="H94" s="483">
        <f>SUM(H90:H93)</f>
        <v>481</v>
      </c>
    </row>
    <row r="95" spans="1:8" ht="12.75">
      <c r="A95" s="454">
        <v>4399</v>
      </c>
      <c r="B95" s="492">
        <v>5136</v>
      </c>
      <c r="C95" s="495" t="s">
        <v>1911</v>
      </c>
      <c r="D95" s="448">
        <v>0</v>
      </c>
      <c r="E95" s="448">
        <v>116</v>
      </c>
      <c r="F95" s="448">
        <v>115</v>
      </c>
      <c r="G95" s="449">
        <f>F95/E95*100</f>
        <v>99.13793103448276</v>
      </c>
      <c r="H95" s="14">
        <v>193</v>
      </c>
    </row>
    <row r="96" spans="1:8" ht="12.75">
      <c r="A96" s="484"/>
      <c r="B96" s="3">
        <v>5166</v>
      </c>
      <c r="C96" s="447" t="s">
        <v>286</v>
      </c>
      <c r="D96" s="448">
        <v>200</v>
      </c>
      <c r="E96" s="448">
        <v>92</v>
      </c>
      <c r="F96" s="448">
        <v>90</v>
      </c>
      <c r="G96" s="449">
        <f>F96/E96*100</f>
        <v>97.82608695652173</v>
      </c>
      <c r="H96" s="14">
        <v>123</v>
      </c>
    </row>
    <row r="97" spans="1:8" ht="12.75">
      <c r="A97" s="484"/>
      <c r="B97" s="442">
        <v>5169</v>
      </c>
      <c r="C97" s="146" t="s">
        <v>1913</v>
      </c>
      <c r="D97" s="448">
        <v>0</v>
      </c>
      <c r="E97" s="448">
        <v>41</v>
      </c>
      <c r="F97" s="448">
        <v>37</v>
      </c>
      <c r="G97" s="449">
        <f>F97/E97*100</f>
        <v>90.2439024390244</v>
      </c>
      <c r="H97" s="14">
        <v>0</v>
      </c>
    </row>
    <row r="98" spans="1:8" ht="12.75">
      <c r="A98" s="484"/>
      <c r="B98" s="442">
        <v>5175</v>
      </c>
      <c r="C98" s="146" t="s">
        <v>1914</v>
      </c>
      <c r="D98" s="448">
        <v>5</v>
      </c>
      <c r="E98" s="448">
        <v>5</v>
      </c>
      <c r="F98" s="448">
        <v>1</v>
      </c>
      <c r="G98" s="449">
        <f t="shared" si="4"/>
        <v>20</v>
      </c>
      <c r="H98" s="14">
        <v>8</v>
      </c>
    </row>
    <row r="99" spans="1:8" ht="13.5" thickBot="1">
      <c r="A99" s="479"/>
      <c r="B99" s="480" t="s">
        <v>1840</v>
      </c>
      <c r="C99" s="474"/>
      <c r="D99" s="481">
        <f>SUM(D95:D98)</f>
        <v>205</v>
      </c>
      <c r="E99" s="481">
        <f>SUM(E95:E98)</f>
        <v>254</v>
      </c>
      <c r="F99" s="481">
        <f>SUM(F95:F98)</f>
        <v>243</v>
      </c>
      <c r="G99" s="482">
        <f t="shared" si="4"/>
        <v>95.66929133858267</v>
      </c>
      <c r="H99" s="483">
        <f>SUM(H95:H98)</f>
        <v>324</v>
      </c>
    </row>
    <row r="100" spans="1:8" ht="12.75">
      <c r="A100" s="375">
        <v>3429</v>
      </c>
      <c r="B100" s="3">
        <v>5331</v>
      </c>
      <c r="C100" s="146" t="s">
        <v>892</v>
      </c>
      <c r="D100" s="448">
        <v>100</v>
      </c>
      <c r="E100" s="448">
        <v>100</v>
      </c>
      <c r="F100" s="448">
        <v>100</v>
      </c>
      <c r="G100" s="444">
        <f>F100/E100*100</f>
        <v>100</v>
      </c>
      <c r="H100" s="14">
        <v>155</v>
      </c>
    </row>
    <row r="101" spans="1:8" ht="13.5" thickBot="1">
      <c r="A101" s="485"/>
      <c r="B101" s="486" t="s">
        <v>1840</v>
      </c>
      <c r="C101" s="474"/>
      <c r="D101" s="481">
        <f>SUM(D100:D100)</f>
        <v>100</v>
      </c>
      <c r="E101" s="481">
        <f>SUM(E100:E100)</f>
        <v>100</v>
      </c>
      <c r="F101" s="481">
        <f>SUM(F100:F100)</f>
        <v>100</v>
      </c>
      <c r="G101" s="482">
        <f>F101/E101*100</f>
        <v>100</v>
      </c>
      <c r="H101" s="483">
        <f>SUM(H100:H100)</f>
        <v>155</v>
      </c>
    </row>
    <row r="102" spans="1:8" ht="12.75">
      <c r="A102" s="454">
        <v>3632</v>
      </c>
      <c r="B102" s="73">
        <v>5164</v>
      </c>
      <c r="C102" s="56" t="s">
        <v>1847</v>
      </c>
      <c r="D102" s="448">
        <v>0</v>
      </c>
      <c r="E102" s="448">
        <v>6</v>
      </c>
      <c r="F102" s="448">
        <v>6</v>
      </c>
      <c r="G102" s="449">
        <f t="shared" si="4"/>
        <v>100</v>
      </c>
      <c r="H102" s="14">
        <v>0</v>
      </c>
    </row>
    <row r="103" spans="1:8" ht="12.75">
      <c r="A103" s="484"/>
      <c r="B103" s="3">
        <v>5192</v>
      </c>
      <c r="C103" s="447" t="s">
        <v>72</v>
      </c>
      <c r="D103" s="448">
        <v>300</v>
      </c>
      <c r="E103" s="448">
        <v>465</v>
      </c>
      <c r="F103" s="448">
        <v>250</v>
      </c>
      <c r="G103" s="449">
        <f>F103/E103*100</f>
        <v>53.76344086021505</v>
      </c>
      <c r="H103" s="14">
        <v>275</v>
      </c>
    </row>
    <row r="104" spans="1:8" ht="13.5" thickBot="1">
      <c r="A104" s="479"/>
      <c r="B104" s="486" t="s">
        <v>1840</v>
      </c>
      <c r="C104" s="474"/>
      <c r="D104" s="481">
        <f>SUM(D102:D103)</f>
        <v>300</v>
      </c>
      <c r="E104" s="481">
        <f>SUM(E102:E103)</f>
        <v>471</v>
      </c>
      <c r="F104" s="481">
        <f>SUM(F102:F103)</f>
        <v>256</v>
      </c>
      <c r="G104" s="493">
        <f t="shared" si="4"/>
        <v>54.35244161358811</v>
      </c>
      <c r="H104" s="483">
        <f>SUM(H102:H103)</f>
        <v>275</v>
      </c>
    </row>
    <row r="105" spans="1:8" ht="12.75">
      <c r="A105" s="636">
        <v>6171</v>
      </c>
      <c r="B105" s="496">
        <v>5169</v>
      </c>
      <c r="C105" s="497" t="s">
        <v>156</v>
      </c>
      <c r="D105" s="498">
        <v>0</v>
      </c>
      <c r="E105" s="498">
        <v>0</v>
      </c>
      <c r="F105" s="498">
        <v>0</v>
      </c>
      <c r="G105" s="449"/>
      <c r="H105" s="499">
        <v>0</v>
      </c>
    </row>
    <row r="106" spans="1:8" ht="13.5" thickBot="1">
      <c r="A106" s="500"/>
      <c r="B106" s="501" t="s">
        <v>1840</v>
      </c>
      <c r="C106" s="502"/>
      <c r="D106" s="503">
        <f>SUM(D105)</f>
        <v>0</v>
      </c>
      <c r="E106" s="503">
        <f>SUM(E105)</f>
        <v>0</v>
      </c>
      <c r="F106" s="503">
        <f>SUM(F105)</f>
        <v>0</v>
      </c>
      <c r="G106" s="493"/>
      <c r="H106" s="504">
        <f>SUM(H105)</f>
        <v>0</v>
      </c>
    </row>
    <row r="107" spans="1:8" ht="12.75">
      <c r="A107" s="454">
        <v>6320</v>
      </c>
      <c r="B107" s="494">
        <v>5163</v>
      </c>
      <c r="C107" s="447" t="s">
        <v>1918</v>
      </c>
      <c r="D107" s="448">
        <v>12</v>
      </c>
      <c r="E107" s="448">
        <v>12</v>
      </c>
      <c r="F107" s="448">
        <v>4</v>
      </c>
      <c r="G107" s="449">
        <f>F107/E107*100</f>
        <v>33.33333333333333</v>
      </c>
      <c r="H107" s="14">
        <v>9</v>
      </c>
    </row>
    <row r="108" spans="1:8" s="259" customFormat="1" ht="16.5" thickBot="1">
      <c r="A108" s="479"/>
      <c r="B108" s="486" t="s">
        <v>1840</v>
      </c>
      <c r="C108" s="474"/>
      <c r="D108" s="481">
        <f>SUM(D107:D107)</f>
        <v>12</v>
      </c>
      <c r="E108" s="481">
        <f>SUM(E107:E107)</f>
        <v>12</v>
      </c>
      <c r="F108" s="481">
        <f>SUM(F107:F107)</f>
        <v>4</v>
      </c>
      <c r="G108" s="493">
        <f>F108/E108*100</f>
        <v>33.33333333333333</v>
      </c>
      <c r="H108" s="483">
        <f>SUM(H107:H107)</f>
        <v>9</v>
      </c>
    </row>
    <row r="109" spans="1:8" ht="16.5" thickBot="1">
      <c r="A109" s="505" t="s">
        <v>1850</v>
      </c>
      <c r="B109" s="506"/>
      <c r="C109" s="507"/>
      <c r="D109" s="462">
        <f>SUM(D108,D106,D104,D101,D99,D94,D89,D87,D83,D71,D67,D65,D63,D61,D59,D57,D50,D44,D39,D37,D35,D33,D31,D28,D26)</f>
        <v>80334</v>
      </c>
      <c r="E109" s="462">
        <f>SUM(E108,E106,E104,E101,E99,E94,E89,E87,E83,E71,E67,E65,E63,E61,E59,E57,E50,E44,E39,E37,E35,E33,E31,E28,E26)</f>
        <v>93594</v>
      </c>
      <c r="F109" s="462">
        <f>SUM(F108,F106,F104,F101,F99,F94,F89,F87,F83,F71,F67,F65,F63,F61,F59,F57,F50,F44,F39,F37,F35,F33,F31,F28,F26)</f>
        <v>88986</v>
      </c>
      <c r="G109" s="599">
        <f>F109/E109*100</f>
        <v>95.07660747483813</v>
      </c>
      <c r="H109" s="462">
        <f>SUM(H108,H106,H104,H101,H99,H94,H89,H87,H83,H71,H67,H65,H63,H61,H59,H57,H50,H44,H39,H37,H35,H33,H31,H28,H26)</f>
        <v>77312</v>
      </c>
    </row>
    <row r="110" ht="12.75">
      <c r="D110" s="1083" t="s">
        <v>294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5.125" style="23" customWidth="1"/>
    <col min="2" max="2" width="5.75390625" style="23" customWidth="1"/>
    <col min="3" max="3" width="32.625" style="23" customWidth="1"/>
    <col min="4" max="5" width="7.1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2" ht="13.5" thickBot="1">
      <c r="H2" s="28" t="s">
        <v>42</v>
      </c>
    </row>
    <row r="3" spans="1:8" ht="15">
      <c r="A3" s="113" t="s">
        <v>1839</v>
      </c>
      <c r="B3" s="114"/>
      <c r="C3" s="115"/>
      <c r="D3" s="34" t="s">
        <v>83</v>
      </c>
      <c r="E3" s="34" t="s">
        <v>208</v>
      </c>
      <c r="F3" s="34" t="s">
        <v>95</v>
      </c>
      <c r="G3" s="34" t="s">
        <v>96</v>
      </c>
      <c r="H3" s="35" t="s">
        <v>95</v>
      </c>
    </row>
    <row r="4" spans="1:8" ht="14.25" thickBot="1">
      <c r="A4" s="408"/>
      <c r="B4" s="117"/>
      <c r="C4" s="118"/>
      <c r="D4" s="39">
        <v>2012</v>
      </c>
      <c r="E4" s="39">
        <v>2012</v>
      </c>
      <c r="F4" s="39" t="s">
        <v>1233</v>
      </c>
      <c r="G4" s="39" t="s">
        <v>97</v>
      </c>
      <c r="H4" s="40" t="s">
        <v>1234</v>
      </c>
    </row>
    <row r="5" spans="1:8" ht="12.75">
      <c r="A5" s="51">
        <v>3524</v>
      </c>
      <c r="B5" s="101">
        <v>6111</v>
      </c>
      <c r="C5" s="38" t="s">
        <v>1926</v>
      </c>
      <c r="D5" s="74">
        <v>0</v>
      </c>
      <c r="E5" s="74">
        <v>0</v>
      </c>
      <c r="F5" s="74">
        <v>0</v>
      </c>
      <c r="G5" s="16"/>
      <c r="H5" s="75">
        <v>159</v>
      </c>
    </row>
    <row r="6" spans="1:8" ht="12.75">
      <c r="A6" s="409"/>
      <c r="B6" s="284">
        <v>6121</v>
      </c>
      <c r="C6" s="38" t="s">
        <v>1861</v>
      </c>
      <c r="D6" s="74">
        <v>0</v>
      </c>
      <c r="E6" s="74">
        <v>0</v>
      </c>
      <c r="F6" s="74">
        <v>0</v>
      </c>
      <c r="G6" s="169"/>
      <c r="H6" s="75">
        <v>0</v>
      </c>
    </row>
    <row r="7" spans="1:8" ht="12.75">
      <c r="A7" s="72"/>
      <c r="B7" s="101">
        <v>6122</v>
      </c>
      <c r="C7" s="38" t="s">
        <v>1906</v>
      </c>
      <c r="D7" s="67">
        <v>0</v>
      </c>
      <c r="E7" s="67">
        <v>0</v>
      </c>
      <c r="F7" s="74">
        <v>0</v>
      </c>
      <c r="G7" s="169"/>
      <c r="H7" s="75">
        <v>227</v>
      </c>
    </row>
    <row r="8" spans="1:8" ht="12.75">
      <c r="A8" s="51">
        <v>3569</v>
      </c>
      <c r="B8" s="101">
        <v>6122</v>
      </c>
      <c r="C8" s="38" t="s">
        <v>1906</v>
      </c>
      <c r="D8" s="67">
        <v>0</v>
      </c>
      <c r="E8" s="67">
        <v>0</v>
      </c>
      <c r="F8" s="74">
        <v>0</v>
      </c>
      <c r="G8" s="169"/>
      <c r="H8" s="75">
        <v>87</v>
      </c>
    </row>
    <row r="9" spans="1:8" ht="12.75">
      <c r="A9" s="51">
        <v>4349</v>
      </c>
      <c r="B9" s="168">
        <v>6123</v>
      </c>
      <c r="C9" s="38" t="s">
        <v>39</v>
      </c>
      <c r="D9" s="74">
        <v>0</v>
      </c>
      <c r="E9" s="74">
        <v>750</v>
      </c>
      <c r="F9" s="74">
        <v>719</v>
      </c>
      <c r="G9" s="169">
        <f>F9/E9*100</f>
        <v>95.86666666666666</v>
      </c>
      <c r="H9" s="22">
        <v>0</v>
      </c>
    </row>
    <row r="10" spans="1:8" ht="12.75">
      <c r="A10" s="51">
        <v>4351</v>
      </c>
      <c r="B10" s="101">
        <v>6122</v>
      </c>
      <c r="C10" s="38" t="s">
        <v>1906</v>
      </c>
      <c r="D10" s="67">
        <v>0</v>
      </c>
      <c r="E10" s="67">
        <v>0</v>
      </c>
      <c r="F10" s="74">
        <v>0</v>
      </c>
      <c r="G10" s="169"/>
      <c r="H10" s="75">
        <v>719</v>
      </c>
    </row>
    <row r="11" spans="1:8" ht="13.5" thickBot="1">
      <c r="A11" s="93"/>
      <c r="B11" s="463">
        <v>6351</v>
      </c>
      <c r="C11" s="464" t="s">
        <v>193</v>
      </c>
      <c r="D11" s="214">
        <v>0</v>
      </c>
      <c r="E11" s="214">
        <v>0</v>
      </c>
      <c r="F11" s="214">
        <v>0</v>
      </c>
      <c r="G11" s="215"/>
      <c r="H11" s="216">
        <v>300</v>
      </c>
    </row>
    <row r="12" spans="1:8" s="66" customFormat="1" ht="16.5" thickBot="1">
      <c r="A12" s="158" t="s">
        <v>1853</v>
      </c>
      <c r="B12" s="410"/>
      <c r="C12" s="411"/>
      <c r="D12" s="307">
        <f>SUM(D5:D11)</f>
        <v>0</v>
      </c>
      <c r="E12" s="307">
        <f>SUM(E5:E11)</f>
        <v>750</v>
      </c>
      <c r="F12" s="307">
        <f>SUM(F5:F11)</f>
        <v>719</v>
      </c>
      <c r="G12" s="161">
        <f>F12/E12*100</f>
        <v>95.86666666666666</v>
      </c>
      <c r="H12" s="308">
        <f>SUM(H5:H11)</f>
        <v>1492</v>
      </c>
    </row>
    <row r="13" spans="1:8" s="66" customFormat="1" ht="15.75">
      <c r="A13" s="287"/>
      <c r="B13" s="365"/>
      <c r="C13" s="412"/>
      <c r="D13" s="313"/>
      <c r="E13" s="313"/>
      <c r="F13" s="313"/>
      <c r="G13" s="331"/>
      <c r="H13" s="313"/>
    </row>
    <row r="14" spans="1:8" s="66" customFormat="1" ht="15.75">
      <c r="A14" s="287"/>
      <c r="B14" s="365"/>
      <c r="C14" s="412"/>
      <c r="D14" s="313"/>
      <c r="E14" s="313"/>
      <c r="F14" s="313"/>
      <c r="G14" s="331"/>
      <c r="H14" s="313"/>
    </row>
    <row r="16" spans="1:8" s="66" customFormat="1" ht="16.5" thickBot="1">
      <c r="A16" s="306" t="s">
        <v>1854</v>
      </c>
      <c r="B16" s="410"/>
      <c r="C16" s="411"/>
      <c r="D16" s="129"/>
      <c r="E16" s="129"/>
      <c r="F16" s="129"/>
      <c r="G16" s="413"/>
      <c r="H16" s="129"/>
    </row>
    <row r="17" spans="1:8" ht="13.5">
      <c r="A17" s="295" t="s">
        <v>1855</v>
      </c>
      <c r="B17" s="275"/>
      <c r="C17" s="132" t="s">
        <v>1856</v>
      </c>
      <c r="D17" s="34" t="s">
        <v>83</v>
      </c>
      <c r="E17" s="34" t="s">
        <v>208</v>
      </c>
      <c r="F17" s="34" t="s">
        <v>95</v>
      </c>
      <c r="G17" s="34" t="s">
        <v>96</v>
      </c>
      <c r="H17" s="35" t="s">
        <v>95</v>
      </c>
    </row>
    <row r="18" spans="1:8" ht="14.25" thickBot="1">
      <c r="A18" s="133"/>
      <c r="B18" s="414" t="s">
        <v>1857</v>
      </c>
      <c r="C18" s="135"/>
      <c r="D18" s="39">
        <v>2012</v>
      </c>
      <c r="E18" s="39">
        <v>2012</v>
      </c>
      <c r="F18" s="39" t="s">
        <v>1233</v>
      </c>
      <c r="G18" s="39" t="s">
        <v>97</v>
      </c>
      <c r="H18" s="40" t="s">
        <v>1234</v>
      </c>
    </row>
    <row r="19" spans="1:8" ht="12.75">
      <c r="A19" s="136">
        <v>21</v>
      </c>
      <c r="B19" s="137" t="s">
        <v>893</v>
      </c>
      <c r="C19" s="13" t="s">
        <v>914</v>
      </c>
      <c r="D19" s="448">
        <v>0</v>
      </c>
      <c r="E19" s="448">
        <v>2780</v>
      </c>
      <c r="F19" s="67">
        <v>2780</v>
      </c>
      <c r="G19" s="16">
        <f>F19/E19*100</f>
        <v>100</v>
      </c>
      <c r="H19" s="22"/>
    </row>
    <row r="20" spans="1:8" s="62" customFormat="1" ht="15.75" thickBot="1">
      <c r="A20" s="415"/>
      <c r="B20" s="416"/>
      <c r="C20" s="417" t="s">
        <v>541</v>
      </c>
      <c r="D20" s="334">
        <f>SUM(D19:D19)</f>
        <v>0</v>
      </c>
      <c r="E20" s="334">
        <f>SUM(E19:E19)</f>
        <v>2780</v>
      </c>
      <c r="F20" s="334">
        <f>SUM(F19:F19)</f>
        <v>2780</v>
      </c>
      <c r="G20" s="286">
        <f>F20/E20*100</f>
        <v>100</v>
      </c>
      <c r="H20" s="335"/>
    </row>
    <row r="21" spans="1:8" s="66" customFormat="1" ht="16.5" thickBot="1">
      <c r="A21" s="418"/>
      <c r="B21" s="300"/>
      <c r="C21" s="419" t="s">
        <v>1840</v>
      </c>
      <c r="D21" s="104">
        <f>SUM(D20)</f>
        <v>0</v>
      </c>
      <c r="E21" s="104">
        <f>SUM(E20)</f>
        <v>2780</v>
      </c>
      <c r="F21" s="104">
        <f>SUM(F20)</f>
        <v>2780</v>
      </c>
      <c r="G21" s="161">
        <f>F21/E21*100</f>
        <v>100</v>
      </c>
      <c r="H21" s="106">
        <v>1492</v>
      </c>
    </row>
    <row r="22" spans="1:8" s="66" customFormat="1" ht="15.75">
      <c r="A22" s="365"/>
      <c r="B22" s="365"/>
      <c r="C22" s="287"/>
      <c r="D22" s="313"/>
      <c r="E22" s="313"/>
      <c r="F22" s="313"/>
      <c r="G22" s="331"/>
      <c r="H22" s="313"/>
    </row>
    <row r="23" spans="1:8" s="66" customFormat="1" ht="15.75">
      <c r="A23" s="365"/>
      <c r="B23" s="365"/>
      <c r="C23" s="287"/>
      <c r="D23" s="313"/>
      <c r="E23" s="313"/>
      <c r="F23" s="313"/>
      <c r="G23" s="331"/>
      <c r="H23" s="313"/>
    </row>
    <row r="24" spans="1:8" s="66" customFormat="1" ht="15.75">
      <c r="A24" s="365"/>
      <c r="B24" s="365"/>
      <c r="C24" s="287"/>
      <c r="D24" s="313"/>
      <c r="E24" s="313"/>
      <c r="F24" s="313"/>
      <c r="G24" s="331"/>
      <c r="H24" s="313"/>
    </row>
    <row r="26" spans="1:8" ht="19.5" thickBot="1">
      <c r="A26" s="150" t="s">
        <v>118</v>
      </c>
      <c r="B26" s="151"/>
      <c r="D26" s="29"/>
      <c r="E26" s="29"/>
      <c r="F26" s="29"/>
      <c r="G26" s="30"/>
      <c r="H26" s="29"/>
    </row>
    <row r="27" spans="1:8" ht="15">
      <c r="A27" s="420"/>
      <c r="B27" s="32"/>
      <c r="C27" s="153"/>
      <c r="D27" s="34" t="s">
        <v>83</v>
      </c>
      <c r="E27" s="34" t="s">
        <v>208</v>
      </c>
      <c r="F27" s="34" t="s">
        <v>95</v>
      </c>
      <c r="G27" s="34" t="s">
        <v>96</v>
      </c>
      <c r="H27" s="35" t="s">
        <v>95</v>
      </c>
    </row>
    <row r="28" spans="1:8" ht="14.25" thickBot="1">
      <c r="A28" s="196"/>
      <c r="B28" s="314"/>
      <c r="C28" s="81"/>
      <c r="D28" s="39">
        <v>2012</v>
      </c>
      <c r="E28" s="39">
        <v>2012</v>
      </c>
      <c r="F28" s="39" t="s">
        <v>1233</v>
      </c>
      <c r="G28" s="39" t="s">
        <v>97</v>
      </c>
      <c r="H28" s="40" t="s">
        <v>1234</v>
      </c>
    </row>
    <row r="29" spans="1:8" ht="12.75">
      <c r="A29" s="154" t="s">
        <v>1838</v>
      </c>
      <c r="B29" s="268"/>
      <c r="C29" s="421"/>
      <c r="D29" s="1">
        <f>'51 36-37'!D109</f>
        <v>80334</v>
      </c>
      <c r="E29" s="1">
        <f>'51 36-37'!E109</f>
        <v>93594</v>
      </c>
      <c r="F29" s="1">
        <f>'51 36-37'!F109</f>
        <v>88986</v>
      </c>
      <c r="G29" s="47">
        <f>F29/E29*100</f>
        <v>95.07660747483813</v>
      </c>
      <c r="H29" s="10">
        <f>'51 36-37'!H109</f>
        <v>77312</v>
      </c>
    </row>
    <row r="30" spans="1:8" ht="13.5" thickBot="1">
      <c r="A30" s="196" t="s">
        <v>1930</v>
      </c>
      <c r="B30" s="314"/>
      <c r="C30" s="81"/>
      <c r="D30" s="5">
        <f>'51 38'!D21</f>
        <v>0</v>
      </c>
      <c r="E30" s="5">
        <f>'51 38'!E21</f>
        <v>2780</v>
      </c>
      <c r="F30" s="5">
        <f>'51 38'!F21</f>
        <v>2780</v>
      </c>
      <c r="G30" s="47">
        <f>F30/E30*100</f>
        <v>100</v>
      </c>
      <c r="H30" s="7">
        <f>'51 38'!H21</f>
        <v>1492</v>
      </c>
    </row>
    <row r="31" spans="1:8" ht="16.5" thickBot="1">
      <c r="A31" s="123" t="s">
        <v>1859</v>
      </c>
      <c r="B31" s="418"/>
      <c r="C31" s="319"/>
      <c r="D31" s="104">
        <f>SUM(D29:D30)</f>
        <v>80334</v>
      </c>
      <c r="E31" s="104">
        <f>SUM(E29:E30)</f>
        <v>96374</v>
      </c>
      <c r="F31" s="104">
        <f>SUM(F29:F30)</f>
        <v>91766</v>
      </c>
      <c r="G31" s="161">
        <f>F31/E31*100</f>
        <v>95.21862743063481</v>
      </c>
      <c r="H31" s="106">
        <f>SUM(H29:H30)</f>
        <v>78804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III/13/2</oddHeader>
    <oddFooter>&amp;C- 38 -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zoomScaleSheetLayoutView="100" zoomScalePageLayoutView="0" workbookViewId="0" topLeftCell="A23">
      <selection activeCell="E21" sqref="E21"/>
    </sheetView>
  </sheetViews>
  <sheetFormatPr defaultColWidth="5.125" defaultRowHeight="12.75"/>
  <cols>
    <col min="1" max="1" width="71.875" style="64" customWidth="1"/>
    <col min="2" max="2" width="14.25390625" style="252" customWidth="1"/>
    <col min="3" max="3" width="17.00390625" style="252" bestFit="1" customWidth="1"/>
    <col min="4" max="4" width="10.125" style="252" bestFit="1" customWidth="1"/>
    <col min="5" max="5" width="8.625" style="252" customWidth="1"/>
    <col min="6" max="6" width="10.125" style="252" customWidth="1"/>
    <col min="7" max="16384" width="5.125" style="252" customWidth="1"/>
  </cols>
  <sheetData>
    <row r="1" spans="1:5" ht="12.75">
      <c r="A1" s="600"/>
      <c r="B1" s="28" t="s">
        <v>1459</v>
      </c>
      <c r="C1" s="600"/>
      <c r="D1" s="600"/>
      <c r="E1" s="600"/>
    </row>
    <row r="2" spans="1:5" ht="12.75">
      <c r="A2" s="600"/>
      <c r="B2" s="600"/>
      <c r="C2" s="600"/>
      <c r="D2" s="600"/>
      <c r="E2" s="600"/>
    </row>
    <row r="3" spans="1:5" ht="18.75">
      <c r="A3" s="429" t="s">
        <v>1249</v>
      </c>
      <c r="B3" s="600"/>
      <c r="C3" s="600"/>
      <c r="D3" s="600"/>
      <c r="E3" s="600"/>
    </row>
    <row r="4" spans="1:5" ht="13.5" thickBot="1">
      <c r="A4" s="664"/>
      <c r="B4" s="665"/>
      <c r="C4" s="600"/>
      <c r="D4" s="600"/>
      <c r="E4" s="600"/>
    </row>
    <row r="5" spans="1:5" ht="14.25" thickBot="1">
      <c r="A5" s="578" t="s">
        <v>386</v>
      </c>
      <c r="B5" s="666"/>
      <c r="C5" s="600"/>
      <c r="D5" s="600"/>
      <c r="E5" s="600"/>
    </row>
    <row r="6" spans="1:3" ht="12.75">
      <c r="A6" s="579" t="s">
        <v>523</v>
      </c>
      <c r="B6" s="632">
        <v>114211</v>
      </c>
      <c r="C6" s="600"/>
    </row>
    <row r="7" spans="1:3" ht="13.5" thickBot="1">
      <c r="A7" s="580" t="s">
        <v>524</v>
      </c>
      <c r="B7" s="633">
        <v>7355</v>
      </c>
      <c r="C7" s="600"/>
    </row>
    <row r="8" spans="1:3" ht="12.75">
      <c r="A8" s="687"/>
      <c r="B8" s="688"/>
      <c r="C8" s="600"/>
    </row>
    <row r="9" spans="1:3" ht="12.75">
      <c r="A9" s="667"/>
      <c r="B9" s="668"/>
      <c r="C9" s="600"/>
    </row>
    <row r="10" spans="1:3" ht="13.5" thickBot="1">
      <c r="A10" s="669"/>
      <c r="B10" s="603"/>
      <c r="C10" s="600"/>
    </row>
    <row r="11" spans="1:3" ht="14.25" thickBot="1">
      <c r="A11" s="670" t="s">
        <v>385</v>
      </c>
      <c r="B11" s="634" t="s">
        <v>42</v>
      </c>
      <c r="C11" s="600"/>
    </row>
    <row r="12" spans="1:3" ht="12.75">
      <c r="A12" s="454" t="s">
        <v>70</v>
      </c>
      <c r="B12" s="581"/>
      <c r="C12" s="600"/>
    </row>
    <row r="13" spans="1:3" ht="12.75">
      <c r="A13" s="582" t="s">
        <v>525</v>
      </c>
      <c r="B13" s="583">
        <v>10004</v>
      </c>
      <c r="C13" s="600"/>
    </row>
    <row r="14" spans="1:3" ht="12.75">
      <c r="A14" s="584" t="s">
        <v>446</v>
      </c>
      <c r="B14" s="583">
        <v>57586</v>
      </c>
      <c r="C14" s="600"/>
    </row>
    <row r="15" spans="1:3" ht="13.5" thickBot="1">
      <c r="A15" s="479"/>
      <c r="B15" s="686">
        <f>SUM(B13:B14)</f>
        <v>67590</v>
      </c>
      <c r="C15" s="600"/>
    </row>
    <row r="16" spans="1:3" ht="12.75">
      <c r="A16" s="671" t="s">
        <v>799</v>
      </c>
      <c r="B16" s="672"/>
      <c r="C16" s="600"/>
    </row>
    <row r="17" spans="1:3" ht="12.75">
      <c r="A17" s="834" t="s">
        <v>918</v>
      </c>
      <c r="B17" s="673">
        <v>1801.4</v>
      </c>
      <c r="C17" s="600"/>
    </row>
    <row r="18" spans="1:3" ht="12.75">
      <c r="A18" s="834" t="s">
        <v>919</v>
      </c>
      <c r="B18" s="673">
        <v>1801.4</v>
      </c>
      <c r="C18" s="600"/>
    </row>
    <row r="19" spans="1:3" ht="12.75">
      <c r="A19" s="942" t="s">
        <v>1194</v>
      </c>
      <c r="B19" s="673">
        <v>65</v>
      </c>
      <c r="C19" s="600"/>
    </row>
    <row r="20" spans="1:3" ht="12.75">
      <c r="A20" s="942" t="s">
        <v>1321</v>
      </c>
      <c r="B20" s="673">
        <v>30</v>
      </c>
      <c r="C20" s="600"/>
    </row>
    <row r="21" spans="1:3" ht="12.75">
      <c r="A21" s="942" t="s">
        <v>1195</v>
      </c>
      <c r="B21" s="673">
        <v>1672.5</v>
      </c>
      <c r="C21" s="600"/>
    </row>
    <row r="22" spans="1:3" ht="12.75">
      <c r="A22" s="942" t="s">
        <v>1250</v>
      </c>
      <c r="B22" s="673">
        <v>106.8</v>
      </c>
      <c r="C22" s="600"/>
    </row>
    <row r="23" spans="1:3" ht="12.75">
      <c r="A23" s="942" t="s">
        <v>1251</v>
      </c>
      <c r="B23" s="673">
        <v>160</v>
      </c>
      <c r="C23" s="600"/>
    </row>
    <row r="24" spans="1:3" ht="12.75">
      <c r="A24" s="942" t="s">
        <v>1252</v>
      </c>
      <c r="B24" s="673">
        <v>1672.5</v>
      </c>
      <c r="C24" s="600"/>
    </row>
    <row r="25" spans="1:3" ht="12.75">
      <c r="A25" s="1109" t="s">
        <v>1253</v>
      </c>
      <c r="B25" s="1110">
        <v>137400</v>
      </c>
      <c r="C25" s="600"/>
    </row>
    <row r="26" spans="1:3" ht="13.5" thickBot="1">
      <c r="A26" s="674"/>
      <c r="B26" s="675">
        <f>SUM(B17:B25)</f>
        <v>144709.6</v>
      </c>
      <c r="C26" s="600"/>
    </row>
    <row r="27" spans="1:3" ht="12.75">
      <c r="A27" s="671" t="s">
        <v>800</v>
      </c>
      <c r="B27" s="672"/>
      <c r="C27" s="600"/>
    </row>
    <row r="28" spans="1:3" ht="12.75">
      <c r="A28" s="1109" t="s">
        <v>1253</v>
      </c>
      <c r="B28" s="1110">
        <v>6967700</v>
      </c>
      <c r="C28" s="600"/>
    </row>
    <row r="29" spans="1:3" ht="13.5" thickBot="1">
      <c r="A29" s="674"/>
      <c r="B29" s="675">
        <f>SUM(B28)</f>
        <v>6967700</v>
      </c>
      <c r="C29" s="600"/>
    </row>
    <row r="30" spans="1:3" ht="12.75">
      <c r="A30" s="671" t="s">
        <v>1196</v>
      </c>
      <c r="B30" s="672"/>
      <c r="C30" s="600"/>
    </row>
    <row r="31" spans="1:3" ht="12.75">
      <c r="A31" s="676" t="s">
        <v>1197</v>
      </c>
      <c r="B31" s="841"/>
      <c r="C31" s="600"/>
    </row>
    <row r="32" spans="1:3" ht="12.75">
      <c r="A32" s="943" t="s">
        <v>1198</v>
      </c>
      <c r="B32" s="944">
        <v>4434</v>
      </c>
      <c r="C32" s="600"/>
    </row>
    <row r="33" spans="1:3" ht="12.75">
      <c r="A33" s="943" t="s">
        <v>1199</v>
      </c>
      <c r="B33" s="945">
        <v>4536</v>
      </c>
      <c r="C33" s="600"/>
    </row>
    <row r="34" spans="1:3" ht="12.75">
      <c r="A34" s="943" t="s">
        <v>1200</v>
      </c>
      <c r="B34" s="945">
        <v>6516</v>
      </c>
      <c r="C34" s="600"/>
    </row>
    <row r="35" spans="1:3" ht="12.75">
      <c r="A35" s="943" t="s">
        <v>1201</v>
      </c>
      <c r="B35" s="945">
        <v>2036.2</v>
      </c>
      <c r="C35" s="600"/>
    </row>
    <row r="36" spans="1:3" ht="13.5" thickBot="1">
      <c r="A36" s="674"/>
      <c r="B36" s="675">
        <f>SUM(B32:B35)</f>
        <v>17522.2</v>
      </c>
      <c r="C36" s="600"/>
    </row>
    <row r="37" spans="1:3" ht="16.5" thickBot="1">
      <c r="A37" s="677" t="s">
        <v>1843</v>
      </c>
      <c r="B37" s="678">
        <f>SUM(B36,B29,B26,B15)</f>
        <v>7197521.8</v>
      </c>
      <c r="C37" s="600"/>
    </row>
    <row r="38" spans="1:3" ht="12.75">
      <c r="A38" s="601"/>
      <c r="B38" s="679"/>
      <c r="C38" s="600"/>
    </row>
    <row r="39" spans="1:3" ht="12.75">
      <c r="A39" s="601"/>
      <c r="B39" s="679"/>
      <c r="C39" s="600"/>
    </row>
    <row r="40" spans="1:3" ht="12.75">
      <c r="A40" s="601"/>
      <c r="B40" s="679"/>
      <c r="C40" s="600"/>
    </row>
    <row r="41" spans="1:3" ht="12.75">
      <c r="A41" s="601"/>
      <c r="B41" s="679"/>
      <c r="C41" s="600"/>
    </row>
    <row r="42" spans="1:3" ht="12.75">
      <c r="A42" s="601"/>
      <c r="B42" s="679"/>
      <c r="C42" s="600"/>
    </row>
    <row r="43" spans="1:3" ht="12.75">
      <c r="A43" s="601"/>
      <c r="B43" s="679"/>
      <c r="C43" s="600"/>
    </row>
    <row r="44" spans="1:3" ht="12.75">
      <c r="A44" s="601"/>
      <c r="B44" s="679"/>
      <c r="C44" s="600"/>
    </row>
    <row r="45" spans="1:3" ht="12.75">
      <c r="A45" s="601"/>
      <c r="B45" s="679"/>
      <c r="C45" s="600"/>
    </row>
    <row r="46" spans="1:3" ht="12.75">
      <c r="A46" s="601"/>
      <c r="B46" s="679"/>
      <c r="C46" s="600"/>
    </row>
    <row r="47" spans="1:3" ht="12.75">
      <c r="A47" s="601"/>
      <c r="B47" s="679"/>
      <c r="C47" s="600"/>
    </row>
    <row r="48" spans="1:3" ht="12.75">
      <c r="A48" s="601"/>
      <c r="B48" s="679"/>
      <c r="C48" s="600"/>
    </row>
    <row r="49" spans="1:3" ht="12.75">
      <c r="A49" s="601"/>
      <c r="B49" s="679"/>
      <c r="C49" s="600"/>
    </row>
    <row r="50" spans="1:3" ht="12.75">
      <c r="A50" s="601"/>
      <c r="B50" s="679"/>
      <c r="C50" s="600"/>
    </row>
    <row r="51" spans="1:3" ht="12.75">
      <c r="A51" s="601"/>
      <c r="B51" s="679"/>
      <c r="C51" s="600"/>
    </row>
    <row r="52" spans="1:3" ht="12.75">
      <c r="A52" s="601"/>
      <c r="B52" s="679"/>
      <c r="C52" s="600"/>
    </row>
    <row r="53" spans="1:3" ht="12.75">
      <c r="A53" s="1083" t="s">
        <v>1460</v>
      </c>
      <c r="B53" s="679"/>
      <c r="C53" s="600"/>
    </row>
    <row r="54" spans="1:3" ht="12.75">
      <c r="A54" s="601"/>
      <c r="B54" s="679"/>
      <c r="C54" s="600"/>
    </row>
    <row r="55" spans="1:3" ht="18.75">
      <c r="A55" s="429" t="s">
        <v>1254</v>
      </c>
      <c r="B55" s="680"/>
      <c r="C55" s="600"/>
    </row>
    <row r="56" spans="1:3" ht="13.5" thickBot="1">
      <c r="A56" s="602"/>
      <c r="B56" s="603"/>
      <c r="C56" s="600"/>
    </row>
    <row r="57" spans="1:3" ht="14.25" thickBot="1">
      <c r="A57" s="681" t="s">
        <v>71</v>
      </c>
      <c r="B57" s="634" t="s">
        <v>42</v>
      </c>
      <c r="C57" s="600"/>
    </row>
    <row r="58" spans="1:3" ht="12.75">
      <c r="A58" s="585" t="s">
        <v>70</v>
      </c>
      <c r="B58" s="586">
        <v>274106</v>
      </c>
      <c r="C58" s="600"/>
    </row>
    <row r="59" spans="1:3" ht="13.5" thickBot="1">
      <c r="A59" s="479"/>
      <c r="B59" s="686">
        <f>SUM(B58)</f>
        <v>274106</v>
      </c>
      <c r="C59" s="600"/>
    </row>
    <row r="60" spans="1:3" ht="12.75">
      <c r="A60" s="682" t="s">
        <v>799</v>
      </c>
      <c r="B60" s="683"/>
      <c r="C60" s="600"/>
    </row>
    <row r="61" spans="1:3" ht="12.75">
      <c r="A61" s="835" t="s">
        <v>920</v>
      </c>
      <c r="B61" s="673">
        <v>200</v>
      </c>
      <c r="C61" s="600"/>
    </row>
    <row r="62" spans="1:3" ht="12.75">
      <c r="A62" s="836" t="s">
        <v>921</v>
      </c>
      <c r="B62" s="837">
        <v>261.4</v>
      </c>
      <c r="C62" s="600"/>
    </row>
    <row r="63" spans="1:3" ht="12.75">
      <c r="A63" s="838" t="s">
        <v>922</v>
      </c>
      <c r="B63" s="837">
        <v>582.2</v>
      </c>
      <c r="C63" s="600"/>
    </row>
    <row r="64" spans="1:3" ht="12.75">
      <c r="A64" s="839" t="s">
        <v>923</v>
      </c>
      <c r="B64" s="837">
        <v>4788</v>
      </c>
      <c r="C64" s="600"/>
    </row>
    <row r="65" spans="1:3" ht="12.75">
      <c r="A65" s="838" t="s">
        <v>924</v>
      </c>
      <c r="B65" s="837">
        <v>50</v>
      </c>
      <c r="C65" s="600"/>
    </row>
    <row r="66" spans="1:3" ht="12.75">
      <c r="A66" s="838" t="s">
        <v>925</v>
      </c>
      <c r="B66" s="837">
        <v>50</v>
      </c>
      <c r="C66" s="600"/>
    </row>
    <row r="67" spans="1:3" ht="12.75">
      <c r="A67" s="838" t="s">
        <v>1202</v>
      </c>
      <c r="B67" s="837">
        <v>201.8</v>
      </c>
      <c r="C67" s="600"/>
    </row>
    <row r="68" spans="1:3" ht="12.75">
      <c r="A68" s="836" t="s">
        <v>1203</v>
      </c>
      <c r="B68" s="837">
        <v>702.1</v>
      </c>
      <c r="C68" s="600"/>
    </row>
    <row r="69" spans="1:3" ht="12.75">
      <c r="A69" s="1109" t="s">
        <v>1255</v>
      </c>
      <c r="B69" s="1110">
        <v>12100</v>
      </c>
      <c r="C69" s="600"/>
    </row>
    <row r="70" spans="1:3" ht="12.75">
      <c r="A70" s="836" t="s">
        <v>921</v>
      </c>
      <c r="B70" s="837">
        <v>148.5</v>
      </c>
      <c r="C70" s="600"/>
    </row>
    <row r="71" spans="1:3" ht="12.75">
      <c r="A71" s="838" t="s">
        <v>922</v>
      </c>
      <c r="B71" s="837">
        <v>605.8</v>
      </c>
      <c r="C71" s="600"/>
    </row>
    <row r="72" spans="1:3" ht="12.75">
      <c r="A72" s="838" t="s">
        <v>1256</v>
      </c>
      <c r="B72" s="837">
        <v>-50</v>
      </c>
      <c r="C72" s="600"/>
    </row>
    <row r="73" spans="1:3" ht="12.75">
      <c r="A73" s="942" t="s">
        <v>1257</v>
      </c>
      <c r="B73" s="673">
        <v>7567</v>
      </c>
      <c r="C73" s="600"/>
    </row>
    <row r="74" spans="1:3" ht="12.75">
      <c r="A74" s="942" t="s">
        <v>1258</v>
      </c>
      <c r="B74" s="673">
        <v>7567</v>
      </c>
      <c r="C74" s="600"/>
    </row>
    <row r="75" spans="1:3" ht="12.75">
      <c r="A75" s="942" t="s">
        <v>1259</v>
      </c>
      <c r="B75" s="673">
        <v>6770.6</v>
      </c>
      <c r="C75" s="600"/>
    </row>
    <row r="76" spans="1:3" ht="13.5" thickBot="1">
      <c r="A76" s="684"/>
      <c r="B76" s="675">
        <f>SUM(B61:B75)</f>
        <v>41544.4</v>
      </c>
      <c r="C76" s="600"/>
    </row>
    <row r="77" spans="1:3" ht="12.75">
      <c r="A77" s="682" t="s">
        <v>800</v>
      </c>
      <c r="B77" s="672"/>
      <c r="C77" s="600"/>
    </row>
    <row r="78" spans="1:3" ht="12.75">
      <c r="A78" s="835" t="s">
        <v>913</v>
      </c>
      <c r="B78" s="673">
        <v>500</v>
      </c>
      <c r="C78" s="600"/>
    </row>
    <row r="79" spans="1:3" ht="12.75">
      <c r="A79" s="1109" t="s">
        <v>1255</v>
      </c>
      <c r="B79" s="1110">
        <v>614800</v>
      </c>
      <c r="C79" s="600"/>
    </row>
    <row r="80" spans="1:3" ht="13.5" thickBot="1">
      <c r="A80" s="684"/>
      <c r="B80" s="675">
        <f>SUM(B78:B79)</f>
        <v>615300</v>
      </c>
      <c r="C80" s="600"/>
    </row>
    <row r="81" spans="1:3" ht="16.5" thickBot="1">
      <c r="A81" s="685" t="s">
        <v>1843</v>
      </c>
      <c r="B81" s="678">
        <f>SUM(B80,B76,B59)</f>
        <v>930950.4</v>
      </c>
      <c r="C81" s="600"/>
    </row>
    <row r="82" spans="1:3" ht="12.75">
      <c r="A82" s="600"/>
      <c r="B82" s="600"/>
      <c r="C82" s="600"/>
    </row>
    <row r="83" spans="1:3" ht="12.75">
      <c r="A83" s="600"/>
      <c r="B83" s="600"/>
      <c r="C83" s="600"/>
    </row>
    <row r="84" spans="1:3" ht="12.75">
      <c r="A84" s="600"/>
      <c r="B84" s="600"/>
      <c r="C84" s="600"/>
    </row>
    <row r="85" spans="1:3" ht="12.75">
      <c r="A85" s="600"/>
      <c r="B85" s="600"/>
      <c r="C85" s="600"/>
    </row>
    <row r="86" spans="1:3" ht="12.75">
      <c r="A86" s="600"/>
      <c r="B86" s="600"/>
      <c r="C86" s="600"/>
    </row>
    <row r="87" spans="1:3" ht="12.75">
      <c r="A87" s="600"/>
      <c r="B87" s="600"/>
      <c r="C87" s="600"/>
    </row>
    <row r="88" spans="1:3" ht="12.75">
      <c r="A88" s="600"/>
      <c r="B88" s="600"/>
      <c r="C88" s="600"/>
    </row>
    <row r="89" ht="12.75">
      <c r="C89" s="600"/>
    </row>
    <row r="90" ht="12.75">
      <c r="C90" s="600"/>
    </row>
    <row r="91" ht="12.75">
      <c r="C91" s="600"/>
    </row>
    <row r="108" ht="12.75">
      <c r="A108" s="1083" t="s">
        <v>1461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5">
      <selection activeCell="K49" sqref="K49"/>
    </sheetView>
  </sheetViews>
  <sheetFormatPr defaultColWidth="9.00390625" defaultRowHeight="12.75"/>
  <cols>
    <col min="1" max="1" width="30.625" style="23" customWidth="1"/>
    <col min="2" max="2" width="12.75390625" style="23" bestFit="1" customWidth="1"/>
    <col min="3" max="3" width="13.875" style="23" bestFit="1" customWidth="1"/>
    <col min="4" max="4" width="12.75390625" style="23" bestFit="1" customWidth="1"/>
    <col min="5" max="5" width="13.87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1" spans="1:7" ht="12.75">
      <c r="A1" s="253"/>
      <c r="B1" s="253"/>
      <c r="C1" s="253"/>
      <c r="D1" s="253"/>
      <c r="E1" s="253"/>
      <c r="F1" s="1242"/>
      <c r="G1" s="1242"/>
    </row>
    <row r="2" spans="1:7" ht="12.75">
      <c r="A2" s="253"/>
      <c r="B2" s="253"/>
      <c r="C2" s="253"/>
      <c r="D2" s="253"/>
      <c r="E2" s="253"/>
      <c r="F2" s="1242"/>
      <c r="G2" s="1242"/>
    </row>
    <row r="3" spans="1:7" ht="18.75">
      <c r="A3" s="1161" t="s">
        <v>323</v>
      </c>
      <c r="B3" s="669"/>
      <c r="C3" s="669"/>
      <c r="D3" s="669"/>
      <c r="E3" s="669"/>
      <c r="F3" s="669"/>
      <c r="G3" s="1242"/>
    </row>
    <row r="4" spans="1:7" ht="12.75">
      <c r="A4" s="669"/>
      <c r="B4" s="669"/>
      <c r="C4" s="669"/>
      <c r="D4" s="669"/>
      <c r="E4" s="1713"/>
      <c r="F4" s="669"/>
      <c r="G4" s="1242"/>
    </row>
    <row r="5" spans="1:7" ht="15.75">
      <c r="A5" s="1677" t="s">
        <v>295</v>
      </c>
      <c r="B5" s="669"/>
      <c r="C5" s="669"/>
      <c r="D5" s="669"/>
      <c r="E5" s="669"/>
      <c r="F5" s="669"/>
      <c r="G5" s="1242"/>
    </row>
    <row r="6" spans="1:7" ht="13.5" thickBot="1">
      <c r="A6" s="669"/>
      <c r="B6" s="669"/>
      <c r="C6" s="669"/>
      <c r="D6" s="669"/>
      <c r="E6" s="1163" t="s">
        <v>1795</v>
      </c>
      <c r="F6" s="669"/>
      <c r="G6" s="1242"/>
    </row>
    <row r="7" spans="1:7" ht="13.5">
      <c r="A7" s="1755" t="s">
        <v>651</v>
      </c>
      <c r="B7" s="1758" t="s">
        <v>95</v>
      </c>
      <c r="C7" s="1732" t="s">
        <v>95</v>
      </c>
      <c r="D7" s="1736" t="s">
        <v>95</v>
      </c>
      <c r="E7" s="1732" t="s">
        <v>95</v>
      </c>
      <c r="F7" s="669"/>
      <c r="G7" s="1242"/>
    </row>
    <row r="8" spans="1:7" ht="13.5">
      <c r="A8" s="1756" t="s">
        <v>652</v>
      </c>
      <c r="B8" s="1759" t="s">
        <v>653</v>
      </c>
      <c r="C8" s="1733" t="s">
        <v>653</v>
      </c>
      <c r="D8" s="1735" t="s">
        <v>654</v>
      </c>
      <c r="E8" s="1733" t="s">
        <v>654</v>
      </c>
      <c r="F8" s="669"/>
      <c r="G8" s="1242"/>
    </row>
    <row r="9" spans="1:6" ht="14.25" thickBot="1">
      <c r="A9" s="1757"/>
      <c r="B9" s="1760" t="s">
        <v>655</v>
      </c>
      <c r="C9" s="1734" t="s">
        <v>656</v>
      </c>
      <c r="D9" s="1737" t="s">
        <v>655</v>
      </c>
      <c r="E9" s="1734" t="s">
        <v>656</v>
      </c>
      <c r="F9" s="669"/>
    </row>
    <row r="10" spans="1:6" ht="13.5" thickTop="1">
      <c r="A10" s="1714" t="s">
        <v>697</v>
      </c>
      <c r="B10" s="1017"/>
      <c r="C10" s="1715"/>
      <c r="D10" s="1728"/>
      <c r="E10" s="1715"/>
      <c r="F10" s="669"/>
    </row>
    <row r="11" spans="1:6" ht="12.75">
      <c r="A11" s="942" t="s">
        <v>300</v>
      </c>
      <c r="B11" s="974">
        <v>35143</v>
      </c>
      <c r="C11" s="1716"/>
      <c r="D11" s="1729">
        <f>36764+1659.3+696+1382+215.2+2569.3</f>
        <v>43285.8</v>
      </c>
      <c r="E11" s="1716"/>
      <c r="F11" s="669"/>
    </row>
    <row r="12" spans="1:6" ht="12.75">
      <c r="A12" s="942" t="s">
        <v>301</v>
      </c>
      <c r="B12" s="974">
        <v>11624</v>
      </c>
      <c r="C12" s="1716"/>
      <c r="D12" s="1729">
        <f>2279.5+10927+2276+10</f>
        <v>15492.5</v>
      </c>
      <c r="E12" s="1716"/>
      <c r="F12" s="669"/>
    </row>
    <row r="13" spans="1:6" ht="12.75">
      <c r="A13" s="942" t="s">
        <v>302</v>
      </c>
      <c r="B13" s="974">
        <v>303</v>
      </c>
      <c r="C13" s="1716">
        <v>601</v>
      </c>
      <c r="D13" s="1729">
        <v>868</v>
      </c>
      <c r="E13" s="1716"/>
      <c r="F13" s="669"/>
    </row>
    <row r="14" spans="1:6" ht="12.75">
      <c r="A14" s="942" t="s">
        <v>303</v>
      </c>
      <c r="B14" s="974"/>
      <c r="C14" s="1716"/>
      <c r="D14" s="1729"/>
      <c r="E14" s="1716"/>
      <c r="F14" s="669"/>
    </row>
    <row r="15" spans="1:6" ht="13.5" thickBot="1">
      <c r="A15" s="942" t="s">
        <v>304</v>
      </c>
      <c r="B15" s="974">
        <v>12333</v>
      </c>
      <c r="C15" s="1716"/>
      <c r="D15" s="1729">
        <v>12200</v>
      </c>
      <c r="E15" s="1716"/>
      <c r="F15" s="669"/>
    </row>
    <row r="16" spans="1:6" s="62" customFormat="1" ht="15.75" thickBot="1">
      <c r="A16" s="1738" t="s">
        <v>305</v>
      </c>
      <c r="B16" s="1739">
        <f>SUM(B11:B15)</f>
        <v>59403</v>
      </c>
      <c r="C16" s="1740">
        <f>SUM(C10:C15)</f>
        <v>601</v>
      </c>
      <c r="D16" s="1741">
        <f>SUM(D11:D15)</f>
        <v>71846.3</v>
      </c>
      <c r="E16" s="1740">
        <f>SUM(E10:E15)</f>
        <v>0</v>
      </c>
      <c r="F16" s="1742"/>
    </row>
    <row r="17" spans="1:6" ht="12.75">
      <c r="A17" s="1717" t="s">
        <v>698</v>
      </c>
      <c r="B17" s="998"/>
      <c r="C17" s="1718"/>
      <c r="D17" s="1730"/>
      <c r="E17" s="1718"/>
      <c r="F17" s="669"/>
    </row>
    <row r="18" spans="1:6" ht="12.75">
      <c r="A18" s="942" t="s">
        <v>712</v>
      </c>
      <c r="B18" s="974">
        <v>3195</v>
      </c>
      <c r="C18" s="1716"/>
      <c r="D18" s="1729">
        <v>5103.6</v>
      </c>
      <c r="E18" s="1716"/>
      <c r="F18" s="669"/>
    </row>
    <row r="19" spans="1:6" ht="12.75">
      <c r="A19" s="942" t="s">
        <v>713</v>
      </c>
      <c r="B19" s="974">
        <v>1630</v>
      </c>
      <c r="C19" s="1716"/>
      <c r="D19" s="1729">
        <v>1742.2</v>
      </c>
      <c r="E19" s="1716"/>
      <c r="F19" s="669"/>
    </row>
    <row r="20" spans="1:6" ht="12.75">
      <c r="A20" s="942" t="s">
        <v>306</v>
      </c>
      <c r="B20" s="974">
        <v>316</v>
      </c>
      <c r="C20" s="1716"/>
      <c r="D20" s="1729">
        <v>383.8</v>
      </c>
      <c r="E20" s="1716"/>
      <c r="F20" s="669"/>
    </row>
    <row r="21" spans="1:6" ht="12.75">
      <c r="A21" s="942" t="s">
        <v>307</v>
      </c>
      <c r="B21" s="974">
        <v>1</v>
      </c>
      <c r="C21" s="1716"/>
      <c r="D21" s="1729">
        <v>0</v>
      </c>
      <c r="E21" s="1716"/>
      <c r="F21" s="669"/>
    </row>
    <row r="22" spans="1:6" ht="12.75">
      <c r="A22" s="942" t="s">
        <v>308</v>
      </c>
      <c r="B22" s="974">
        <v>28</v>
      </c>
      <c r="C22" s="1716"/>
      <c r="D22" s="1729">
        <v>6</v>
      </c>
      <c r="E22" s="1716"/>
      <c r="F22" s="669"/>
    </row>
    <row r="23" spans="1:6" ht="12.75">
      <c r="A23" s="942" t="s">
        <v>309</v>
      </c>
      <c r="B23" s="974">
        <v>11325</v>
      </c>
      <c r="C23" s="1716"/>
      <c r="D23" s="1729">
        <v>12895.6</v>
      </c>
      <c r="E23" s="1716"/>
      <c r="F23" s="669"/>
    </row>
    <row r="24" spans="1:6" ht="12.75">
      <c r="A24" s="942" t="s">
        <v>310</v>
      </c>
      <c r="B24" s="974">
        <v>29385</v>
      </c>
      <c r="C24" s="1716"/>
      <c r="D24" s="1729">
        <v>34672.2</v>
      </c>
      <c r="E24" s="1716"/>
      <c r="F24" s="669"/>
    </row>
    <row r="25" spans="1:6" ht="12.75">
      <c r="A25" s="942" t="s">
        <v>311</v>
      </c>
      <c r="B25" s="974">
        <v>9424</v>
      </c>
      <c r="C25" s="1716"/>
      <c r="D25" s="1729">
        <v>11682.3</v>
      </c>
      <c r="E25" s="1716"/>
      <c r="F25" s="669"/>
    </row>
    <row r="26" spans="1:6" ht="12.75">
      <c r="A26" s="942" t="s">
        <v>312</v>
      </c>
      <c r="B26" s="974">
        <v>258</v>
      </c>
      <c r="C26" s="1716"/>
      <c r="D26" s="1729">
        <v>321</v>
      </c>
      <c r="E26" s="1716"/>
      <c r="F26" s="669"/>
    </row>
    <row r="27" spans="1:6" ht="12.75">
      <c r="A27" s="942" t="s">
        <v>313</v>
      </c>
      <c r="B27" s="974">
        <v>449</v>
      </c>
      <c r="C27" s="1716"/>
      <c r="D27" s="1729">
        <f>389.2+155</f>
        <v>544.2</v>
      </c>
      <c r="E27" s="1716"/>
      <c r="F27" s="669"/>
    </row>
    <row r="28" spans="1:6" ht="12.75">
      <c r="A28" s="942" t="s">
        <v>314</v>
      </c>
      <c r="B28" s="974"/>
      <c r="C28" s="1716"/>
      <c r="D28" s="1729"/>
      <c r="E28" s="1716"/>
      <c r="F28" s="669"/>
    </row>
    <row r="29" spans="1:6" ht="12.75">
      <c r="A29" s="942" t="s">
        <v>637</v>
      </c>
      <c r="B29" s="974">
        <v>2331</v>
      </c>
      <c r="C29" s="1716"/>
      <c r="D29" s="1729">
        <v>2274</v>
      </c>
      <c r="E29" s="1716"/>
      <c r="F29" s="669"/>
    </row>
    <row r="30" spans="1:6" ht="12.75">
      <c r="A30" s="942" t="s">
        <v>315</v>
      </c>
      <c r="B30" s="974">
        <v>377</v>
      </c>
      <c r="C30" s="1716"/>
      <c r="D30" s="1729">
        <v>553</v>
      </c>
      <c r="E30" s="1716"/>
      <c r="F30" s="669"/>
    </row>
    <row r="31" spans="1:6" ht="13.5" thickBot="1">
      <c r="A31" s="1719" t="s">
        <v>622</v>
      </c>
      <c r="B31" s="1720">
        <v>1125</v>
      </c>
      <c r="C31" s="1721"/>
      <c r="D31" s="1731">
        <f>315+281-6</f>
        <v>590</v>
      </c>
      <c r="E31" s="1721"/>
      <c r="F31" s="669"/>
    </row>
    <row r="32" spans="1:6" s="62" customFormat="1" ht="15.75" thickBot="1">
      <c r="A32" s="1738" t="s">
        <v>316</v>
      </c>
      <c r="B32" s="1739">
        <f>SUM(B17:B31)</f>
        <v>59844</v>
      </c>
      <c r="C32" s="1740">
        <f>SUM(C18:C31)</f>
        <v>0</v>
      </c>
      <c r="D32" s="1743">
        <f>SUM(D17:D31)</f>
        <v>70767.9</v>
      </c>
      <c r="E32" s="1740">
        <f>SUM(E18:E31)</f>
        <v>0</v>
      </c>
      <c r="F32" s="1742"/>
    </row>
    <row r="33" spans="1:6" s="66" customFormat="1" ht="16.5" thickBot="1">
      <c r="A33" s="1744" t="s">
        <v>297</v>
      </c>
      <c r="B33" s="1745">
        <f>B16-B32</f>
        <v>-441</v>
      </c>
      <c r="C33" s="1746">
        <f>C16-C32</f>
        <v>601</v>
      </c>
      <c r="D33" s="1747">
        <f>D16-D32</f>
        <v>1078.4000000000087</v>
      </c>
      <c r="E33" s="1746">
        <f>E16-E32</f>
        <v>0</v>
      </c>
      <c r="F33" s="1619"/>
    </row>
    <row r="34" spans="1:6" ht="12.75">
      <c r="A34" s="2032" t="s">
        <v>317</v>
      </c>
      <c r="B34" s="2032"/>
      <c r="C34" s="2032"/>
      <c r="D34" s="2032"/>
      <c r="E34" s="2032"/>
      <c r="F34" s="669"/>
    </row>
    <row r="35" spans="1:6" ht="12.75">
      <c r="A35" s="2032"/>
      <c r="B35" s="2032"/>
      <c r="C35" s="2032"/>
      <c r="D35" s="2032"/>
      <c r="E35" s="2032"/>
      <c r="F35" s="669"/>
    </row>
    <row r="36" spans="1:6" ht="13.5" thickBot="1">
      <c r="A36" s="1723"/>
      <c r="B36" s="1722"/>
      <c r="C36" s="1722"/>
      <c r="D36" s="1722"/>
      <c r="E36" s="1163" t="s">
        <v>1795</v>
      </c>
      <c r="F36" s="669"/>
    </row>
    <row r="37" spans="1:6" ht="14.25" thickBot="1">
      <c r="A37" s="1751" t="s">
        <v>688</v>
      </c>
      <c r="B37" s="2033" t="s">
        <v>689</v>
      </c>
      <c r="C37" s="2034"/>
      <c r="D37" s="2035" t="s">
        <v>690</v>
      </c>
      <c r="E37" s="2036"/>
      <c r="F37" s="669"/>
    </row>
    <row r="38" spans="1:6" ht="12.75">
      <c r="A38" s="1618" t="s">
        <v>686</v>
      </c>
      <c r="B38" s="2027">
        <v>5634</v>
      </c>
      <c r="C38" s="2027"/>
      <c r="D38" s="2028">
        <v>7761</v>
      </c>
      <c r="E38" s="2029"/>
      <c r="F38" s="669"/>
    </row>
    <row r="39" spans="1:6" ht="13.5" thickBot="1">
      <c r="A39" s="1615" t="s">
        <v>687</v>
      </c>
      <c r="B39" s="2030">
        <v>6730</v>
      </c>
      <c r="C39" s="2030"/>
      <c r="D39" s="2030">
        <v>7389</v>
      </c>
      <c r="E39" s="2031"/>
      <c r="F39" s="669"/>
    </row>
    <row r="40" spans="1:6" ht="12.75">
      <c r="A40" s="669"/>
      <c r="B40" s="669"/>
      <c r="C40" s="669"/>
      <c r="D40" s="669"/>
      <c r="E40" s="669"/>
      <c r="F40" s="669"/>
    </row>
    <row r="41" spans="1:6" ht="13.5" thickBot="1">
      <c r="A41" s="669"/>
      <c r="B41" s="669"/>
      <c r="C41" s="669"/>
      <c r="D41" s="669"/>
      <c r="E41" s="1163" t="s">
        <v>1795</v>
      </c>
      <c r="F41" s="669"/>
    </row>
    <row r="42" spans="1:6" ht="14.25" thickBot="1">
      <c r="A42" s="1752" t="s">
        <v>684</v>
      </c>
      <c r="B42" s="1749" t="s">
        <v>728</v>
      </c>
      <c r="C42" s="1749" t="s">
        <v>727</v>
      </c>
      <c r="D42" s="1749" t="s">
        <v>362</v>
      </c>
      <c r="E42" s="1753" t="s">
        <v>621</v>
      </c>
      <c r="F42" s="669"/>
    </row>
    <row r="43" spans="1:6" ht="12.75">
      <c r="A43" s="1614" t="s">
        <v>686</v>
      </c>
      <c r="B43" s="998">
        <v>2569</v>
      </c>
      <c r="C43" s="998">
        <v>0</v>
      </c>
      <c r="D43" s="998">
        <v>9533</v>
      </c>
      <c r="E43" s="1718">
        <v>542</v>
      </c>
      <c r="F43" s="669"/>
    </row>
    <row r="44" spans="1:6" ht="13.5" thickBot="1">
      <c r="A44" s="1615" t="s">
        <v>687</v>
      </c>
      <c r="B44" s="1712">
        <v>1460.57</v>
      </c>
      <c r="C44" s="1712">
        <v>0</v>
      </c>
      <c r="D44" s="1712">
        <v>8052</v>
      </c>
      <c r="E44" s="1724">
        <v>591</v>
      </c>
      <c r="F44" s="669"/>
    </row>
    <row r="45" spans="1:6" ht="12.75">
      <c r="A45" s="669"/>
      <c r="B45" s="669"/>
      <c r="C45" s="669"/>
      <c r="D45" s="669"/>
      <c r="E45" s="669"/>
      <c r="F45" s="669"/>
    </row>
    <row r="46" spans="1:6" ht="13.5" thickBot="1">
      <c r="A46" s="1725"/>
      <c r="B46" s="669"/>
      <c r="C46" s="669"/>
      <c r="D46" s="669"/>
      <c r="E46" s="1163" t="s">
        <v>817</v>
      </c>
      <c r="F46" s="669"/>
    </row>
    <row r="47" spans="1:6" ht="14.25" thickBot="1">
      <c r="A47" s="1752" t="s">
        <v>318</v>
      </c>
      <c r="B47" s="1749" t="s">
        <v>319</v>
      </c>
      <c r="C47" s="1749" t="s">
        <v>320</v>
      </c>
      <c r="D47" s="1749" t="s">
        <v>321</v>
      </c>
      <c r="E47" s="1753" t="s">
        <v>322</v>
      </c>
      <c r="F47" s="669"/>
    </row>
    <row r="48" spans="1:6" ht="12.75">
      <c r="A48" s="1614" t="s">
        <v>686</v>
      </c>
      <c r="B48" s="1726">
        <v>5958067.05</v>
      </c>
      <c r="C48" s="1726">
        <v>0</v>
      </c>
      <c r="D48" s="1726">
        <v>2568953.01</v>
      </c>
      <c r="E48" s="1727">
        <v>356622.41</v>
      </c>
      <c r="F48" s="669"/>
    </row>
    <row r="49" spans="1:6" ht="13.5" thickBot="1">
      <c r="A49" s="1615" t="s">
        <v>687</v>
      </c>
      <c r="B49" s="962">
        <v>6904535.1899999995</v>
      </c>
      <c r="C49" s="962">
        <v>0</v>
      </c>
      <c r="D49" s="962">
        <v>1455570.9</v>
      </c>
      <c r="E49" s="963">
        <v>375825</v>
      </c>
      <c r="F49" s="1181"/>
    </row>
    <row r="50" spans="1:6" ht="12.75">
      <c r="A50" s="669"/>
      <c r="B50" s="669"/>
      <c r="C50" s="669"/>
      <c r="D50" s="669"/>
      <c r="E50" s="669"/>
      <c r="F50" s="669"/>
    </row>
  </sheetData>
  <sheetProtection/>
  <mergeCells count="8">
    <mergeCell ref="B38:C38"/>
    <mergeCell ref="D38:E38"/>
    <mergeCell ref="B39:C39"/>
    <mergeCell ref="D39:E39"/>
    <mergeCell ref="A34:E34"/>
    <mergeCell ref="A35:E35"/>
    <mergeCell ref="B37:C37"/>
    <mergeCell ref="D37:E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III/13/3</oddHeader>
    <oddFooter>&amp;C- 39 -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30.625" style="23" customWidth="1"/>
    <col min="2" max="2" width="12.75390625" style="23" bestFit="1" customWidth="1"/>
    <col min="3" max="3" width="13.875" style="23" bestFit="1" customWidth="1"/>
    <col min="4" max="4" width="12.75390625" style="23" bestFit="1" customWidth="1"/>
    <col min="5" max="5" width="13.87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1" spans="1:7" ht="19.5">
      <c r="A1" s="606" t="s">
        <v>324</v>
      </c>
      <c r="B1" s="602"/>
      <c r="C1" s="1750"/>
      <c r="D1" s="669"/>
      <c r="E1" s="955" t="s">
        <v>325</v>
      </c>
      <c r="F1" s="602"/>
      <c r="G1" s="1242"/>
    </row>
    <row r="2" spans="1:7" ht="15" thickBot="1">
      <c r="A2" s="2000" t="s">
        <v>295</v>
      </c>
      <c r="B2" s="669"/>
      <c r="C2" s="669"/>
      <c r="D2" s="669"/>
      <c r="E2" s="1163" t="s">
        <v>1795</v>
      </c>
      <c r="F2" s="602"/>
      <c r="G2" s="1242"/>
    </row>
    <row r="3" spans="1:7" ht="13.5">
      <c r="A3" s="1947" t="s">
        <v>651</v>
      </c>
      <c r="B3" s="1948" t="s">
        <v>296</v>
      </c>
      <c r="C3" s="1949" t="s">
        <v>296</v>
      </c>
      <c r="D3" s="1950" t="s">
        <v>296</v>
      </c>
      <c r="E3" s="1949" t="s">
        <v>296</v>
      </c>
      <c r="F3" s="602"/>
      <c r="G3" s="1242"/>
    </row>
    <row r="4" spans="1:7" ht="13.5">
      <c r="A4" s="1951" t="s">
        <v>652</v>
      </c>
      <c r="B4" s="1952" t="s">
        <v>1492</v>
      </c>
      <c r="C4" s="1953" t="s">
        <v>1492</v>
      </c>
      <c r="D4" s="1954" t="s">
        <v>298</v>
      </c>
      <c r="E4" s="1953" t="s">
        <v>298</v>
      </c>
      <c r="F4" s="602"/>
      <c r="G4" s="1242"/>
    </row>
    <row r="5" spans="1:7" ht="14.25" thickBot="1">
      <c r="A5" s="1955"/>
      <c r="B5" s="1956" t="s">
        <v>299</v>
      </c>
      <c r="C5" s="1957" t="s">
        <v>656</v>
      </c>
      <c r="D5" s="1958" t="s">
        <v>299</v>
      </c>
      <c r="E5" s="1957" t="s">
        <v>656</v>
      </c>
      <c r="F5" s="602"/>
      <c r="G5" s="1242"/>
    </row>
    <row r="6" spans="1:7" ht="12.75">
      <c r="A6" s="1959" t="s">
        <v>326</v>
      </c>
      <c r="B6" s="1971">
        <v>28782</v>
      </c>
      <c r="C6" s="1972">
        <v>343</v>
      </c>
      <c r="D6" s="1973">
        <v>27752</v>
      </c>
      <c r="E6" s="1974">
        <v>37</v>
      </c>
      <c r="F6" s="602"/>
      <c r="G6" s="1242"/>
    </row>
    <row r="7" spans="1:6" ht="12.75">
      <c r="A7" s="1960" t="s">
        <v>327</v>
      </c>
      <c r="B7" s="1971">
        <v>1415</v>
      </c>
      <c r="C7" s="1972">
        <v>41</v>
      </c>
      <c r="D7" s="1973">
        <v>1428</v>
      </c>
      <c r="E7" s="1974"/>
      <c r="F7" s="602"/>
    </row>
    <row r="8" spans="1:6" ht="12.75">
      <c r="A8" s="1961" t="s">
        <v>328</v>
      </c>
      <c r="B8" s="1971">
        <v>6238</v>
      </c>
      <c r="C8" s="1972"/>
      <c r="D8" s="1973">
        <v>6196</v>
      </c>
      <c r="E8" s="1974"/>
      <c r="F8" s="602"/>
    </row>
    <row r="9" spans="1:6" ht="12.75">
      <c r="A9" s="1961" t="s">
        <v>329</v>
      </c>
      <c r="B9" s="1971"/>
      <c r="C9" s="1972"/>
      <c r="D9" s="1973"/>
      <c r="E9" s="1974"/>
      <c r="F9" s="602"/>
    </row>
    <row r="10" spans="1:6" ht="12.75">
      <c r="A10" s="1961" t="s">
        <v>330</v>
      </c>
      <c r="B10" s="1971">
        <v>5989</v>
      </c>
      <c r="C10" s="1972"/>
      <c r="D10" s="1973">
        <v>8643</v>
      </c>
      <c r="E10" s="1974"/>
      <c r="F10" s="602"/>
    </row>
    <row r="11" spans="1:6" ht="12.75">
      <c r="A11" s="1961" t="s">
        <v>331</v>
      </c>
      <c r="B11" s="1971">
        <v>2114</v>
      </c>
      <c r="C11" s="1972"/>
      <c r="D11" s="1973">
        <v>6373</v>
      </c>
      <c r="E11" s="1974"/>
      <c r="F11" s="602"/>
    </row>
    <row r="12" spans="1:6" ht="12.75">
      <c r="A12" s="1960" t="s">
        <v>332</v>
      </c>
      <c r="B12" s="1971">
        <v>8103</v>
      </c>
      <c r="C12" s="1972">
        <v>188</v>
      </c>
      <c r="D12" s="1973">
        <v>4921</v>
      </c>
      <c r="E12" s="1974"/>
      <c r="F12" s="602"/>
    </row>
    <row r="13" spans="1:6" ht="12.75">
      <c r="A13" s="1960" t="s">
        <v>1493</v>
      </c>
      <c r="B13" s="1971">
        <v>4608</v>
      </c>
      <c r="C13" s="1972"/>
      <c r="D13" s="1973"/>
      <c r="E13" s="1974"/>
      <c r="F13" s="602"/>
    </row>
    <row r="14" spans="1:6" ht="12.75">
      <c r="A14" s="1960" t="s">
        <v>333</v>
      </c>
      <c r="B14" s="1971">
        <v>52</v>
      </c>
      <c r="C14" s="1972"/>
      <c r="D14" s="1973">
        <v>401</v>
      </c>
      <c r="E14" s="1974"/>
      <c r="F14" s="602"/>
    </row>
    <row r="15" spans="1:6" ht="12.75">
      <c r="A15" s="1960" t="s">
        <v>334</v>
      </c>
      <c r="B15" s="1971">
        <v>15</v>
      </c>
      <c r="C15" s="1972"/>
      <c r="D15" s="1973">
        <v>47</v>
      </c>
      <c r="E15" s="1974"/>
      <c r="F15" s="602"/>
    </row>
    <row r="16" spans="1:6" ht="12.75">
      <c r="A16" s="1967" t="s">
        <v>1494</v>
      </c>
      <c r="B16" s="1994">
        <v>13</v>
      </c>
      <c r="C16" s="1975">
        <v>2506</v>
      </c>
      <c r="D16" s="1976"/>
      <c r="E16" s="1977">
        <v>2676</v>
      </c>
      <c r="F16" s="602"/>
    </row>
    <row r="17" spans="1:6" ht="12.75">
      <c r="A17" s="1961" t="s">
        <v>1495</v>
      </c>
      <c r="B17" s="1971"/>
      <c r="C17" s="1972">
        <v>1841</v>
      </c>
      <c r="D17" s="1973"/>
      <c r="E17" s="1974"/>
      <c r="F17" s="602"/>
    </row>
    <row r="18" spans="1:6" ht="12.75">
      <c r="A18" s="1961" t="s">
        <v>335</v>
      </c>
      <c r="B18" s="1971"/>
      <c r="C18" s="1972" t="s">
        <v>43</v>
      </c>
      <c r="D18" s="1973">
        <v>270</v>
      </c>
      <c r="E18" s="1974"/>
      <c r="F18" s="602"/>
    </row>
    <row r="19" spans="1:6" ht="12.75">
      <c r="A19" s="1962" t="s">
        <v>1496</v>
      </c>
      <c r="B19" s="1971"/>
      <c r="C19" s="1972">
        <v>196</v>
      </c>
      <c r="D19" s="1973"/>
      <c r="E19" s="1974"/>
      <c r="F19" s="602"/>
    </row>
    <row r="20" spans="1:6" ht="12.75">
      <c r="A20" s="1961" t="s">
        <v>336</v>
      </c>
      <c r="B20" s="1971"/>
      <c r="C20" s="1972">
        <v>82</v>
      </c>
      <c r="D20" s="1973"/>
      <c r="E20" s="1974"/>
      <c r="F20" s="602"/>
    </row>
    <row r="21" spans="1:6" ht="12.75">
      <c r="A21" s="1960" t="s">
        <v>337</v>
      </c>
      <c r="B21" s="1971"/>
      <c r="C21" s="1972"/>
      <c r="D21" s="1973"/>
      <c r="E21" s="1974"/>
      <c r="F21" s="602"/>
    </row>
    <row r="22" spans="1:6" ht="12.75">
      <c r="A22" s="1963" t="s">
        <v>1497</v>
      </c>
      <c r="B22" s="1978">
        <v>733</v>
      </c>
      <c r="C22" s="1972">
        <v>156</v>
      </c>
      <c r="D22" s="1973">
        <v>1579</v>
      </c>
      <c r="E22" s="1974">
        <v>3</v>
      </c>
      <c r="F22" s="602"/>
    </row>
    <row r="23" spans="1:6" ht="12.75">
      <c r="A23" s="1964" t="s">
        <v>1498</v>
      </c>
      <c r="B23" s="1978">
        <v>167</v>
      </c>
      <c r="C23" s="1972">
        <v>30</v>
      </c>
      <c r="D23" s="1973">
        <v>149</v>
      </c>
      <c r="E23" s="1974">
        <v>19</v>
      </c>
      <c r="F23" s="602"/>
    </row>
    <row r="24" spans="1:6" ht="12.75">
      <c r="A24" s="1963" t="s">
        <v>338</v>
      </c>
      <c r="B24" s="1978">
        <v>2038</v>
      </c>
      <c r="C24" s="1979"/>
      <c r="D24" s="1980">
        <v>1853</v>
      </c>
      <c r="E24" s="1974"/>
      <c r="F24" s="602"/>
    </row>
    <row r="25" spans="1:6" ht="12.75">
      <c r="A25" s="1963" t="s">
        <v>339</v>
      </c>
      <c r="B25" s="1978">
        <v>777</v>
      </c>
      <c r="C25" s="1979"/>
      <c r="D25" s="1980">
        <v>2185</v>
      </c>
      <c r="E25" s="1974"/>
      <c r="F25" s="602"/>
    </row>
    <row r="26" spans="1:6" ht="13.5" thickBot="1">
      <c r="A26" s="1965" t="s">
        <v>340</v>
      </c>
      <c r="B26" s="1978">
        <v>47668</v>
      </c>
      <c r="C26" s="1981"/>
      <c r="D26" s="1973">
        <v>41550</v>
      </c>
      <c r="E26" s="1974"/>
      <c r="F26" s="602"/>
    </row>
    <row r="27" spans="1:6" ht="16.5" thickBot="1">
      <c r="A27" s="1966" t="s">
        <v>305</v>
      </c>
      <c r="B27" s="1982">
        <v>80179</v>
      </c>
      <c r="C27" s="1983">
        <v>3035</v>
      </c>
      <c r="D27" s="1984">
        <v>75337</v>
      </c>
      <c r="E27" s="1985">
        <v>2735</v>
      </c>
      <c r="F27" s="602"/>
    </row>
    <row r="28" spans="1:6" ht="12.75">
      <c r="A28" s="1965" t="s">
        <v>341</v>
      </c>
      <c r="B28" s="1978">
        <v>3281</v>
      </c>
      <c r="C28" s="1974">
        <v>7</v>
      </c>
      <c r="D28" s="1971">
        <v>4456</v>
      </c>
      <c r="E28" s="1974">
        <v>26</v>
      </c>
      <c r="F28" s="602"/>
    </row>
    <row r="29" spans="1:6" ht="12.75">
      <c r="A29" s="1965" t="s">
        <v>342</v>
      </c>
      <c r="B29" s="1978">
        <v>6069</v>
      </c>
      <c r="C29" s="1974">
        <v>384</v>
      </c>
      <c r="D29" s="1971">
        <v>4458</v>
      </c>
      <c r="E29" s="1974">
        <v>56</v>
      </c>
      <c r="F29" s="602"/>
    </row>
    <row r="30" spans="1:6" ht="12.75">
      <c r="A30" s="1967" t="s">
        <v>343</v>
      </c>
      <c r="B30" s="1978">
        <v>2125</v>
      </c>
      <c r="C30" s="1974"/>
      <c r="D30" s="1971">
        <v>1786</v>
      </c>
      <c r="E30" s="1974"/>
      <c r="F30" s="602"/>
    </row>
    <row r="31" spans="1:6" ht="12.75">
      <c r="A31" s="1961" t="s">
        <v>344</v>
      </c>
      <c r="B31" s="1986">
        <v>1083</v>
      </c>
      <c r="C31" s="1974"/>
      <c r="D31" s="1971">
        <v>750</v>
      </c>
      <c r="E31" s="1974"/>
      <c r="F31" s="602"/>
    </row>
    <row r="32" spans="1:6" ht="12.75">
      <c r="A32" s="1961" t="s">
        <v>345</v>
      </c>
      <c r="B32" s="1971">
        <v>2819</v>
      </c>
      <c r="C32" s="1974"/>
      <c r="D32" s="1971">
        <v>1881</v>
      </c>
      <c r="E32" s="1974"/>
      <c r="F32" s="602"/>
    </row>
    <row r="33" spans="1:6" ht="12.75">
      <c r="A33" s="1961" t="s">
        <v>346</v>
      </c>
      <c r="B33" s="1971">
        <v>48</v>
      </c>
      <c r="C33" s="1974"/>
      <c r="D33" s="1971">
        <v>42</v>
      </c>
      <c r="E33" s="1974"/>
      <c r="F33" s="602"/>
    </row>
    <row r="34" spans="1:6" ht="12.75">
      <c r="A34" s="1961" t="s">
        <v>347</v>
      </c>
      <c r="B34" s="1971"/>
      <c r="C34" s="1974"/>
      <c r="D34" s="1971"/>
      <c r="E34" s="1974"/>
      <c r="F34" s="602"/>
    </row>
    <row r="35" spans="1:6" ht="12.75">
      <c r="A35" s="1965" t="s">
        <v>348</v>
      </c>
      <c r="B35" s="1971">
        <v>621</v>
      </c>
      <c r="C35" s="1974">
        <v>50</v>
      </c>
      <c r="D35" s="1971">
        <v>2510</v>
      </c>
      <c r="E35" s="1974">
        <v>83</v>
      </c>
      <c r="F35" s="602"/>
    </row>
    <row r="36" spans="1:6" ht="12.75">
      <c r="A36" s="1965" t="s">
        <v>349</v>
      </c>
      <c r="B36" s="1971">
        <v>237</v>
      </c>
      <c r="C36" s="1974"/>
      <c r="D36" s="1971">
        <v>285</v>
      </c>
      <c r="E36" s="1974"/>
      <c r="F36" s="602"/>
    </row>
    <row r="37" spans="1:6" ht="12.75">
      <c r="A37" s="1965" t="s">
        <v>350</v>
      </c>
      <c r="B37" s="1971"/>
      <c r="C37" s="1974"/>
      <c r="D37" s="1971"/>
      <c r="E37" s="1974"/>
      <c r="F37" s="602"/>
    </row>
    <row r="38" spans="1:6" ht="12.75">
      <c r="A38" s="1965" t="s">
        <v>351</v>
      </c>
      <c r="B38" s="1971">
        <v>18894</v>
      </c>
      <c r="C38" s="1974">
        <v>1503</v>
      </c>
      <c r="D38" s="1971">
        <v>15104</v>
      </c>
      <c r="E38" s="1974">
        <v>2952</v>
      </c>
      <c r="F38" s="602"/>
    </row>
    <row r="39" spans="1:6" ht="12.75">
      <c r="A39" s="1960" t="s">
        <v>352</v>
      </c>
      <c r="B39" s="1971"/>
      <c r="C39" s="1974"/>
      <c r="D39" s="1971"/>
      <c r="E39" s="1974"/>
      <c r="F39" s="602"/>
    </row>
    <row r="40" spans="1:6" ht="12.75">
      <c r="A40" s="1965" t="s">
        <v>353</v>
      </c>
      <c r="B40" s="1978">
        <v>33928</v>
      </c>
      <c r="C40" s="1974">
        <v>286</v>
      </c>
      <c r="D40" s="1971">
        <v>32491</v>
      </c>
      <c r="E40" s="1974"/>
      <c r="F40" s="602"/>
    </row>
    <row r="41" spans="1:6" ht="12.75">
      <c r="A41" s="1965" t="s">
        <v>354</v>
      </c>
      <c r="B41" s="1978">
        <v>11290</v>
      </c>
      <c r="C41" s="1974">
        <v>105</v>
      </c>
      <c r="D41" s="1971">
        <v>10885</v>
      </c>
      <c r="E41" s="1974"/>
      <c r="F41" s="602"/>
    </row>
    <row r="42" spans="1:6" ht="12.75">
      <c r="A42" s="1968" t="s">
        <v>1499</v>
      </c>
      <c r="B42" s="1987">
        <v>135</v>
      </c>
      <c r="C42" s="1974"/>
      <c r="D42" s="1971"/>
      <c r="E42" s="1974"/>
      <c r="F42" s="602"/>
    </row>
    <row r="43" spans="1:6" ht="12.75">
      <c r="A43" s="1965" t="s">
        <v>313</v>
      </c>
      <c r="B43" s="1978">
        <v>448</v>
      </c>
      <c r="C43" s="1974"/>
      <c r="D43" s="1971">
        <v>443</v>
      </c>
      <c r="E43" s="1974"/>
      <c r="F43" s="602"/>
    </row>
    <row r="44" spans="1:6" ht="12.75">
      <c r="A44" s="1965" t="s">
        <v>355</v>
      </c>
      <c r="B44" s="1978">
        <v>44</v>
      </c>
      <c r="C44" s="1974"/>
      <c r="D44" s="1971">
        <v>22</v>
      </c>
      <c r="E44" s="1974"/>
      <c r="F44" s="602"/>
    </row>
    <row r="45" spans="1:6" ht="12.75">
      <c r="A45" s="1965" t="s">
        <v>356</v>
      </c>
      <c r="B45" s="1978"/>
      <c r="C45" s="1974"/>
      <c r="D45" s="1971"/>
      <c r="E45" s="1974"/>
      <c r="F45" s="602"/>
    </row>
    <row r="46" spans="1:6" ht="12.75">
      <c r="A46" s="1959" t="s">
        <v>357</v>
      </c>
      <c r="B46" s="1978">
        <v>37</v>
      </c>
      <c r="C46" s="1974"/>
      <c r="D46" s="1971">
        <v>106</v>
      </c>
      <c r="E46" s="1974"/>
      <c r="F46" s="602"/>
    </row>
    <row r="47" spans="1:6" ht="12.75">
      <c r="A47" s="1959" t="s">
        <v>358</v>
      </c>
      <c r="B47" s="1978">
        <v>531</v>
      </c>
      <c r="C47" s="1974">
        <v>121</v>
      </c>
      <c r="D47" s="1971">
        <v>296</v>
      </c>
      <c r="E47" s="1974"/>
      <c r="F47" s="602"/>
    </row>
    <row r="48" spans="1:6" ht="12.75">
      <c r="A48" s="1959" t="s">
        <v>359</v>
      </c>
      <c r="B48" s="1978">
        <v>4351</v>
      </c>
      <c r="C48" s="1974"/>
      <c r="D48" s="1971">
        <v>4123</v>
      </c>
      <c r="E48" s="1974"/>
      <c r="F48" s="602"/>
    </row>
    <row r="49" spans="1:6" ht="12.75">
      <c r="A49" s="1959" t="s">
        <v>1500</v>
      </c>
      <c r="B49" s="1978">
        <v>2349</v>
      </c>
      <c r="C49" s="1974">
        <v>561</v>
      </c>
      <c r="D49" s="1971">
        <v>430</v>
      </c>
      <c r="E49" s="1974">
        <v>9</v>
      </c>
      <c r="F49" s="602"/>
    </row>
    <row r="50" spans="1:6" ht="12.75">
      <c r="A50" s="1967" t="s">
        <v>1501</v>
      </c>
      <c r="B50" s="1978"/>
      <c r="C50" s="1974"/>
      <c r="D50" s="1971"/>
      <c r="E50" s="1974"/>
      <c r="F50" s="602"/>
    </row>
    <row r="51" spans="1:6" ht="13.5" thickBot="1">
      <c r="A51" s="1969" t="s">
        <v>360</v>
      </c>
      <c r="B51" s="1988"/>
      <c r="C51" s="1989"/>
      <c r="D51" s="1990"/>
      <c r="E51" s="1989"/>
      <c r="F51" s="602"/>
    </row>
    <row r="52" spans="1:6" ht="16.5" thickBot="1">
      <c r="A52" s="1970" t="s">
        <v>316</v>
      </c>
      <c r="B52" s="1991">
        <v>82215</v>
      </c>
      <c r="C52" s="1985">
        <f>SUM(C28:C51)</f>
        <v>3017</v>
      </c>
      <c r="D52" s="1992">
        <v>75609</v>
      </c>
      <c r="E52" s="1985">
        <f>SUM(E28:E29,E35:E38,E40:E49,E51)</f>
        <v>3126</v>
      </c>
      <c r="F52" s="602"/>
    </row>
    <row r="53" spans="1:6" ht="16.5" thickBot="1">
      <c r="A53" s="1970" t="s">
        <v>297</v>
      </c>
      <c r="B53" s="1982">
        <f>B27-B52</f>
        <v>-2036</v>
      </c>
      <c r="C53" s="1985">
        <f>C27-C52</f>
        <v>18</v>
      </c>
      <c r="D53" s="1993">
        <f>SUM(D27,-D52)</f>
        <v>-272</v>
      </c>
      <c r="E53" s="1985">
        <f>SUM(E27,-E52)</f>
        <v>-391</v>
      </c>
      <c r="F53" s="602"/>
    </row>
    <row r="54" spans="1:6" ht="12.75">
      <c r="A54" s="1663"/>
      <c r="B54" s="1663"/>
      <c r="C54" s="1748" t="s">
        <v>1789</v>
      </c>
      <c r="D54" s="1663"/>
      <c r="E54" s="1663"/>
      <c r="F54" s="602"/>
    </row>
    <row r="55" spans="1:6" ht="13.5" thickBot="1">
      <c r="A55" s="1723"/>
      <c r="B55" s="1722"/>
      <c r="C55" s="1722"/>
      <c r="D55" s="1722"/>
      <c r="E55" s="1163" t="s">
        <v>1795</v>
      </c>
      <c r="F55" s="602"/>
    </row>
    <row r="56" spans="1:6" ht="14.25" thickBot="1">
      <c r="A56" s="1751" t="s">
        <v>688</v>
      </c>
      <c r="B56" s="2033" t="s">
        <v>689</v>
      </c>
      <c r="C56" s="2034"/>
      <c r="D56" s="2035" t="s">
        <v>690</v>
      </c>
      <c r="E56" s="2036"/>
      <c r="F56" s="602"/>
    </row>
    <row r="57" spans="1:6" ht="12.75">
      <c r="A57" s="1618" t="s">
        <v>686</v>
      </c>
      <c r="B57" s="2039">
        <v>15517</v>
      </c>
      <c r="C57" s="2039"/>
      <c r="D57" s="2039">
        <v>10786</v>
      </c>
      <c r="E57" s="2040"/>
      <c r="F57" s="602"/>
    </row>
    <row r="58" spans="1:6" ht="13.5" thickBot="1">
      <c r="A58" s="1615" t="s">
        <v>905</v>
      </c>
      <c r="B58" s="2030">
        <v>22176</v>
      </c>
      <c r="C58" s="2030"/>
      <c r="D58" s="2037">
        <v>37563</v>
      </c>
      <c r="E58" s="2038"/>
      <c r="F58" s="602"/>
    </row>
    <row r="60" spans="1:6" ht="12.75">
      <c r="A60" s="669"/>
      <c r="B60" s="669"/>
      <c r="C60" s="669"/>
      <c r="D60" s="669"/>
      <c r="E60" s="669"/>
      <c r="F60" s="602"/>
    </row>
    <row r="61" spans="1:6" ht="13.5" thickBot="1">
      <c r="A61" s="669"/>
      <c r="B61" s="669"/>
      <c r="C61" s="669"/>
      <c r="D61" s="669"/>
      <c r="E61" s="1163" t="s">
        <v>1795</v>
      </c>
      <c r="F61" s="602"/>
    </row>
    <row r="62" spans="1:6" ht="14.25" thickBot="1">
      <c r="A62" s="1752" t="s">
        <v>684</v>
      </c>
      <c r="B62" s="1749" t="s">
        <v>728</v>
      </c>
      <c r="C62" s="1749" t="s">
        <v>727</v>
      </c>
      <c r="D62" s="1749" t="s">
        <v>362</v>
      </c>
      <c r="E62" s="1753" t="s">
        <v>621</v>
      </c>
      <c r="F62" s="602"/>
    </row>
    <row r="63" spans="1:5" ht="12.75">
      <c r="A63" s="1614" t="s">
        <v>686</v>
      </c>
      <c r="B63" s="971">
        <v>2229</v>
      </c>
      <c r="C63" s="971">
        <v>1316</v>
      </c>
      <c r="D63" s="971">
        <v>24058</v>
      </c>
      <c r="E63" s="1995">
        <v>1068</v>
      </c>
    </row>
    <row r="64" spans="1:6" ht="13.5" thickBot="1">
      <c r="A64" s="1615" t="s">
        <v>905</v>
      </c>
      <c r="B64" s="1712">
        <v>2179</v>
      </c>
      <c r="C64" s="1712">
        <v>1316</v>
      </c>
      <c r="D64" s="1712">
        <v>23292</v>
      </c>
      <c r="E64" s="1724">
        <v>1032</v>
      </c>
      <c r="F64" s="602"/>
    </row>
    <row r="66" spans="1:5" ht="12.75">
      <c r="A66" s="669"/>
      <c r="B66" s="669"/>
      <c r="C66" s="669"/>
      <c r="D66" s="669"/>
      <c r="E66" s="669"/>
    </row>
    <row r="67" spans="1:5" ht="13.5" thickBot="1">
      <c r="A67" s="1725"/>
      <c r="B67" s="669"/>
      <c r="C67" s="669"/>
      <c r="D67" s="669"/>
      <c r="E67" s="1163" t="s">
        <v>817</v>
      </c>
    </row>
    <row r="68" spans="1:5" ht="14.25" thickBot="1">
      <c r="A68" s="1752" t="s">
        <v>318</v>
      </c>
      <c r="B68" s="1749" t="s">
        <v>319</v>
      </c>
      <c r="C68" s="1749" t="s">
        <v>320</v>
      </c>
      <c r="D68" s="1749" t="s">
        <v>904</v>
      </c>
      <c r="E68" s="1753" t="s">
        <v>322</v>
      </c>
    </row>
    <row r="69" spans="1:5" ht="12.75">
      <c r="A69" s="1614" t="s">
        <v>686</v>
      </c>
      <c r="B69" s="1996">
        <v>28643222</v>
      </c>
      <c r="C69" s="1996">
        <v>0</v>
      </c>
      <c r="D69" s="1996">
        <v>687747</v>
      </c>
      <c r="E69" s="1997">
        <v>1016873</v>
      </c>
    </row>
    <row r="70" spans="1:5" ht="13.5" thickBot="1">
      <c r="A70" s="1615" t="s">
        <v>905</v>
      </c>
      <c r="B70" s="1998">
        <v>30307318.59</v>
      </c>
      <c r="C70" s="1998">
        <v>0</v>
      </c>
      <c r="D70" s="1998">
        <v>0</v>
      </c>
      <c r="E70" s="1999">
        <v>1072712.93</v>
      </c>
    </row>
    <row r="72" spans="1:5" ht="12.75">
      <c r="A72" s="669"/>
      <c r="B72" s="669"/>
      <c r="C72" s="669"/>
      <c r="D72" s="669"/>
      <c r="E72" s="669"/>
    </row>
    <row r="108" ht="12.75">
      <c r="C108" s="1748" t="s">
        <v>1081</v>
      </c>
    </row>
  </sheetData>
  <sheetProtection/>
  <mergeCells count="6">
    <mergeCell ref="B56:C56"/>
    <mergeCell ref="D56:E56"/>
    <mergeCell ref="B58:C58"/>
    <mergeCell ref="D58:E58"/>
    <mergeCell ref="B57:C57"/>
    <mergeCell ref="D57:E5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89"/>
  <sheetViews>
    <sheetView zoomScalePageLayoutView="0" workbookViewId="0" topLeftCell="A25">
      <selection activeCell="N15" sqref="N15"/>
    </sheetView>
  </sheetViews>
  <sheetFormatPr defaultColWidth="9.00390625" defaultRowHeight="12.75"/>
  <cols>
    <col min="1" max="1" width="5.00390625" style="23" customWidth="1"/>
    <col min="2" max="2" width="6.75390625" style="151" customWidth="1"/>
    <col min="3" max="3" width="29.125" style="23" customWidth="1"/>
    <col min="4" max="5" width="5.7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2" spans="1:8" ht="18.75">
      <c r="A2" s="429" t="s">
        <v>119</v>
      </c>
      <c r="B2" s="430"/>
      <c r="C2" s="252"/>
      <c r="D2" s="252"/>
      <c r="E2" s="252"/>
      <c r="F2" s="252"/>
      <c r="G2" s="252"/>
      <c r="H2" s="252"/>
    </row>
    <row r="3" spans="2:8" ht="12.75">
      <c r="B3" s="430"/>
      <c r="C3" s="252"/>
      <c r="D3" s="252"/>
      <c r="E3" s="252"/>
      <c r="F3" s="252"/>
      <c r="G3" s="252"/>
      <c r="H3" s="252"/>
    </row>
    <row r="4" spans="1:8" ht="16.5" thickBot="1">
      <c r="A4" s="465" t="s">
        <v>61</v>
      </c>
      <c r="B4" s="431"/>
      <c r="C4" s="259"/>
      <c r="F4" s="432"/>
      <c r="G4" s="433"/>
      <c r="H4" s="343" t="s">
        <v>42</v>
      </c>
    </row>
    <row r="5" spans="1:8" ht="13.5">
      <c r="A5" s="267" t="s">
        <v>401</v>
      </c>
      <c r="B5" s="434"/>
      <c r="C5" s="435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3.5">
      <c r="A6" s="72">
        <v>4171</v>
      </c>
      <c r="B6" s="37" t="s">
        <v>428</v>
      </c>
      <c r="C6" s="146"/>
      <c r="D6" s="269">
        <v>2012</v>
      </c>
      <c r="E6" s="269">
        <v>2012</v>
      </c>
      <c r="F6" s="269" t="s">
        <v>1233</v>
      </c>
      <c r="G6" s="269" t="s">
        <v>97</v>
      </c>
      <c r="H6" s="270" t="s">
        <v>1234</v>
      </c>
    </row>
    <row r="7" spans="1:8" ht="12.75">
      <c r="A7" s="72">
        <v>4172</v>
      </c>
      <c r="B7" s="37" t="s">
        <v>429</v>
      </c>
      <c r="C7" s="38"/>
      <c r="D7" s="273"/>
      <c r="E7" s="273"/>
      <c r="F7" s="273"/>
      <c r="G7" s="273"/>
      <c r="H7" s="274"/>
    </row>
    <row r="8" spans="1:8" ht="12.75">
      <c r="A8" s="72">
        <v>4173</v>
      </c>
      <c r="B8" s="37" t="s">
        <v>430</v>
      </c>
      <c r="C8" s="38"/>
      <c r="D8" s="273"/>
      <c r="E8" s="273"/>
      <c r="F8" s="273"/>
      <c r="G8" s="273"/>
      <c r="H8" s="274"/>
    </row>
    <row r="9" spans="1:8" ht="12.75">
      <c r="A9" s="375">
        <v>4177</v>
      </c>
      <c r="B9" s="376" t="s">
        <v>431</v>
      </c>
      <c r="C9" s="146"/>
      <c r="D9" s="436"/>
      <c r="E9" s="436"/>
      <c r="F9" s="436"/>
      <c r="G9" s="2"/>
      <c r="H9" s="437"/>
    </row>
    <row r="10" spans="1:8" ht="12.75">
      <c r="A10" s="375">
        <v>4182</v>
      </c>
      <c r="B10" s="376" t="s">
        <v>1932</v>
      </c>
      <c r="C10" s="146"/>
      <c r="D10" s="436"/>
      <c r="E10" s="436"/>
      <c r="F10" s="436"/>
      <c r="G10" s="2"/>
      <c r="H10" s="437"/>
    </row>
    <row r="11" spans="1:8" ht="12.75">
      <c r="A11" s="375">
        <v>4183</v>
      </c>
      <c r="B11" s="376" t="s">
        <v>0</v>
      </c>
      <c r="C11" s="146"/>
      <c r="D11" s="436"/>
      <c r="E11" s="436"/>
      <c r="F11" s="436"/>
      <c r="G11" s="2"/>
      <c r="H11" s="437"/>
    </row>
    <row r="12" spans="1:8" ht="12.75">
      <c r="A12" s="375">
        <v>4184</v>
      </c>
      <c r="B12" s="376" t="s">
        <v>1</v>
      </c>
      <c r="C12" s="146"/>
      <c r="D12" s="436"/>
      <c r="E12" s="436"/>
      <c r="F12" s="436"/>
      <c r="G12" s="2"/>
      <c r="H12" s="437"/>
    </row>
    <row r="13" spans="1:8" ht="12.75">
      <c r="A13" s="375">
        <v>4185</v>
      </c>
      <c r="B13" s="376" t="s">
        <v>2</v>
      </c>
      <c r="C13" s="146"/>
      <c r="D13" s="436"/>
      <c r="E13" s="436"/>
      <c r="F13" s="436"/>
      <c r="G13" s="2"/>
      <c r="H13" s="437"/>
    </row>
    <row r="14" spans="1:8" ht="12.75">
      <c r="A14" s="375">
        <v>4186</v>
      </c>
      <c r="B14" s="376" t="s">
        <v>3</v>
      </c>
      <c r="C14" s="146"/>
      <c r="D14" s="436"/>
      <c r="E14" s="436"/>
      <c r="F14" s="436"/>
      <c r="G14" s="2"/>
      <c r="H14" s="437"/>
    </row>
    <row r="15" spans="1:8" ht="13.5" thickBot="1">
      <c r="A15" s="375">
        <v>4195</v>
      </c>
      <c r="B15" s="376" t="s">
        <v>432</v>
      </c>
      <c r="C15" s="146"/>
      <c r="D15" s="436"/>
      <c r="E15" s="436"/>
      <c r="F15" s="436"/>
      <c r="G15" s="2"/>
      <c r="H15" s="437"/>
    </row>
    <row r="16" spans="1:8" ht="13.5">
      <c r="A16" s="438"/>
      <c r="B16" s="42" t="s">
        <v>402</v>
      </c>
      <c r="C16" s="439"/>
      <c r="D16" s="440"/>
      <c r="E16" s="440"/>
      <c r="F16" s="440"/>
      <c r="G16" s="440"/>
      <c r="H16" s="441"/>
    </row>
    <row r="17" spans="1:8" ht="12.75">
      <c r="A17" s="375">
        <v>4171</v>
      </c>
      <c r="B17" s="442">
        <v>5410</v>
      </c>
      <c r="C17" s="146" t="s">
        <v>4</v>
      </c>
      <c r="D17" s="443"/>
      <c r="E17" s="443"/>
      <c r="F17" s="443"/>
      <c r="G17" s="444"/>
      <c r="H17" s="254"/>
    </row>
    <row r="18" spans="1:8" ht="12.75">
      <c r="A18" s="445" t="s">
        <v>1857</v>
      </c>
      <c r="B18" s="3">
        <v>52001</v>
      </c>
      <c r="C18" s="447" t="s">
        <v>433</v>
      </c>
      <c r="D18" s="448">
        <v>0</v>
      </c>
      <c r="E18" s="448">
        <v>0</v>
      </c>
      <c r="F18" s="448">
        <v>0</v>
      </c>
      <c r="G18" s="16"/>
      <c r="H18" s="14">
        <v>12761</v>
      </c>
    </row>
    <row r="19" spans="1:8" s="62" customFormat="1" ht="15.75" thickBot="1">
      <c r="A19" s="450"/>
      <c r="B19" s="451" t="s">
        <v>1840</v>
      </c>
      <c r="C19" s="452"/>
      <c r="D19" s="453">
        <f>SUM(D18)</f>
        <v>0</v>
      </c>
      <c r="E19" s="453">
        <f>SUM(E18)</f>
        <v>0</v>
      </c>
      <c r="F19" s="453">
        <f>SUM(F18)</f>
        <v>0</v>
      </c>
      <c r="G19" s="60"/>
      <c r="H19" s="628">
        <f>SUM(H18)</f>
        <v>12761</v>
      </c>
    </row>
    <row r="20" spans="1:8" ht="12.75">
      <c r="A20" s="375">
        <v>4172</v>
      </c>
      <c r="B20" s="442">
        <v>5410</v>
      </c>
      <c r="C20" s="146" t="s">
        <v>4</v>
      </c>
      <c r="D20" s="443"/>
      <c r="E20" s="443"/>
      <c r="F20" s="443"/>
      <c r="G20" s="444"/>
      <c r="H20" s="254"/>
    </row>
    <row r="21" spans="1:8" ht="12.75">
      <c r="A21" s="445"/>
      <c r="B21" s="3">
        <v>52002</v>
      </c>
      <c r="C21" s="447" t="s">
        <v>434</v>
      </c>
      <c r="D21" s="448">
        <v>0</v>
      </c>
      <c r="E21" s="448">
        <v>0</v>
      </c>
      <c r="F21" s="448">
        <v>0</v>
      </c>
      <c r="G21" s="16"/>
      <c r="H21" s="14">
        <v>5652</v>
      </c>
    </row>
    <row r="22" spans="1:8" s="62" customFormat="1" ht="15.75" thickBot="1">
      <c r="A22" s="450"/>
      <c r="B22" s="451" t="s">
        <v>1840</v>
      </c>
      <c r="C22" s="452"/>
      <c r="D22" s="453">
        <f>SUM(D21)</f>
        <v>0</v>
      </c>
      <c r="E22" s="453">
        <f>SUM(E21)</f>
        <v>0</v>
      </c>
      <c r="F22" s="453">
        <f>SUM(F21)</f>
        <v>0</v>
      </c>
      <c r="G22" s="60"/>
      <c r="H22" s="628">
        <f>SUM(H21)</f>
        <v>5652</v>
      </c>
    </row>
    <row r="23" spans="1:8" ht="12.75">
      <c r="A23" s="375">
        <v>4173</v>
      </c>
      <c r="B23" s="442">
        <v>5410</v>
      </c>
      <c r="C23" s="146" t="s">
        <v>4</v>
      </c>
      <c r="D23" s="443"/>
      <c r="E23" s="443"/>
      <c r="F23" s="443"/>
      <c r="G23" s="444"/>
      <c r="H23" s="254"/>
    </row>
    <row r="24" spans="1:8" ht="12.75">
      <c r="A24" s="445"/>
      <c r="B24" s="3">
        <v>52003</v>
      </c>
      <c r="C24" s="447" t="s">
        <v>435</v>
      </c>
      <c r="D24" s="448">
        <v>0</v>
      </c>
      <c r="E24" s="448">
        <v>0</v>
      </c>
      <c r="F24" s="448">
        <v>0</v>
      </c>
      <c r="G24" s="16"/>
      <c r="H24" s="14">
        <v>67</v>
      </c>
    </row>
    <row r="25" spans="1:8" ht="12.75">
      <c r="A25" s="445"/>
      <c r="B25" s="3">
        <v>52004</v>
      </c>
      <c r="C25" s="447" t="s">
        <v>1828</v>
      </c>
      <c r="D25" s="448">
        <v>0</v>
      </c>
      <c r="E25" s="448">
        <v>0</v>
      </c>
      <c r="F25" s="448">
        <v>0</v>
      </c>
      <c r="G25" s="16"/>
      <c r="H25" s="14">
        <v>0</v>
      </c>
    </row>
    <row r="26" spans="1:8" ht="12.75">
      <c r="A26" s="445"/>
      <c r="B26" s="3">
        <v>52005</v>
      </c>
      <c r="C26" s="447" t="s">
        <v>1829</v>
      </c>
      <c r="D26" s="448">
        <v>0</v>
      </c>
      <c r="E26" s="448">
        <v>0</v>
      </c>
      <c r="F26" s="448">
        <v>0</v>
      </c>
      <c r="G26" s="16"/>
      <c r="H26" s="14">
        <v>1411</v>
      </c>
    </row>
    <row r="27" spans="1:8" ht="12.75">
      <c r="A27" s="445"/>
      <c r="B27" s="3">
        <v>52006</v>
      </c>
      <c r="C27" s="447" t="s">
        <v>1830</v>
      </c>
      <c r="D27" s="448">
        <v>0</v>
      </c>
      <c r="E27" s="448">
        <v>0</v>
      </c>
      <c r="F27" s="448">
        <v>0</v>
      </c>
      <c r="G27" s="16"/>
      <c r="H27" s="14">
        <v>219</v>
      </c>
    </row>
    <row r="28" spans="1:8" s="62" customFormat="1" ht="15.75" thickBot="1">
      <c r="A28" s="450"/>
      <c r="B28" s="451" t="s">
        <v>1840</v>
      </c>
      <c r="C28" s="452"/>
      <c r="D28" s="453">
        <f>SUM(D24:D27)</f>
        <v>0</v>
      </c>
      <c r="E28" s="453">
        <f>SUM(E24:E27)</f>
        <v>0</v>
      </c>
      <c r="F28" s="453">
        <f>SUM(F24:F27)</f>
        <v>0</v>
      </c>
      <c r="G28" s="60"/>
      <c r="H28" s="628">
        <f>SUM(H24:H27)</f>
        <v>1697</v>
      </c>
    </row>
    <row r="29" spans="1:8" ht="12.75">
      <c r="A29" s="375">
        <v>4177</v>
      </c>
      <c r="B29" s="442">
        <v>5410</v>
      </c>
      <c r="C29" s="146" t="s">
        <v>4</v>
      </c>
      <c r="D29" s="443"/>
      <c r="E29" s="443"/>
      <c r="F29" s="443"/>
      <c r="G29" s="444"/>
      <c r="H29" s="254"/>
    </row>
    <row r="30" spans="1:8" s="62" customFormat="1" ht="15">
      <c r="A30" s="445"/>
      <c r="B30" s="3">
        <v>52007</v>
      </c>
      <c r="C30" s="447" t="s">
        <v>1831</v>
      </c>
      <c r="D30" s="448">
        <v>0</v>
      </c>
      <c r="E30" s="448">
        <v>0</v>
      </c>
      <c r="F30" s="448">
        <v>0</v>
      </c>
      <c r="G30" s="16"/>
      <c r="H30" s="14">
        <v>79</v>
      </c>
    </row>
    <row r="31" spans="1:8" ht="15.75" thickBot="1">
      <c r="A31" s="450"/>
      <c r="B31" s="451" t="s">
        <v>1840</v>
      </c>
      <c r="C31" s="452"/>
      <c r="D31" s="453">
        <f>SUM(D30)</f>
        <v>0</v>
      </c>
      <c r="E31" s="453">
        <f>SUM(E30)</f>
        <v>0</v>
      </c>
      <c r="F31" s="453">
        <f>SUM(F30)</f>
        <v>0</v>
      </c>
      <c r="G31" s="60"/>
      <c r="H31" s="628">
        <f>SUM(H30)</f>
        <v>79</v>
      </c>
    </row>
    <row r="32" spans="1:8" ht="12.75">
      <c r="A32" s="377">
        <v>4182</v>
      </c>
      <c r="B32" s="442">
        <v>5410</v>
      </c>
      <c r="C32" s="146" t="s">
        <v>4</v>
      </c>
      <c r="D32" s="443"/>
      <c r="E32" s="443"/>
      <c r="F32" s="443"/>
      <c r="G32" s="444"/>
      <c r="H32" s="254"/>
    </row>
    <row r="33" spans="1:8" ht="12.75">
      <c r="A33" s="445"/>
      <c r="B33" s="3">
        <v>641</v>
      </c>
      <c r="C33" s="146" t="s">
        <v>47</v>
      </c>
      <c r="D33" s="448">
        <v>0</v>
      </c>
      <c r="E33" s="448">
        <v>0</v>
      </c>
      <c r="F33" s="448">
        <v>0</v>
      </c>
      <c r="G33" s="16"/>
      <c r="H33" s="14">
        <v>2015</v>
      </c>
    </row>
    <row r="34" spans="1:8" ht="12.75">
      <c r="A34" s="445"/>
      <c r="B34" s="3">
        <v>647</v>
      </c>
      <c r="C34" s="146" t="s">
        <v>55</v>
      </c>
      <c r="D34" s="448">
        <v>0</v>
      </c>
      <c r="E34" s="448">
        <v>0</v>
      </c>
      <c r="F34" s="448">
        <v>0</v>
      </c>
      <c r="G34" s="16"/>
      <c r="H34" s="14">
        <v>38</v>
      </c>
    </row>
    <row r="35" spans="1:8" ht="15.75" thickBot="1">
      <c r="A35" s="450"/>
      <c r="B35" s="451" t="s">
        <v>1840</v>
      </c>
      <c r="C35" s="452"/>
      <c r="D35" s="453">
        <f>SUM(D33:D34)</f>
        <v>0</v>
      </c>
      <c r="E35" s="453">
        <f>SUM(E33:E34)</f>
        <v>0</v>
      </c>
      <c r="F35" s="453">
        <f>SUM(F33:F34)</f>
        <v>0</v>
      </c>
      <c r="G35" s="60"/>
      <c r="H35" s="628">
        <f>SUM(H33:H34)</f>
        <v>2053</v>
      </c>
    </row>
    <row r="36" spans="1:8" s="62" customFormat="1" ht="15">
      <c r="A36" s="377">
        <v>4183</v>
      </c>
      <c r="B36" s="442">
        <v>5410</v>
      </c>
      <c r="C36" s="146" t="s">
        <v>4</v>
      </c>
      <c r="D36" s="443"/>
      <c r="E36" s="443"/>
      <c r="F36" s="443"/>
      <c r="G36" s="444"/>
      <c r="H36" s="254"/>
    </row>
    <row r="37" spans="1:8" s="66" customFormat="1" ht="15.75">
      <c r="A37" s="445"/>
      <c r="B37" s="442">
        <v>651</v>
      </c>
      <c r="C37" s="146" t="s">
        <v>48</v>
      </c>
      <c r="D37" s="448">
        <v>0</v>
      </c>
      <c r="E37" s="448">
        <v>0</v>
      </c>
      <c r="F37" s="448">
        <v>0</v>
      </c>
      <c r="G37" s="16"/>
      <c r="H37" s="14">
        <v>308</v>
      </c>
    </row>
    <row r="38" spans="1:8" ht="12.75">
      <c r="A38" s="445"/>
      <c r="B38" s="442">
        <v>656</v>
      </c>
      <c r="C38" s="146" t="s">
        <v>49</v>
      </c>
      <c r="D38" s="448">
        <v>0</v>
      </c>
      <c r="E38" s="448">
        <v>0</v>
      </c>
      <c r="F38" s="448">
        <v>0</v>
      </c>
      <c r="G38" s="16"/>
      <c r="H38" s="14">
        <v>36</v>
      </c>
    </row>
    <row r="39" spans="1:8" ht="15.75" thickBot="1">
      <c r="A39" s="450"/>
      <c r="B39" s="451" t="s">
        <v>1840</v>
      </c>
      <c r="C39" s="452"/>
      <c r="D39" s="453">
        <f>SUM(D37:D38)</f>
        <v>0</v>
      </c>
      <c r="E39" s="453">
        <f>SUM(E37:E38)</f>
        <v>0</v>
      </c>
      <c r="F39" s="453">
        <f>SUM(F37:F38)</f>
        <v>0</v>
      </c>
      <c r="G39" s="60"/>
      <c r="H39" s="628">
        <f>SUM(H37:H38)</f>
        <v>344</v>
      </c>
    </row>
    <row r="40" spans="1:8" ht="12.75">
      <c r="A40" s="454">
        <v>4184</v>
      </c>
      <c r="B40" s="455">
        <v>5410</v>
      </c>
      <c r="C40" s="456" t="s">
        <v>4</v>
      </c>
      <c r="D40" s="440"/>
      <c r="E40" s="440"/>
      <c r="F40" s="440"/>
      <c r="G40" s="457"/>
      <c r="H40" s="441"/>
    </row>
    <row r="41" spans="1:8" ht="12.75">
      <c r="A41" s="458"/>
      <c r="B41" s="3">
        <v>611</v>
      </c>
      <c r="C41" s="447" t="s">
        <v>50</v>
      </c>
      <c r="D41" s="448">
        <v>0</v>
      </c>
      <c r="E41" s="448">
        <v>0</v>
      </c>
      <c r="F41" s="448">
        <v>0</v>
      </c>
      <c r="G41" s="16"/>
      <c r="H41" s="14">
        <v>1940</v>
      </c>
    </row>
    <row r="42" spans="1:8" ht="15.75" thickBot="1">
      <c r="A42" s="450"/>
      <c r="B42" s="451" t="s">
        <v>1840</v>
      </c>
      <c r="C42" s="452"/>
      <c r="D42" s="453">
        <f>SUM(D41:D41)</f>
        <v>0</v>
      </c>
      <c r="E42" s="453">
        <f>SUM(E41:E41)</f>
        <v>0</v>
      </c>
      <c r="F42" s="453">
        <f>SUM(F41:F41)</f>
        <v>0</v>
      </c>
      <c r="G42" s="60"/>
      <c r="H42" s="628">
        <f>SUM(H41:H41)</f>
        <v>1940</v>
      </c>
    </row>
    <row r="43" spans="1:8" ht="12.75">
      <c r="A43" s="454">
        <v>4185</v>
      </c>
      <c r="B43" s="455">
        <v>5410</v>
      </c>
      <c r="C43" s="456" t="s">
        <v>4</v>
      </c>
      <c r="D43" s="440"/>
      <c r="E43" s="440"/>
      <c r="F43" s="440"/>
      <c r="G43" s="457"/>
      <c r="H43" s="441"/>
    </row>
    <row r="44" spans="1:8" ht="12.75">
      <c r="A44" s="458"/>
      <c r="B44" s="3">
        <v>621</v>
      </c>
      <c r="C44" s="447" t="s">
        <v>51</v>
      </c>
      <c r="D44" s="448">
        <v>0</v>
      </c>
      <c r="E44" s="448">
        <v>0</v>
      </c>
      <c r="F44" s="448">
        <v>0</v>
      </c>
      <c r="G44" s="16"/>
      <c r="H44" s="14">
        <v>7066</v>
      </c>
    </row>
    <row r="45" spans="1:8" ht="15.75" thickBot="1">
      <c r="A45" s="450"/>
      <c r="B45" s="451" t="s">
        <v>1840</v>
      </c>
      <c r="C45" s="452"/>
      <c r="D45" s="453">
        <f>SUM(D44:D44)</f>
        <v>0</v>
      </c>
      <c r="E45" s="453">
        <f>SUM(E44:E44)</f>
        <v>0</v>
      </c>
      <c r="F45" s="453">
        <f>SUM(F44:F44)</f>
        <v>0</v>
      </c>
      <c r="G45" s="60"/>
      <c r="H45" s="628">
        <f>SUM(H44:H44)</f>
        <v>7066</v>
      </c>
    </row>
    <row r="46" spans="1:8" ht="12.75">
      <c r="A46" s="454">
        <v>4186</v>
      </c>
      <c r="B46" s="455">
        <v>5410</v>
      </c>
      <c r="C46" s="456" t="s">
        <v>4</v>
      </c>
      <c r="D46" s="440"/>
      <c r="E46" s="440"/>
      <c r="F46" s="440"/>
      <c r="G46" s="457"/>
      <c r="H46" s="441"/>
    </row>
    <row r="47" spans="1:8" ht="12.75">
      <c r="A47" s="445"/>
      <c r="B47" s="442">
        <v>631</v>
      </c>
      <c r="C47" s="146" t="s">
        <v>52</v>
      </c>
      <c r="D47" s="448">
        <v>0</v>
      </c>
      <c r="E47" s="448">
        <v>0</v>
      </c>
      <c r="F47" s="448">
        <v>0</v>
      </c>
      <c r="G47" s="16"/>
      <c r="H47" s="14">
        <v>668</v>
      </c>
    </row>
    <row r="48" spans="1:8" ht="15.75" thickBot="1">
      <c r="A48" s="450"/>
      <c r="B48" s="451" t="s">
        <v>1840</v>
      </c>
      <c r="C48" s="452"/>
      <c r="D48" s="453">
        <f>SUM(D47:D47)</f>
        <v>0</v>
      </c>
      <c r="E48" s="453">
        <f>SUM(E47:E47)</f>
        <v>0</v>
      </c>
      <c r="F48" s="453">
        <f>SUM(F47:F47)</f>
        <v>0</v>
      </c>
      <c r="G48" s="60"/>
      <c r="H48" s="628">
        <f>SUM(H47:H47)</f>
        <v>668</v>
      </c>
    </row>
    <row r="49" spans="1:8" ht="12.75">
      <c r="A49" s="454">
        <v>4195</v>
      </c>
      <c r="B49" s="455">
        <v>5410</v>
      </c>
      <c r="C49" s="456" t="s">
        <v>4</v>
      </c>
      <c r="D49" s="440"/>
      <c r="E49" s="440"/>
      <c r="F49" s="440"/>
      <c r="G49" s="457"/>
      <c r="H49" s="441"/>
    </row>
    <row r="50" spans="1:8" ht="12.75">
      <c r="A50" s="445"/>
      <c r="B50" s="442">
        <v>52008</v>
      </c>
      <c r="C50" s="146" t="s">
        <v>432</v>
      </c>
      <c r="D50" s="448">
        <v>0</v>
      </c>
      <c r="E50" s="448">
        <v>0</v>
      </c>
      <c r="F50" s="448">
        <v>0</v>
      </c>
      <c r="G50" s="16"/>
      <c r="H50" s="14">
        <v>156254</v>
      </c>
    </row>
    <row r="51" spans="1:8" ht="15.75" thickBot="1">
      <c r="A51" s="450"/>
      <c r="B51" s="451" t="s">
        <v>1840</v>
      </c>
      <c r="C51" s="452"/>
      <c r="D51" s="453">
        <f>SUM(D50:D50)</f>
        <v>0</v>
      </c>
      <c r="E51" s="453">
        <f>SUM(E50:E50)</f>
        <v>0</v>
      </c>
      <c r="F51" s="453">
        <f>SUM(F50:F50)</f>
        <v>0</v>
      </c>
      <c r="G51" s="60"/>
      <c r="H51" s="628">
        <f>SUM(H50:H50)</f>
        <v>156254</v>
      </c>
    </row>
    <row r="52" spans="1:8" ht="16.5" thickBot="1">
      <c r="A52" s="459"/>
      <c r="B52" s="460" t="s">
        <v>87</v>
      </c>
      <c r="C52" s="461"/>
      <c r="D52" s="462">
        <f>SUM(D51,D48,D45,D42,D39,D35,D31,D28,D22,D19)</f>
        <v>0</v>
      </c>
      <c r="E52" s="462">
        <f>SUM(E51,E48,E45,E42,E39,E35,E31,E28,E22,E19)</f>
        <v>0</v>
      </c>
      <c r="F52" s="462">
        <f>SUM(F51,F48,F45,F42,F39,F35,F31,F28,F22,F19)</f>
        <v>0</v>
      </c>
      <c r="G52" s="317"/>
      <c r="H52" s="260">
        <f>SUM(H51,H48,H45,H42,H39,H35,H31,H28,H22,H19)</f>
        <v>188514</v>
      </c>
    </row>
    <row r="53" spans="1:8" ht="12.75">
      <c r="A53" s="252"/>
      <c r="B53" s="430"/>
      <c r="C53" s="252"/>
      <c r="D53" s="252"/>
      <c r="E53" s="252"/>
      <c r="F53" s="252"/>
      <c r="G53" s="252"/>
      <c r="H53" s="252"/>
    </row>
    <row r="54" spans="1:8" ht="12.75">
      <c r="A54" s="252"/>
      <c r="B54" s="430"/>
      <c r="C54" s="252"/>
      <c r="D54" s="252"/>
      <c r="E54" s="252"/>
      <c r="F54" s="252"/>
      <c r="G54" s="252"/>
      <c r="H54" s="252"/>
    </row>
    <row r="55" spans="1:8" ht="12.75">
      <c r="A55" s="252"/>
      <c r="B55" s="430"/>
      <c r="C55" s="252"/>
      <c r="D55" s="252"/>
      <c r="E55" s="252"/>
      <c r="F55" s="252"/>
      <c r="G55" s="252"/>
      <c r="H55" s="252"/>
    </row>
    <row r="56" spans="1:8" ht="12.75">
      <c r="A56" s="252"/>
      <c r="B56" s="430"/>
      <c r="C56" s="252"/>
      <c r="D56" s="252"/>
      <c r="E56" s="252"/>
      <c r="F56" s="252"/>
      <c r="G56" s="252"/>
      <c r="H56" s="252"/>
    </row>
    <row r="57" spans="1:8" ht="12.75">
      <c r="A57" s="252"/>
      <c r="B57" s="430"/>
      <c r="C57" s="252"/>
      <c r="D57" s="252"/>
      <c r="E57" s="252"/>
      <c r="F57" s="252"/>
      <c r="G57" s="252"/>
      <c r="H57" s="252"/>
    </row>
    <row r="58" spans="1:8" ht="12.75">
      <c r="A58" s="252"/>
      <c r="B58" s="430"/>
      <c r="C58" s="252"/>
      <c r="D58" s="252"/>
      <c r="E58" s="252"/>
      <c r="F58" s="252"/>
      <c r="G58" s="252"/>
      <c r="H58" s="252"/>
    </row>
    <row r="59" spans="1:8" ht="12.75">
      <c r="A59" s="252"/>
      <c r="B59" s="430"/>
      <c r="C59" s="252"/>
      <c r="D59" s="252"/>
      <c r="E59" s="252"/>
      <c r="F59" s="252"/>
      <c r="G59" s="252"/>
      <c r="H59" s="252"/>
    </row>
    <row r="60" spans="1:8" ht="12.75">
      <c r="A60" s="252"/>
      <c r="B60" s="430"/>
      <c r="C60" s="252"/>
      <c r="D60" s="252"/>
      <c r="E60" s="252"/>
      <c r="F60" s="252"/>
      <c r="G60" s="252"/>
      <c r="H60" s="252"/>
    </row>
    <row r="61" spans="1:8" ht="12.75">
      <c r="A61" s="252"/>
      <c r="B61" s="430"/>
      <c r="C61" s="252"/>
      <c r="D61" s="252"/>
      <c r="E61" s="252"/>
      <c r="F61" s="252"/>
      <c r="G61" s="252"/>
      <c r="H61" s="252"/>
    </row>
    <row r="62" spans="1:8" ht="12.75">
      <c r="A62" s="252"/>
      <c r="B62" s="430"/>
      <c r="C62" s="252"/>
      <c r="D62" s="252"/>
      <c r="E62" s="252"/>
      <c r="F62" s="252"/>
      <c r="G62" s="252"/>
      <c r="H62" s="252"/>
    </row>
    <row r="63" spans="1:8" ht="12.75">
      <c r="A63" s="252"/>
      <c r="B63" s="430"/>
      <c r="C63" s="252"/>
      <c r="D63" s="252"/>
      <c r="E63" s="252"/>
      <c r="F63" s="252"/>
      <c r="G63" s="252"/>
      <c r="H63" s="252"/>
    </row>
    <row r="64" spans="1:8" ht="12.75">
      <c r="A64" s="252"/>
      <c r="B64" s="430"/>
      <c r="C64" s="252"/>
      <c r="D64" s="252"/>
      <c r="E64" s="252"/>
      <c r="F64" s="252"/>
      <c r="G64" s="252"/>
      <c r="H64" s="252"/>
    </row>
    <row r="65" spans="1:8" ht="12.75">
      <c r="A65" s="252"/>
      <c r="B65" s="430"/>
      <c r="C65" s="252"/>
      <c r="D65" s="252"/>
      <c r="E65" s="252"/>
      <c r="F65" s="252"/>
      <c r="G65" s="252"/>
      <c r="H65" s="252"/>
    </row>
    <row r="66" spans="1:8" ht="12.75">
      <c r="A66" s="252"/>
      <c r="B66" s="430"/>
      <c r="C66" s="252"/>
      <c r="D66" s="252"/>
      <c r="E66" s="252"/>
      <c r="F66" s="252"/>
      <c r="G66" s="252"/>
      <c r="H66" s="252"/>
    </row>
    <row r="67" spans="1:8" ht="12.75">
      <c r="A67" s="252"/>
      <c r="B67" s="430"/>
      <c r="C67" s="252"/>
      <c r="D67" s="252"/>
      <c r="E67" s="252"/>
      <c r="F67" s="252"/>
      <c r="G67" s="252"/>
      <c r="H67" s="252"/>
    </row>
    <row r="68" spans="1:8" ht="12.75">
      <c r="A68" s="252"/>
      <c r="B68" s="430"/>
      <c r="C68" s="252"/>
      <c r="D68" s="252"/>
      <c r="E68" s="252"/>
      <c r="F68" s="252"/>
      <c r="G68" s="252"/>
      <c r="H68" s="252"/>
    </row>
    <row r="69" spans="1:8" ht="12.75">
      <c r="A69" s="252"/>
      <c r="B69" s="430"/>
      <c r="C69" s="252"/>
      <c r="D69" s="252"/>
      <c r="E69" s="252"/>
      <c r="F69" s="252"/>
      <c r="G69" s="252"/>
      <c r="H69" s="252"/>
    </row>
    <row r="70" spans="1:8" ht="12.75">
      <c r="A70" s="252"/>
      <c r="B70" s="430"/>
      <c r="C70" s="252"/>
      <c r="D70" s="252"/>
      <c r="E70" s="252"/>
      <c r="F70" s="252"/>
      <c r="G70" s="252"/>
      <c r="H70" s="252"/>
    </row>
    <row r="71" spans="1:8" ht="12.75">
      <c r="A71" s="252"/>
      <c r="B71" s="430"/>
      <c r="C71" s="252"/>
      <c r="D71" s="252"/>
      <c r="E71" s="252"/>
      <c r="F71" s="252"/>
      <c r="G71" s="252"/>
      <c r="H71" s="252"/>
    </row>
    <row r="72" spans="1:8" ht="12.75">
      <c r="A72" s="252"/>
      <c r="B72" s="430"/>
      <c r="C72" s="252"/>
      <c r="D72" s="252"/>
      <c r="E72" s="252"/>
      <c r="F72" s="252"/>
      <c r="G72" s="252"/>
      <c r="H72" s="252"/>
    </row>
    <row r="73" spans="1:8" ht="12.75">
      <c r="A73" s="252"/>
      <c r="B73" s="430"/>
      <c r="C73" s="252"/>
      <c r="D73" s="252"/>
      <c r="E73" s="252"/>
      <c r="F73" s="252"/>
      <c r="G73" s="252"/>
      <c r="H73" s="252"/>
    </row>
    <row r="74" spans="1:8" ht="12.75">
      <c r="A74" s="252"/>
      <c r="B74" s="430"/>
      <c r="C74" s="252"/>
      <c r="D74" s="252"/>
      <c r="E74" s="252"/>
      <c r="F74" s="252"/>
      <c r="G74" s="252"/>
      <c r="H74" s="252"/>
    </row>
    <row r="75" spans="1:8" ht="12.75">
      <c r="A75" s="252"/>
      <c r="B75" s="430"/>
      <c r="C75" s="252"/>
      <c r="D75" s="252"/>
      <c r="E75" s="252"/>
      <c r="F75" s="252"/>
      <c r="G75" s="252"/>
      <c r="H75" s="252"/>
    </row>
    <row r="76" spans="1:8" ht="12.75">
      <c r="A76" s="252"/>
      <c r="B76" s="430"/>
      <c r="C76" s="252"/>
      <c r="D76" s="252"/>
      <c r="E76" s="252"/>
      <c r="F76" s="252"/>
      <c r="G76" s="252"/>
      <c r="H76" s="252"/>
    </row>
    <row r="77" spans="1:8" ht="12.75">
      <c r="A77" s="252"/>
      <c r="B77" s="430"/>
      <c r="C77" s="252"/>
      <c r="D77" s="252"/>
      <c r="E77" s="252"/>
      <c r="F77" s="252"/>
      <c r="G77" s="252"/>
      <c r="H77" s="252"/>
    </row>
    <row r="78" spans="1:8" ht="12.75">
      <c r="A78" s="252"/>
      <c r="B78" s="430"/>
      <c r="C78" s="252"/>
      <c r="D78" s="252"/>
      <c r="E78" s="252"/>
      <c r="F78" s="252"/>
      <c r="G78" s="252"/>
      <c r="H78" s="252"/>
    </row>
    <row r="79" spans="1:8" ht="12.75">
      <c r="A79" s="252"/>
      <c r="B79" s="430"/>
      <c r="C79" s="252"/>
      <c r="D79" s="252"/>
      <c r="E79" s="252"/>
      <c r="F79" s="252"/>
      <c r="G79" s="252"/>
      <c r="H79" s="252"/>
    </row>
    <row r="80" spans="1:8" ht="12.75">
      <c r="A80" s="252"/>
      <c r="B80" s="430"/>
      <c r="C80" s="252"/>
      <c r="D80" s="252"/>
      <c r="E80" s="252"/>
      <c r="F80" s="252"/>
      <c r="G80" s="252"/>
      <c r="H80" s="252"/>
    </row>
    <row r="81" spans="1:8" ht="12.75">
      <c r="A81" s="252"/>
      <c r="B81" s="430"/>
      <c r="C81" s="252"/>
      <c r="D81" s="252"/>
      <c r="E81" s="252"/>
      <c r="F81" s="252"/>
      <c r="G81" s="252"/>
      <c r="H81" s="252"/>
    </row>
    <row r="82" spans="1:8" ht="12.75">
      <c r="A82" s="252"/>
      <c r="B82" s="430"/>
      <c r="C82" s="252"/>
      <c r="D82" s="252"/>
      <c r="E82" s="252"/>
      <c r="F82" s="252"/>
      <c r="G82" s="252"/>
      <c r="H82" s="252"/>
    </row>
    <row r="83" spans="1:8" ht="12.75">
      <c r="A83" s="252"/>
      <c r="B83" s="430"/>
      <c r="C83" s="252"/>
      <c r="D83" s="252"/>
      <c r="E83" s="252"/>
      <c r="F83" s="252"/>
      <c r="G83" s="252"/>
      <c r="H83" s="252"/>
    </row>
    <row r="84" spans="1:8" ht="12.75">
      <c r="A84" s="252"/>
      <c r="B84" s="430"/>
      <c r="C84" s="252"/>
      <c r="D84" s="252"/>
      <c r="E84" s="252"/>
      <c r="F84" s="252"/>
      <c r="G84" s="252"/>
      <c r="H84" s="252"/>
    </row>
    <row r="85" spans="1:8" ht="12.75">
      <c r="A85" s="252"/>
      <c r="B85" s="430"/>
      <c r="C85" s="252"/>
      <c r="D85" s="252"/>
      <c r="E85" s="252"/>
      <c r="F85" s="252"/>
      <c r="G85" s="252"/>
      <c r="H85" s="252"/>
    </row>
    <row r="86" spans="1:8" ht="12.75">
      <c r="A86" s="252"/>
      <c r="B86" s="430"/>
      <c r="C86" s="252"/>
      <c r="D86" s="252"/>
      <c r="E86" s="252"/>
      <c r="F86" s="252"/>
      <c r="G86" s="252"/>
      <c r="H86" s="252"/>
    </row>
    <row r="87" spans="1:8" ht="12.75">
      <c r="A87" s="252"/>
      <c r="B87" s="430"/>
      <c r="C87" s="252"/>
      <c r="D87" s="252"/>
      <c r="E87" s="252"/>
      <c r="F87" s="252"/>
      <c r="G87" s="252"/>
      <c r="H87" s="252"/>
    </row>
    <row r="88" spans="1:8" ht="12.75">
      <c r="A88" s="252"/>
      <c r="B88" s="430"/>
      <c r="C88" s="252"/>
      <c r="D88" s="252"/>
      <c r="E88" s="252"/>
      <c r="F88" s="252"/>
      <c r="G88" s="252"/>
      <c r="H88" s="252"/>
    </row>
    <row r="89" spans="1:8" ht="12.75">
      <c r="A89" s="252"/>
      <c r="B89" s="430"/>
      <c r="C89" s="252"/>
      <c r="D89" s="252"/>
      <c r="E89" s="252"/>
      <c r="F89" s="252"/>
      <c r="G89" s="252"/>
      <c r="H89" s="252"/>
    </row>
    <row r="90" spans="1:8" ht="12.75">
      <c r="A90" s="252"/>
      <c r="B90" s="430"/>
      <c r="C90" s="252"/>
      <c r="D90" s="252"/>
      <c r="E90" s="252"/>
      <c r="F90" s="252"/>
      <c r="G90" s="252"/>
      <c r="H90" s="252"/>
    </row>
    <row r="91" spans="1:8" ht="12.75">
      <c r="A91" s="252"/>
      <c r="B91" s="430"/>
      <c r="C91" s="252"/>
      <c r="D91" s="252"/>
      <c r="E91" s="252"/>
      <c r="F91" s="252"/>
      <c r="G91" s="252"/>
      <c r="H91" s="252"/>
    </row>
    <row r="92" spans="1:8" ht="12.75">
      <c r="A92" s="252"/>
      <c r="B92" s="430"/>
      <c r="C92" s="252"/>
      <c r="D92" s="252"/>
      <c r="E92" s="252"/>
      <c r="F92" s="252"/>
      <c r="G92" s="252"/>
      <c r="H92" s="252"/>
    </row>
    <row r="93" spans="1:8" ht="12.75">
      <c r="A93" s="252"/>
      <c r="B93" s="430"/>
      <c r="C93" s="252"/>
      <c r="D93" s="252"/>
      <c r="E93" s="252"/>
      <c r="F93" s="252"/>
      <c r="G93" s="252"/>
      <c r="H93" s="252"/>
    </row>
    <row r="94" spans="1:8" ht="12.75">
      <c r="A94" s="252"/>
      <c r="B94" s="430"/>
      <c r="C94" s="252"/>
      <c r="D94" s="252"/>
      <c r="E94" s="252"/>
      <c r="F94" s="252"/>
      <c r="G94" s="252"/>
      <c r="H94" s="252"/>
    </row>
    <row r="95" spans="1:8" ht="12.75">
      <c r="A95" s="252"/>
      <c r="B95" s="430"/>
      <c r="C95" s="252"/>
      <c r="D95" s="252"/>
      <c r="E95" s="252"/>
      <c r="F95" s="252"/>
      <c r="G95" s="252"/>
      <c r="H95" s="252"/>
    </row>
    <row r="96" spans="1:8" ht="12.75">
      <c r="A96" s="252"/>
      <c r="B96" s="430"/>
      <c r="C96" s="252"/>
      <c r="D96" s="252"/>
      <c r="E96" s="252"/>
      <c r="F96" s="252"/>
      <c r="G96" s="252"/>
      <c r="H96" s="252"/>
    </row>
    <row r="97" spans="1:8" ht="12.75">
      <c r="A97" s="252"/>
      <c r="B97" s="430"/>
      <c r="C97" s="252"/>
      <c r="D97" s="252"/>
      <c r="E97" s="252"/>
      <c r="F97" s="252"/>
      <c r="G97" s="252"/>
      <c r="H97" s="252"/>
    </row>
    <row r="98" spans="1:8" ht="12.75">
      <c r="A98" s="252"/>
      <c r="B98" s="430"/>
      <c r="C98" s="252"/>
      <c r="D98" s="252"/>
      <c r="E98" s="252"/>
      <c r="F98" s="252"/>
      <c r="G98" s="252"/>
      <c r="H98" s="252"/>
    </row>
    <row r="99" spans="1:8" ht="12.75">
      <c r="A99" s="252"/>
      <c r="B99" s="430"/>
      <c r="C99" s="252"/>
      <c r="D99" s="252"/>
      <c r="E99" s="252"/>
      <c r="F99" s="252"/>
      <c r="G99" s="252"/>
      <c r="H99" s="252"/>
    </row>
    <row r="100" spans="1:8" ht="12.75">
      <c r="A100" s="252"/>
      <c r="B100" s="430"/>
      <c r="C100" s="252"/>
      <c r="D100" s="252"/>
      <c r="E100" s="252"/>
      <c r="F100" s="252"/>
      <c r="G100" s="252"/>
      <c r="H100" s="252"/>
    </row>
    <row r="101" spans="1:8" ht="12.75">
      <c r="A101" s="252"/>
      <c r="B101" s="430"/>
      <c r="C101" s="252"/>
      <c r="D101" s="252"/>
      <c r="E101" s="252"/>
      <c r="F101" s="252"/>
      <c r="G101" s="252"/>
      <c r="H101" s="252"/>
    </row>
    <row r="102" spans="1:8" ht="12.75">
      <c r="A102" s="252"/>
      <c r="B102" s="430"/>
      <c r="C102" s="252"/>
      <c r="D102" s="252"/>
      <c r="E102" s="252"/>
      <c r="F102" s="252"/>
      <c r="G102" s="252"/>
      <c r="H102" s="252"/>
    </row>
    <row r="103" spans="1:8" ht="12.75">
      <c r="A103" s="252"/>
      <c r="B103" s="430"/>
      <c r="C103" s="252"/>
      <c r="D103" s="252"/>
      <c r="E103" s="252"/>
      <c r="F103" s="252"/>
      <c r="G103" s="252"/>
      <c r="H103" s="252"/>
    </row>
    <row r="104" spans="1:8" ht="12.75">
      <c r="A104" s="252"/>
      <c r="B104" s="430"/>
      <c r="C104" s="252"/>
      <c r="D104" s="252"/>
      <c r="E104" s="252"/>
      <c r="F104" s="252"/>
      <c r="G104" s="252"/>
      <c r="H104" s="252"/>
    </row>
    <row r="105" spans="1:8" ht="12.75">
      <c r="A105" s="252"/>
      <c r="B105" s="430"/>
      <c r="C105" s="252"/>
      <c r="D105" s="252"/>
      <c r="E105" s="252"/>
      <c r="F105" s="252"/>
      <c r="G105" s="252"/>
      <c r="H105" s="252"/>
    </row>
    <row r="106" spans="1:8" ht="12.75">
      <c r="A106" s="252"/>
      <c r="B106" s="430"/>
      <c r="C106" s="252"/>
      <c r="D106" s="252"/>
      <c r="E106" s="252"/>
      <c r="F106" s="252"/>
      <c r="G106" s="252"/>
      <c r="H106" s="252"/>
    </row>
    <row r="107" spans="1:8" ht="12.75">
      <c r="A107" s="252"/>
      <c r="B107" s="430"/>
      <c r="C107" s="252"/>
      <c r="D107" s="252"/>
      <c r="E107" s="252"/>
      <c r="F107" s="252"/>
      <c r="G107" s="252"/>
      <c r="H107" s="252"/>
    </row>
    <row r="108" spans="1:8" ht="12.75">
      <c r="A108" s="252"/>
      <c r="B108" s="430"/>
      <c r="C108" s="252"/>
      <c r="D108" s="252"/>
      <c r="E108" s="252"/>
      <c r="F108" s="252"/>
      <c r="G108" s="252"/>
      <c r="H108" s="252"/>
    </row>
    <row r="109" spans="1:8" ht="12.75">
      <c r="A109" s="252"/>
      <c r="B109" s="430"/>
      <c r="C109" s="252"/>
      <c r="D109" s="252"/>
      <c r="E109" s="252"/>
      <c r="F109" s="252"/>
      <c r="G109" s="252"/>
      <c r="H109" s="252"/>
    </row>
    <row r="110" spans="1:8" ht="12.75">
      <c r="A110" s="252"/>
      <c r="B110" s="430"/>
      <c r="C110" s="252"/>
      <c r="D110" s="252"/>
      <c r="E110" s="252"/>
      <c r="F110" s="252"/>
      <c r="G110" s="252"/>
      <c r="H110" s="252"/>
    </row>
    <row r="111" spans="1:8" ht="12.75">
      <c r="A111" s="252"/>
      <c r="B111" s="430"/>
      <c r="C111" s="252"/>
      <c r="D111" s="252"/>
      <c r="E111" s="252"/>
      <c r="F111" s="252"/>
      <c r="G111" s="252"/>
      <c r="H111" s="252"/>
    </row>
    <row r="112" spans="1:8" ht="12.75">
      <c r="A112" s="252"/>
      <c r="B112" s="430"/>
      <c r="C112" s="252"/>
      <c r="D112" s="252"/>
      <c r="E112" s="252"/>
      <c r="F112" s="252"/>
      <c r="G112" s="252"/>
      <c r="H112" s="252"/>
    </row>
    <row r="113" spans="1:8" ht="12.75">
      <c r="A113" s="252"/>
      <c r="B113" s="430"/>
      <c r="C113" s="252"/>
      <c r="D113" s="252"/>
      <c r="E113" s="252"/>
      <c r="F113" s="252"/>
      <c r="G113" s="252"/>
      <c r="H113" s="252"/>
    </row>
    <row r="114" spans="1:8" ht="12.75">
      <c r="A114" s="252"/>
      <c r="B114" s="430"/>
      <c r="C114" s="252"/>
      <c r="D114" s="252"/>
      <c r="E114" s="252"/>
      <c r="F114" s="252"/>
      <c r="G114" s="252"/>
      <c r="H114" s="252"/>
    </row>
    <row r="115" spans="1:8" ht="12.75">
      <c r="A115" s="252"/>
      <c r="B115" s="430"/>
      <c r="C115" s="252"/>
      <c r="D115" s="252"/>
      <c r="E115" s="252"/>
      <c r="F115" s="252"/>
      <c r="G115" s="252"/>
      <c r="H115" s="252"/>
    </row>
    <row r="116" spans="1:8" ht="12.75">
      <c r="A116" s="252"/>
      <c r="B116" s="430"/>
      <c r="C116" s="252"/>
      <c r="D116" s="252"/>
      <c r="E116" s="252"/>
      <c r="F116" s="252"/>
      <c r="G116" s="252"/>
      <c r="H116" s="252"/>
    </row>
    <row r="117" spans="1:8" ht="12.75">
      <c r="A117" s="252"/>
      <c r="B117" s="430"/>
      <c r="C117" s="252"/>
      <c r="D117" s="252"/>
      <c r="E117" s="252"/>
      <c r="F117" s="252"/>
      <c r="G117" s="252"/>
      <c r="H117" s="252"/>
    </row>
    <row r="118" spans="1:8" ht="12.75">
      <c r="A118" s="252"/>
      <c r="B118" s="430"/>
      <c r="C118" s="252"/>
      <c r="D118" s="252"/>
      <c r="E118" s="252"/>
      <c r="F118" s="252"/>
      <c r="G118" s="252"/>
      <c r="H118" s="252"/>
    </row>
    <row r="119" spans="1:8" ht="12.75">
      <c r="A119" s="252"/>
      <c r="B119" s="430"/>
      <c r="C119" s="252"/>
      <c r="D119" s="252"/>
      <c r="E119" s="252"/>
      <c r="F119" s="252"/>
      <c r="G119" s="252"/>
      <c r="H119" s="252"/>
    </row>
    <row r="120" spans="1:8" ht="12.75">
      <c r="A120" s="252"/>
      <c r="B120" s="430"/>
      <c r="C120" s="252"/>
      <c r="D120" s="252"/>
      <c r="E120" s="252"/>
      <c r="F120" s="252"/>
      <c r="G120" s="252"/>
      <c r="H120" s="252"/>
    </row>
    <row r="121" spans="1:8" ht="12.75">
      <c r="A121" s="252"/>
      <c r="B121" s="430"/>
      <c r="C121" s="252"/>
      <c r="D121" s="252"/>
      <c r="E121" s="252"/>
      <c r="F121" s="252"/>
      <c r="G121" s="252"/>
      <c r="H121" s="252"/>
    </row>
    <row r="122" spans="1:8" ht="12.75">
      <c r="A122" s="252"/>
      <c r="B122" s="430"/>
      <c r="C122" s="252"/>
      <c r="D122" s="252"/>
      <c r="E122" s="252"/>
      <c r="F122" s="252"/>
      <c r="G122" s="252"/>
      <c r="H122" s="252"/>
    </row>
    <row r="123" spans="1:8" ht="12.75">
      <c r="A123" s="252"/>
      <c r="B123" s="430"/>
      <c r="C123" s="252"/>
      <c r="D123" s="252"/>
      <c r="E123" s="252"/>
      <c r="F123" s="252"/>
      <c r="G123" s="252"/>
      <c r="H123" s="252"/>
    </row>
    <row r="124" spans="1:8" ht="12.75">
      <c r="A124" s="252"/>
      <c r="B124" s="430"/>
      <c r="C124" s="252"/>
      <c r="D124" s="252"/>
      <c r="E124" s="252"/>
      <c r="F124" s="252"/>
      <c r="G124" s="252"/>
      <c r="H124" s="252"/>
    </row>
    <row r="125" spans="1:8" ht="12.75">
      <c r="A125" s="252"/>
      <c r="B125" s="430"/>
      <c r="C125" s="252"/>
      <c r="D125" s="252"/>
      <c r="E125" s="252"/>
      <c r="F125" s="252"/>
      <c r="G125" s="252"/>
      <c r="H125" s="252"/>
    </row>
    <row r="126" spans="1:8" ht="12.75">
      <c r="A126" s="252"/>
      <c r="B126" s="430"/>
      <c r="C126" s="252"/>
      <c r="D126" s="252"/>
      <c r="E126" s="252"/>
      <c r="F126" s="252"/>
      <c r="G126" s="252"/>
      <c r="H126" s="252"/>
    </row>
    <row r="127" spans="1:8" ht="12.75">
      <c r="A127" s="252"/>
      <c r="B127" s="430"/>
      <c r="C127" s="252"/>
      <c r="D127" s="252"/>
      <c r="E127" s="252"/>
      <c r="F127" s="252"/>
      <c r="G127" s="252"/>
      <c r="H127" s="252"/>
    </row>
    <row r="128" spans="1:8" ht="12.75">
      <c r="A128" s="252"/>
      <c r="B128" s="430"/>
      <c r="C128" s="252"/>
      <c r="D128" s="252"/>
      <c r="E128" s="252"/>
      <c r="F128" s="252"/>
      <c r="G128" s="252"/>
      <c r="H128" s="252"/>
    </row>
    <row r="129" spans="1:8" ht="12.75">
      <c r="A129" s="252"/>
      <c r="B129" s="430"/>
      <c r="C129" s="252"/>
      <c r="D129" s="252"/>
      <c r="E129" s="252"/>
      <c r="F129" s="252"/>
      <c r="G129" s="252"/>
      <c r="H129" s="252"/>
    </row>
    <row r="130" spans="1:8" ht="12.75">
      <c r="A130" s="252"/>
      <c r="B130" s="430"/>
      <c r="C130" s="252"/>
      <c r="D130" s="252"/>
      <c r="E130" s="252"/>
      <c r="F130" s="252"/>
      <c r="G130" s="252"/>
      <c r="H130" s="252"/>
    </row>
    <row r="131" spans="1:8" ht="12.75">
      <c r="A131" s="252"/>
      <c r="B131" s="430"/>
      <c r="C131" s="252"/>
      <c r="D131" s="252"/>
      <c r="E131" s="252"/>
      <c r="F131" s="252"/>
      <c r="G131" s="252"/>
      <c r="H131" s="252"/>
    </row>
    <row r="132" spans="1:8" ht="12.75">
      <c r="A132" s="252"/>
      <c r="B132" s="430"/>
      <c r="C132" s="252"/>
      <c r="D132" s="252"/>
      <c r="E132" s="252"/>
      <c r="F132" s="252"/>
      <c r="G132" s="252"/>
      <c r="H132" s="252"/>
    </row>
    <row r="133" spans="1:8" ht="12.75">
      <c r="A133" s="252"/>
      <c r="B133" s="430"/>
      <c r="C133" s="252"/>
      <c r="D133" s="252"/>
      <c r="E133" s="252"/>
      <c r="F133" s="252"/>
      <c r="G133" s="252"/>
      <c r="H133" s="252"/>
    </row>
    <row r="134" spans="1:8" ht="12.75">
      <c r="A134" s="252"/>
      <c r="B134" s="430"/>
      <c r="C134" s="252"/>
      <c r="D134" s="252"/>
      <c r="E134" s="252"/>
      <c r="F134" s="252"/>
      <c r="G134" s="252"/>
      <c r="H134" s="252"/>
    </row>
    <row r="135" spans="1:8" ht="12.75">
      <c r="A135" s="252"/>
      <c r="B135" s="430"/>
      <c r="C135" s="252"/>
      <c r="D135" s="252"/>
      <c r="E135" s="252"/>
      <c r="F135" s="252"/>
      <c r="G135" s="252"/>
      <c r="H135" s="252"/>
    </row>
    <row r="136" spans="1:8" ht="12.75">
      <c r="A136" s="252"/>
      <c r="B136" s="430"/>
      <c r="C136" s="252"/>
      <c r="D136" s="252"/>
      <c r="E136" s="252"/>
      <c r="F136" s="252"/>
      <c r="G136" s="252"/>
      <c r="H136" s="252"/>
    </row>
    <row r="137" spans="1:8" ht="12.75">
      <c r="A137" s="252"/>
      <c r="B137" s="430"/>
      <c r="C137" s="252"/>
      <c r="D137" s="252"/>
      <c r="E137" s="252"/>
      <c r="F137" s="252"/>
      <c r="G137" s="252"/>
      <c r="H137" s="252"/>
    </row>
    <row r="138" spans="1:8" ht="12.75">
      <c r="A138" s="252"/>
      <c r="B138" s="430"/>
      <c r="C138" s="252"/>
      <c r="D138" s="252"/>
      <c r="E138" s="252"/>
      <c r="F138" s="252"/>
      <c r="G138" s="252"/>
      <c r="H138" s="252"/>
    </row>
    <row r="139" spans="1:8" ht="12.75">
      <c r="A139" s="252"/>
      <c r="B139" s="430"/>
      <c r="C139" s="252"/>
      <c r="D139" s="252"/>
      <c r="E139" s="252"/>
      <c r="F139" s="252"/>
      <c r="G139" s="252"/>
      <c r="H139" s="252"/>
    </row>
    <row r="140" spans="1:8" ht="12.75">
      <c r="A140" s="252"/>
      <c r="B140" s="430"/>
      <c r="C140" s="252"/>
      <c r="D140" s="252"/>
      <c r="E140" s="252"/>
      <c r="F140" s="252"/>
      <c r="G140" s="252"/>
      <c r="H140" s="252"/>
    </row>
    <row r="141" spans="1:8" ht="12.75">
      <c r="A141" s="252"/>
      <c r="B141" s="430"/>
      <c r="C141" s="252"/>
      <c r="D141" s="252"/>
      <c r="E141" s="252"/>
      <c r="F141" s="252"/>
      <c r="G141" s="252"/>
      <c r="H141" s="252"/>
    </row>
    <row r="142" spans="1:8" ht="12.75">
      <c r="A142" s="252"/>
      <c r="B142" s="430"/>
      <c r="C142" s="252"/>
      <c r="D142" s="252"/>
      <c r="E142" s="252"/>
      <c r="F142" s="252"/>
      <c r="G142" s="252"/>
      <c r="H142" s="252"/>
    </row>
    <row r="143" spans="1:8" ht="12.75">
      <c r="A143" s="252"/>
      <c r="B143" s="430"/>
      <c r="C143" s="252"/>
      <c r="D143" s="252"/>
      <c r="E143" s="252"/>
      <c r="F143" s="252"/>
      <c r="G143" s="252"/>
      <c r="H143" s="252"/>
    </row>
    <row r="144" spans="1:8" ht="12.75">
      <c r="A144" s="252"/>
      <c r="B144" s="430"/>
      <c r="C144" s="252"/>
      <c r="D144" s="252"/>
      <c r="E144" s="252"/>
      <c r="F144" s="252"/>
      <c r="G144" s="252"/>
      <c r="H144" s="252"/>
    </row>
    <row r="145" spans="1:8" ht="12.75">
      <c r="A145" s="252"/>
      <c r="B145" s="430"/>
      <c r="C145" s="252"/>
      <c r="D145" s="252"/>
      <c r="E145" s="252"/>
      <c r="F145" s="252"/>
      <c r="G145" s="252"/>
      <c r="H145" s="252"/>
    </row>
    <row r="146" spans="1:8" ht="12.75">
      <c r="A146" s="252"/>
      <c r="B146" s="430"/>
      <c r="C146" s="252"/>
      <c r="D146" s="252"/>
      <c r="E146" s="252"/>
      <c r="F146" s="252"/>
      <c r="G146" s="252"/>
      <c r="H146" s="252"/>
    </row>
    <row r="147" spans="1:8" ht="12.75">
      <c r="A147" s="252"/>
      <c r="B147" s="430"/>
      <c r="C147" s="252"/>
      <c r="D147" s="252"/>
      <c r="E147" s="252"/>
      <c r="F147" s="252"/>
      <c r="G147" s="252"/>
      <c r="H147" s="252"/>
    </row>
    <row r="148" spans="1:8" ht="12.75">
      <c r="A148" s="252"/>
      <c r="B148" s="430"/>
      <c r="C148" s="252"/>
      <c r="D148" s="252"/>
      <c r="E148" s="252"/>
      <c r="F148" s="252"/>
      <c r="G148" s="252"/>
      <c r="H148" s="252"/>
    </row>
    <row r="149" spans="1:8" ht="12.75">
      <c r="A149" s="252"/>
      <c r="B149" s="430"/>
      <c r="C149" s="252"/>
      <c r="D149" s="252"/>
      <c r="E149" s="252"/>
      <c r="F149" s="252"/>
      <c r="G149" s="252"/>
      <c r="H149" s="252"/>
    </row>
    <row r="150" spans="1:8" ht="12.75">
      <c r="A150" s="252"/>
      <c r="B150" s="430"/>
      <c r="C150" s="252"/>
      <c r="D150" s="252"/>
      <c r="E150" s="252"/>
      <c r="F150" s="252"/>
      <c r="G150" s="252"/>
      <c r="H150" s="252"/>
    </row>
    <row r="151" spans="1:8" ht="12.75">
      <c r="A151" s="252"/>
      <c r="B151" s="430"/>
      <c r="C151" s="252"/>
      <c r="D151" s="252"/>
      <c r="E151" s="252"/>
      <c r="F151" s="252"/>
      <c r="G151" s="252"/>
      <c r="H151" s="252"/>
    </row>
    <row r="152" spans="1:8" ht="12.75">
      <c r="A152" s="252"/>
      <c r="B152" s="430"/>
      <c r="C152" s="252"/>
      <c r="D152" s="252"/>
      <c r="E152" s="252"/>
      <c r="F152" s="252"/>
      <c r="G152" s="252"/>
      <c r="H152" s="252"/>
    </row>
    <row r="153" spans="1:8" ht="12.75">
      <c r="A153" s="252"/>
      <c r="B153" s="430"/>
      <c r="C153" s="252"/>
      <c r="D153" s="252"/>
      <c r="E153" s="252"/>
      <c r="F153" s="252"/>
      <c r="G153" s="252"/>
      <c r="H153" s="252"/>
    </row>
    <row r="154" spans="1:8" ht="12.75">
      <c r="A154" s="252"/>
      <c r="B154" s="430"/>
      <c r="C154" s="252"/>
      <c r="D154" s="252"/>
      <c r="E154" s="252"/>
      <c r="F154" s="252"/>
      <c r="G154" s="252"/>
      <c r="H154" s="252"/>
    </row>
    <row r="155" spans="1:8" ht="12.75">
      <c r="A155" s="252"/>
      <c r="B155" s="430"/>
      <c r="C155" s="252"/>
      <c r="D155" s="252"/>
      <c r="E155" s="252"/>
      <c r="F155" s="252"/>
      <c r="G155" s="252"/>
      <c r="H155" s="252"/>
    </row>
    <row r="156" spans="1:8" ht="12.75">
      <c r="A156" s="252"/>
      <c r="B156" s="430"/>
      <c r="C156" s="252"/>
      <c r="D156" s="252"/>
      <c r="E156" s="252"/>
      <c r="F156" s="252"/>
      <c r="G156" s="252"/>
      <c r="H156" s="252"/>
    </row>
    <row r="157" spans="1:8" ht="12.75">
      <c r="A157" s="252"/>
      <c r="B157" s="430"/>
      <c r="C157" s="252"/>
      <c r="D157" s="252"/>
      <c r="E157" s="252"/>
      <c r="F157" s="252"/>
      <c r="G157" s="252"/>
      <c r="H157" s="252"/>
    </row>
    <row r="158" spans="1:8" ht="12.75">
      <c r="A158" s="252"/>
      <c r="B158" s="430"/>
      <c r="C158" s="252"/>
      <c r="D158" s="252"/>
      <c r="E158" s="252"/>
      <c r="F158" s="252"/>
      <c r="G158" s="252"/>
      <c r="H158" s="252"/>
    </row>
    <row r="159" spans="1:8" ht="12.75">
      <c r="A159" s="252"/>
      <c r="B159" s="430"/>
      <c r="C159" s="252"/>
      <c r="D159" s="252"/>
      <c r="E159" s="252"/>
      <c r="F159" s="252"/>
      <c r="G159" s="252"/>
      <c r="H159" s="252"/>
    </row>
    <row r="160" spans="1:8" ht="12.75">
      <c r="A160" s="252"/>
      <c r="B160" s="430"/>
      <c r="C160" s="252"/>
      <c r="D160" s="252"/>
      <c r="E160" s="252"/>
      <c r="F160" s="252"/>
      <c r="G160" s="252"/>
      <c r="H160" s="252"/>
    </row>
    <row r="161" spans="1:8" ht="12.75">
      <c r="A161" s="252"/>
      <c r="B161" s="430"/>
      <c r="C161" s="252"/>
      <c r="D161" s="252"/>
      <c r="E161" s="252"/>
      <c r="F161" s="252"/>
      <c r="G161" s="252"/>
      <c r="H161" s="252"/>
    </row>
    <row r="162" spans="1:8" ht="12.75">
      <c r="A162" s="252"/>
      <c r="B162" s="430"/>
      <c r="C162" s="252"/>
      <c r="D162" s="252"/>
      <c r="E162" s="252"/>
      <c r="F162" s="252"/>
      <c r="G162" s="252"/>
      <c r="H162" s="252"/>
    </row>
    <row r="163" spans="1:8" ht="12.75">
      <c r="A163" s="252"/>
      <c r="B163" s="430"/>
      <c r="C163" s="252"/>
      <c r="D163" s="252"/>
      <c r="E163" s="252"/>
      <c r="F163" s="252"/>
      <c r="G163" s="252"/>
      <c r="H163" s="252"/>
    </row>
    <row r="164" spans="1:8" ht="12.75">
      <c r="A164" s="252"/>
      <c r="B164" s="430"/>
      <c r="C164" s="252"/>
      <c r="D164" s="252"/>
      <c r="E164" s="252"/>
      <c r="F164" s="252"/>
      <c r="G164" s="252"/>
      <c r="H164" s="252"/>
    </row>
    <row r="165" spans="1:8" ht="12.75">
      <c r="A165" s="252"/>
      <c r="B165" s="430"/>
      <c r="C165" s="252"/>
      <c r="D165" s="252"/>
      <c r="E165" s="252"/>
      <c r="F165" s="252"/>
      <c r="G165" s="252"/>
      <c r="H165" s="252"/>
    </row>
    <row r="166" spans="1:8" ht="12.75">
      <c r="A166" s="252"/>
      <c r="B166" s="430"/>
      <c r="C166" s="252"/>
      <c r="D166" s="252"/>
      <c r="E166" s="252"/>
      <c r="F166" s="252"/>
      <c r="G166" s="252"/>
      <c r="H166" s="252"/>
    </row>
    <row r="167" spans="1:8" ht="12.75">
      <c r="A167" s="252"/>
      <c r="B167" s="430"/>
      <c r="C167" s="252"/>
      <c r="D167" s="252"/>
      <c r="E167" s="252"/>
      <c r="F167" s="252"/>
      <c r="G167" s="252"/>
      <c r="H167" s="252"/>
    </row>
    <row r="168" spans="1:8" ht="12.75">
      <c r="A168" s="252"/>
      <c r="B168" s="430"/>
      <c r="C168" s="252"/>
      <c r="D168" s="252"/>
      <c r="E168" s="252"/>
      <c r="F168" s="252"/>
      <c r="G168" s="252"/>
      <c r="H168" s="252"/>
    </row>
    <row r="169" spans="1:8" ht="12.75">
      <c r="A169" s="252"/>
      <c r="B169" s="430"/>
      <c r="C169" s="252"/>
      <c r="D169" s="252"/>
      <c r="E169" s="252"/>
      <c r="F169" s="252"/>
      <c r="G169" s="252"/>
      <c r="H169" s="252"/>
    </row>
    <row r="170" spans="1:8" ht="12.75">
      <c r="A170" s="252"/>
      <c r="B170" s="430"/>
      <c r="C170" s="252"/>
      <c r="D170" s="252"/>
      <c r="E170" s="252"/>
      <c r="F170" s="252"/>
      <c r="G170" s="252"/>
      <c r="H170" s="252"/>
    </row>
    <row r="171" spans="1:8" ht="12.75">
      <c r="A171" s="252"/>
      <c r="B171" s="430"/>
      <c r="C171" s="252"/>
      <c r="D171" s="252"/>
      <c r="E171" s="252"/>
      <c r="F171" s="252"/>
      <c r="G171" s="252"/>
      <c r="H171" s="252"/>
    </row>
    <row r="172" spans="1:8" ht="12.75">
      <c r="A172" s="252"/>
      <c r="B172" s="430"/>
      <c r="C172" s="252"/>
      <c r="D172" s="252"/>
      <c r="E172" s="252"/>
      <c r="F172" s="252"/>
      <c r="G172" s="252"/>
      <c r="H172" s="252"/>
    </row>
    <row r="173" spans="1:8" ht="12.75">
      <c r="A173" s="252"/>
      <c r="B173" s="430"/>
      <c r="C173" s="252"/>
      <c r="D173" s="252"/>
      <c r="E173" s="252"/>
      <c r="F173" s="252"/>
      <c r="G173" s="252"/>
      <c r="H173" s="252"/>
    </row>
    <row r="174" spans="1:8" ht="12.75">
      <c r="A174" s="252"/>
      <c r="B174" s="430"/>
      <c r="C174" s="252"/>
      <c r="D174" s="252"/>
      <c r="E174" s="252"/>
      <c r="F174" s="252"/>
      <c r="G174" s="252"/>
      <c r="H174" s="252"/>
    </row>
    <row r="175" spans="1:8" ht="12.75">
      <c r="A175" s="252"/>
      <c r="B175" s="430"/>
      <c r="C175" s="252"/>
      <c r="D175" s="252"/>
      <c r="E175" s="252"/>
      <c r="F175" s="252"/>
      <c r="G175" s="252"/>
      <c r="H175" s="252"/>
    </row>
    <row r="176" spans="1:8" ht="12.75">
      <c r="A176" s="252"/>
      <c r="B176" s="430"/>
      <c r="C176" s="252"/>
      <c r="D176" s="252"/>
      <c r="E176" s="252"/>
      <c r="F176" s="252"/>
      <c r="G176" s="252"/>
      <c r="H176" s="252"/>
    </row>
    <row r="177" spans="1:8" ht="12.75">
      <c r="A177" s="252"/>
      <c r="B177" s="430"/>
      <c r="C177" s="252"/>
      <c r="D177" s="252"/>
      <c r="E177" s="252"/>
      <c r="F177" s="252"/>
      <c r="G177" s="252"/>
      <c r="H177" s="252"/>
    </row>
    <row r="178" spans="1:8" ht="12.75">
      <c r="A178" s="252"/>
      <c r="B178" s="430"/>
      <c r="C178" s="252"/>
      <c r="D178" s="252"/>
      <c r="E178" s="252"/>
      <c r="F178" s="252"/>
      <c r="G178" s="252"/>
      <c r="H178" s="252"/>
    </row>
    <row r="179" spans="1:8" ht="12.75">
      <c r="A179" s="252"/>
      <c r="B179" s="430"/>
      <c r="C179" s="252"/>
      <c r="D179" s="252"/>
      <c r="E179" s="252"/>
      <c r="F179" s="252"/>
      <c r="G179" s="252"/>
      <c r="H179" s="252"/>
    </row>
    <row r="180" spans="1:8" ht="12.75">
      <c r="A180" s="252"/>
      <c r="B180" s="430"/>
      <c r="C180" s="252"/>
      <c r="D180" s="252"/>
      <c r="E180" s="252"/>
      <c r="F180" s="252"/>
      <c r="G180" s="252"/>
      <c r="H180" s="252"/>
    </row>
    <row r="181" spans="1:8" ht="12.75">
      <c r="A181" s="252"/>
      <c r="B181" s="430"/>
      <c r="C181" s="252"/>
      <c r="D181" s="252"/>
      <c r="E181" s="252"/>
      <c r="F181" s="252"/>
      <c r="G181" s="252"/>
      <c r="H181" s="252"/>
    </row>
    <row r="182" spans="1:8" ht="12.75">
      <c r="A182" s="252"/>
      <c r="B182" s="430"/>
      <c r="C182" s="252"/>
      <c r="D182" s="252"/>
      <c r="E182" s="252"/>
      <c r="F182" s="252"/>
      <c r="G182" s="252"/>
      <c r="H182" s="252"/>
    </row>
    <row r="183" spans="1:8" ht="12.75">
      <c r="A183" s="252"/>
      <c r="B183" s="430"/>
      <c r="C183" s="252"/>
      <c r="D183" s="252"/>
      <c r="E183" s="252"/>
      <c r="F183" s="252"/>
      <c r="G183" s="252"/>
      <c r="H183" s="252"/>
    </row>
    <row r="184" spans="1:8" ht="12.75">
      <c r="A184" s="252"/>
      <c r="B184" s="430"/>
      <c r="C184" s="252"/>
      <c r="D184" s="252"/>
      <c r="E184" s="252"/>
      <c r="F184" s="252"/>
      <c r="G184" s="252"/>
      <c r="H184" s="252"/>
    </row>
    <row r="185" spans="1:8" ht="12.75">
      <c r="A185" s="252"/>
      <c r="B185" s="430"/>
      <c r="C185" s="252"/>
      <c r="D185" s="252"/>
      <c r="E185" s="252"/>
      <c r="F185" s="252"/>
      <c r="G185" s="252"/>
      <c r="H185" s="252"/>
    </row>
    <row r="186" spans="1:8" ht="12.75">
      <c r="A186" s="252"/>
      <c r="B186" s="430"/>
      <c r="C186" s="252"/>
      <c r="D186" s="252"/>
      <c r="E186" s="252"/>
      <c r="F186" s="252"/>
      <c r="G186" s="252"/>
      <c r="H186" s="252"/>
    </row>
    <row r="187" spans="1:8" ht="12.75">
      <c r="A187" s="252"/>
      <c r="B187" s="430"/>
      <c r="C187" s="252"/>
      <c r="D187" s="252"/>
      <c r="E187" s="252"/>
      <c r="F187" s="252"/>
      <c r="G187" s="252"/>
      <c r="H187" s="252"/>
    </row>
    <row r="188" spans="1:8" ht="12.75">
      <c r="A188" s="252"/>
      <c r="B188" s="430"/>
      <c r="C188" s="252"/>
      <c r="D188" s="252"/>
      <c r="E188" s="252"/>
      <c r="F188" s="252"/>
      <c r="G188" s="252"/>
      <c r="H188" s="252"/>
    </row>
    <row r="189" spans="1:8" ht="12.75">
      <c r="A189" s="252"/>
      <c r="B189" s="430"/>
      <c r="C189" s="252"/>
      <c r="D189" s="252"/>
      <c r="E189" s="252"/>
      <c r="F189" s="252"/>
      <c r="G189" s="252"/>
      <c r="H189" s="25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III/14
</oddHeader>
    <oddFooter>&amp;C- 42 -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.875" style="23" customWidth="1"/>
    <col min="2" max="2" width="6.375" style="23" customWidth="1"/>
    <col min="3" max="3" width="31.875" style="23" customWidth="1"/>
    <col min="4" max="5" width="5.7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2" spans="1:8" ht="18.75">
      <c r="A2" s="150" t="s">
        <v>209</v>
      </c>
      <c r="C2" s="262"/>
      <c r="D2" s="107"/>
      <c r="E2" s="107"/>
      <c r="F2" s="107"/>
      <c r="G2" s="262"/>
      <c r="H2" s="107"/>
    </row>
    <row r="3" spans="4:8" ht="12.75">
      <c r="D3" s="107"/>
      <c r="E3" s="107"/>
      <c r="F3" s="107"/>
      <c r="H3" s="107"/>
    </row>
    <row r="4" spans="1:8" ht="15" thickBot="1">
      <c r="A4" s="264" t="s">
        <v>1842</v>
      </c>
      <c r="B4" s="151"/>
      <c r="F4" s="29"/>
      <c r="G4" s="30"/>
      <c r="H4" s="28" t="s">
        <v>42</v>
      </c>
    </row>
    <row r="5" spans="1:8" ht="13.5">
      <c r="A5" s="267" t="s">
        <v>401</v>
      </c>
      <c r="B5" s="42"/>
      <c r="C5" s="15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4.25" thickBot="1">
      <c r="A6" s="72">
        <v>4227</v>
      </c>
      <c r="B6" s="37" t="s">
        <v>219</v>
      </c>
      <c r="C6" s="56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</row>
    <row r="7" spans="1:8" ht="13.5">
      <c r="A7" s="305"/>
      <c r="B7" s="275" t="s">
        <v>402</v>
      </c>
      <c r="C7" s="153"/>
      <c r="D7" s="97"/>
      <c r="E7" s="97"/>
      <c r="F7" s="97"/>
      <c r="G7" s="97"/>
      <c r="H7" s="99"/>
    </row>
    <row r="8" spans="1:8" ht="12.75">
      <c r="A8" s="51">
        <v>4227</v>
      </c>
      <c r="B8" s="71">
        <v>5011</v>
      </c>
      <c r="C8" s="272" t="s">
        <v>30</v>
      </c>
      <c r="D8" s="620">
        <v>0</v>
      </c>
      <c r="E8" s="620">
        <v>0</v>
      </c>
      <c r="F8" s="620">
        <v>0</v>
      </c>
      <c r="G8" s="16"/>
      <c r="H8" s="22">
        <v>396</v>
      </c>
    </row>
    <row r="9" spans="1:8" ht="12.75">
      <c r="A9" s="76"/>
      <c r="B9" s="71">
        <v>5021</v>
      </c>
      <c r="C9" s="56" t="s">
        <v>22</v>
      </c>
      <c r="D9" s="620">
        <v>0</v>
      </c>
      <c r="E9" s="620">
        <v>58</v>
      </c>
      <c r="F9" s="620">
        <v>59</v>
      </c>
      <c r="G9" s="16">
        <v>59</v>
      </c>
      <c r="H9" s="22">
        <v>374</v>
      </c>
    </row>
    <row r="10" spans="1:8" ht="14.25" customHeight="1">
      <c r="A10" s="76"/>
      <c r="B10" s="101">
        <v>5031</v>
      </c>
      <c r="C10" s="38" t="s">
        <v>24</v>
      </c>
      <c r="D10" s="620">
        <v>0</v>
      </c>
      <c r="E10" s="620">
        <v>15</v>
      </c>
      <c r="F10" s="620">
        <v>15</v>
      </c>
      <c r="G10" s="16">
        <f>F10/E10*100</f>
        <v>100</v>
      </c>
      <c r="H10" s="75">
        <v>156</v>
      </c>
    </row>
    <row r="11" spans="1:8" ht="12.75">
      <c r="A11" s="76"/>
      <c r="B11" s="101">
        <v>5032</v>
      </c>
      <c r="C11" s="38" t="s">
        <v>25</v>
      </c>
      <c r="D11" s="620">
        <v>0</v>
      </c>
      <c r="E11" s="620">
        <v>5</v>
      </c>
      <c r="F11" s="620">
        <v>5</v>
      </c>
      <c r="G11" s="16">
        <f>F11/E11*100</f>
        <v>100</v>
      </c>
      <c r="H11" s="75">
        <v>56</v>
      </c>
    </row>
    <row r="12" spans="1:8" ht="12.75">
      <c r="A12" s="76"/>
      <c r="B12" s="168">
        <v>5134</v>
      </c>
      <c r="C12" s="351" t="s">
        <v>31</v>
      </c>
      <c r="D12" s="620">
        <v>0</v>
      </c>
      <c r="E12" s="620">
        <v>0</v>
      </c>
      <c r="F12" s="620">
        <v>0</v>
      </c>
      <c r="G12" s="16"/>
      <c r="H12" s="75">
        <v>0</v>
      </c>
    </row>
    <row r="13" spans="1:8" ht="12.75">
      <c r="A13" s="76"/>
      <c r="B13" s="284">
        <v>5137</v>
      </c>
      <c r="C13" s="38" t="s">
        <v>33</v>
      </c>
      <c r="D13" s="620">
        <v>0</v>
      </c>
      <c r="E13" s="620">
        <v>0</v>
      </c>
      <c r="F13" s="620">
        <v>0</v>
      </c>
      <c r="G13" s="16"/>
      <c r="H13" s="75">
        <v>0</v>
      </c>
    </row>
    <row r="14" spans="1:8" ht="12.75">
      <c r="A14" s="76"/>
      <c r="B14" s="101">
        <v>5139</v>
      </c>
      <c r="C14" s="38" t="s">
        <v>1866</v>
      </c>
      <c r="D14" s="620">
        <v>0</v>
      </c>
      <c r="E14" s="620">
        <v>0</v>
      </c>
      <c r="F14" s="620">
        <v>0</v>
      </c>
      <c r="G14" s="16"/>
      <c r="H14" s="75">
        <v>12</v>
      </c>
    </row>
    <row r="15" spans="1:8" ht="12.75">
      <c r="A15" s="76"/>
      <c r="B15" s="101">
        <v>5167</v>
      </c>
      <c r="C15" s="38" t="s">
        <v>1910</v>
      </c>
      <c r="D15" s="620">
        <v>0</v>
      </c>
      <c r="E15" s="620">
        <v>0</v>
      </c>
      <c r="F15" s="620">
        <v>0</v>
      </c>
      <c r="G15" s="16"/>
      <c r="H15" s="22">
        <v>1238</v>
      </c>
    </row>
    <row r="16" spans="1:8" ht="12.75">
      <c r="A16" s="278"/>
      <c r="B16" s="101">
        <v>5169</v>
      </c>
      <c r="C16" s="38" t="s">
        <v>1913</v>
      </c>
      <c r="D16" s="620">
        <v>0</v>
      </c>
      <c r="E16" s="620">
        <v>0</v>
      </c>
      <c r="F16" s="620">
        <v>0</v>
      </c>
      <c r="G16" s="16"/>
      <c r="H16" s="75">
        <v>389</v>
      </c>
    </row>
    <row r="17" spans="1:8" ht="12.75">
      <c r="A17" s="278"/>
      <c r="B17" s="71">
        <v>5172</v>
      </c>
      <c r="C17" s="56" t="s">
        <v>1924</v>
      </c>
      <c r="D17" s="620">
        <v>0</v>
      </c>
      <c r="E17" s="620">
        <v>0</v>
      </c>
      <c r="F17" s="620">
        <v>0</v>
      </c>
      <c r="G17" s="16"/>
      <c r="H17" s="22">
        <v>0</v>
      </c>
    </row>
    <row r="18" spans="1:8" ht="13.5" thickBot="1">
      <c r="A18" s="90"/>
      <c r="B18" s="291">
        <v>5424</v>
      </c>
      <c r="C18" s="210" t="s">
        <v>148</v>
      </c>
      <c r="D18" s="223">
        <v>0</v>
      </c>
      <c r="E18" s="223">
        <v>0</v>
      </c>
      <c r="F18" s="223">
        <v>0</v>
      </c>
      <c r="G18" s="832"/>
      <c r="H18" s="216">
        <v>2</v>
      </c>
    </row>
    <row r="19" spans="1:8" ht="16.5" thickBot="1">
      <c r="A19" s="158" t="s">
        <v>1850</v>
      </c>
      <c r="B19" s="158"/>
      <c r="C19" s="306"/>
      <c r="D19" s="307">
        <f>SUM(D8:D18)</f>
        <v>0</v>
      </c>
      <c r="E19" s="307">
        <f>SUM(E8:E18)</f>
        <v>78</v>
      </c>
      <c r="F19" s="307">
        <f>SUM(F8:F18)</f>
        <v>79</v>
      </c>
      <c r="G19" s="126">
        <f>F19/E19*100</f>
        <v>101.28205128205127</v>
      </c>
      <c r="H19" s="308">
        <f>SUM(H8:H18)</f>
        <v>2623</v>
      </c>
    </row>
    <row r="21" spans="1:8" ht="15.75">
      <c r="A21" s="287"/>
      <c r="B21" s="287"/>
      <c r="C21" s="358"/>
      <c r="D21" s="366"/>
      <c r="E21" s="366"/>
      <c r="F21" s="366"/>
      <c r="G21" s="331"/>
      <c r="H21" s="366"/>
    </row>
    <row r="22" spans="1:8" ht="15.75">
      <c r="A22" s="287"/>
      <c r="B22" s="287"/>
      <c r="C22" s="358"/>
      <c r="D22" s="366"/>
      <c r="E22" s="366"/>
      <c r="F22" s="366"/>
      <c r="G22" s="331"/>
      <c r="H22" s="366"/>
    </row>
    <row r="32" spans="1:8" ht="12.75">
      <c r="A32" s="353"/>
      <c r="D32" s="111"/>
      <c r="E32" s="111"/>
      <c r="F32" s="111"/>
      <c r="H32" s="11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III/15</oddHeader>
    <oddFooter>&amp;C- 43 -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0">
      <selection activeCell="M33" sqref="M33"/>
    </sheetView>
  </sheetViews>
  <sheetFormatPr defaultColWidth="9.00390625" defaultRowHeight="12.75"/>
  <cols>
    <col min="1" max="1" width="4.875" style="23" customWidth="1"/>
    <col min="2" max="2" width="5.125" style="23" customWidth="1"/>
    <col min="3" max="3" width="32.75390625" style="23" customWidth="1"/>
    <col min="4" max="5" width="5.7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6384" width="9.125" style="23" customWidth="1"/>
  </cols>
  <sheetData>
    <row r="2" spans="1:8" ht="18.75">
      <c r="A2" s="150" t="s">
        <v>165</v>
      </c>
      <c r="C2" s="262"/>
      <c r="D2" s="107"/>
      <c r="E2" s="107"/>
      <c r="F2" s="107"/>
      <c r="G2" s="262"/>
      <c r="H2" s="107"/>
    </row>
    <row r="3" spans="4:8" ht="12.75">
      <c r="D3" s="107"/>
      <c r="E3" s="107"/>
      <c r="F3" s="107"/>
      <c r="H3" s="107"/>
    </row>
    <row r="4" spans="1:8" ht="15" thickBot="1">
      <c r="A4" s="264" t="s">
        <v>1842</v>
      </c>
      <c r="B4" s="151"/>
      <c r="F4" s="29"/>
      <c r="G4" s="30"/>
      <c r="H4" s="28" t="s">
        <v>42</v>
      </c>
    </row>
    <row r="5" spans="1:8" ht="13.5">
      <c r="A5" s="267" t="s">
        <v>401</v>
      </c>
      <c r="B5" s="42"/>
      <c r="C5" s="15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4.25" thickBot="1">
      <c r="A6" s="72">
        <v>4229</v>
      </c>
      <c r="B6" s="37" t="s">
        <v>167</v>
      </c>
      <c r="C6" s="56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</row>
    <row r="7" spans="1:8" ht="13.5">
      <c r="A7" s="305"/>
      <c r="B7" s="275" t="s">
        <v>402</v>
      </c>
      <c r="C7" s="153"/>
      <c r="D7" s="97"/>
      <c r="E7" s="97"/>
      <c r="F7" s="97"/>
      <c r="G7" s="97"/>
      <c r="H7" s="99"/>
    </row>
    <row r="8" spans="1:8" ht="12.75">
      <c r="A8" s="51">
        <v>4229</v>
      </c>
      <c r="B8" s="71">
        <v>5021</v>
      </c>
      <c r="C8" s="56" t="s">
        <v>22</v>
      </c>
      <c r="D8" s="620">
        <v>0</v>
      </c>
      <c r="E8" s="620">
        <v>0</v>
      </c>
      <c r="F8" s="620">
        <v>0</v>
      </c>
      <c r="G8" s="16"/>
      <c r="H8" s="22">
        <v>345</v>
      </c>
    </row>
    <row r="9" spans="1:8" ht="12.75">
      <c r="A9" s="76"/>
      <c r="B9" s="101">
        <v>5031</v>
      </c>
      <c r="C9" s="38" t="s">
        <v>24</v>
      </c>
      <c r="D9" s="620">
        <v>0</v>
      </c>
      <c r="E9" s="620">
        <v>0</v>
      </c>
      <c r="F9" s="620">
        <v>0</v>
      </c>
      <c r="G9" s="16"/>
      <c r="H9" s="75">
        <v>86</v>
      </c>
    </row>
    <row r="10" spans="1:8" ht="12.75">
      <c r="A10" s="76"/>
      <c r="B10" s="101">
        <v>5032</v>
      </c>
      <c r="C10" s="38" t="s">
        <v>25</v>
      </c>
      <c r="D10" s="620">
        <v>0</v>
      </c>
      <c r="E10" s="620">
        <v>0</v>
      </c>
      <c r="F10" s="620">
        <v>0</v>
      </c>
      <c r="G10" s="16"/>
      <c r="H10" s="75">
        <v>31</v>
      </c>
    </row>
    <row r="11" spans="1:8" ht="12.75">
      <c r="A11" s="76"/>
      <c r="B11" s="284">
        <v>5137</v>
      </c>
      <c r="C11" s="38" t="s">
        <v>33</v>
      </c>
      <c r="D11" s="620">
        <v>0</v>
      </c>
      <c r="E11" s="620">
        <v>0</v>
      </c>
      <c r="F11" s="620">
        <v>0</v>
      </c>
      <c r="G11" s="16"/>
      <c r="H11" s="75">
        <v>0</v>
      </c>
    </row>
    <row r="12" spans="1:8" ht="12.75">
      <c r="A12" s="76"/>
      <c r="B12" s="101">
        <v>5139</v>
      </c>
      <c r="C12" s="38" t="s">
        <v>1866</v>
      </c>
      <c r="D12" s="620">
        <v>0</v>
      </c>
      <c r="E12" s="620">
        <v>0</v>
      </c>
      <c r="F12" s="620">
        <v>0</v>
      </c>
      <c r="G12" s="16"/>
      <c r="H12" s="75">
        <v>0</v>
      </c>
    </row>
    <row r="13" spans="1:8" ht="12.75">
      <c r="A13" s="278"/>
      <c r="B13" s="73">
        <v>5163</v>
      </c>
      <c r="C13" s="56" t="s">
        <v>1918</v>
      </c>
      <c r="D13" s="620">
        <v>0</v>
      </c>
      <c r="E13" s="620">
        <v>0</v>
      </c>
      <c r="F13" s="620">
        <v>0</v>
      </c>
      <c r="G13" s="16"/>
      <c r="H13" s="22">
        <v>0</v>
      </c>
    </row>
    <row r="14" spans="1:8" ht="12.75">
      <c r="A14" s="278"/>
      <c r="B14" s="73">
        <v>5164</v>
      </c>
      <c r="C14" s="56" t="s">
        <v>1847</v>
      </c>
      <c r="D14" s="620">
        <v>0</v>
      </c>
      <c r="E14" s="620">
        <v>0</v>
      </c>
      <c r="F14" s="620">
        <v>0</v>
      </c>
      <c r="G14" s="16"/>
      <c r="H14" s="22">
        <v>96</v>
      </c>
    </row>
    <row r="15" spans="1:8" ht="12.75">
      <c r="A15" s="278"/>
      <c r="B15" s="101">
        <v>5169</v>
      </c>
      <c r="C15" s="38" t="s">
        <v>1913</v>
      </c>
      <c r="D15" s="620">
        <v>0</v>
      </c>
      <c r="E15" s="620">
        <v>0</v>
      </c>
      <c r="F15" s="620">
        <v>0</v>
      </c>
      <c r="G15" s="16"/>
      <c r="H15" s="22">
        <v>192</v>
      </c>
    </row>
    <row r="16" spans="1:8" ht="12.75">
      <c r="A16" s="278"/>
      <c r="B16" s="101">
        <v>5172</v>
      </c>
      <c r="C16" s="38" t="s">
        <v>1924</v>
      </c>
      <c r="D16" s="620">
        <v>0</v>
      </c>
      <c r="E16" s="620">
        <v>0</v>
      </c>
      <c r="F16" s="620">
        <v>0</v>
      </c>
      <c r="G16" s="16"/>
      <c r="H16" s="22">
        <v>0</v>
      </c>
    </row>
    <row r="17" spans="1:8" ht="12.75">
      <c r="A17" s="278"/>
      <c r="B17" s="101">
        <v>5173</v>
      </c>
      <c r="C17" s="38" t="s">
        <v>77</v>
      </c>
      <c r="D17" s="620">
        <v>0</v>
      </c>
      <c r="E17" s="620">
        <v>0</v>
      </c>
      <c r="F17" s="620">
        <v>0</v>
      </c>
      <c r="G17" s="16"/>
      <c r="H17" s="22">
        <v>0</v>
      </c>
    </row>
    <row r="18" spans="1:8" ht="13.5" thickBot="1">
      <c r="A18" s="90"/>
      <c r="B18" s="427">
        <v>5175</v>
      </c>
      <c r="C18" s="81" t="s">
        <v>1914</v>
      </c>
      <c r="D18" s="653">
        <v>0</v>
      </c>
      <c r="E18" s="653">
        <v>0</v>
      </c>
      <c r="F18" s="653">
        <v>0</v>
      </c>
      <c r="G18" s="215"/>
      <c r="H18" s="224">
        <v>9</v>
      </c>
    </row>
    <row r="19" spans="1:8" ht="16.5" thickBot="1">
      <c r="A19" s="158" t="s">
        <v>1850</v>
      </c>
      <c r="B19" s="158"/>
      <c r="C19" s="306"/>
      <c r="D19" s="307">
        <f>SUM(D8:D18)</f>
        <v>0</v>
      </c>
      <c r="E19" s="307">
        <f>SUM(E8:E18)</f>
        <v>0</v>
      </c>
      <c r="F19" s="307">
        <f>SUM(F8:F18)</f>
        <v>0</v>
      </c>
      <c r="G19" s="105"/>
      <c r="H19" s="308">
        <f>SUM(H8:H18)</f>
        <v>759</v>
      </c>
    </row>
    <row r="21" ht="13.5" thickBot="1"/>
    <row r="22" spans="1:8" ht="15">
      <c r="A22" s="113" t="s">
        <v>1839</v>
      </c>
      <c r="B22" s="114"/>
      <c r="C22" s="115"/>
      <c r="D22" s="34" t="s">
        <v>83</v>
      </c>
      <c r="E22" s="34" t="s">
        <v>208</v>
      </c>
      <c r="F22" s="34" t="s">
        <v>95</v>
      </c>
      <c r="G22" s="34" t="s">
        <v>96</v>
      </c>
      <c r="H22" s="35" t="s">
        <v>95</v>
      </c>
    </row>
    <row r="23" spans="1:8" ht="14.25" thickBot="1">
      <c r="A23" s="116"/>
      <c r="B23" s="117"/>
      <c r="C23" s="118"/>
      <c r="D23" s="39">
        <v>2012</v>
      </c>
      <c r="E23" s="39">
        <v>2012</v>
      </c>
      <c r="F23" s="39" t="s">
        <v>1233</v>
      </c>
      <c r="G23" s="39" t="s">
        <v>97</v>
      </c>
      <c r="H23" s="40" t="s">
        <v>1234</v>
      </c>
    </row>
    <row r="24" spans="1:8" ht="12.75">
      <c r="A24" s="309">
        <v>4229</v>
      </c>
      <c r="B24" s="101">
        <v>6111</v>
      </c>
      <c r="C24" s="38" t="s">
        <v>1926</v>
      </c>
      <c r="D24" s="67">
        <v>0</v>
      </c>
      <c r="E24" s="67">
        <v>0</v>
      </c>
      <c r="F24" s="67">
        <v>0</v>
      </c>
      <c r="G24" s="121"/>
      <c r="H24" s="22">
        <v>0</v>
      </c>
    </row>
    <row r="25" spans="1:8" ht="15.75" thickBot="1">
      <c r="A25" s="57"/>
      <c r="B25" s="311" t="s">
        <v>1852</v>
      </c>
      <c r="C25" s="281"/>
      <c r="D25" s="59">
        <f>SUM(D24:D24)</f>
        <v>0</v>
      </c>
      <c r="E25" s="59">
        <f>SUM(E24:E24)</f>
        <v>0</v>
      </c>
      <c r="F25" s="59">
        <f>SUM(F24:F24)</f>
        <v>0</v>
      </c>
      <c r="G25" s="60"/>
      <c r="H25" s="61">
        <f>SUM(H24:H24)</f>
        <v>0</v>
      </c>
    </row>
    <row r="26" spans="1:8" ht="16.5" thickBot="1">
      <c r="A26" s="123" t="s">
        <v>1853</v>
      </c>
      <c r="B26" s="124"/>
      <c r="C26" s="125"/>
      <c r="D26" s="104">
        <f>SUM(D25)</f>
        <v>0</v>
      </c>
      <c r="E26" s="104">
        <f>SUM(E25)</f>
        <v>0</v>
      </c>
      <c r="F26" s="104">
        <f>SUM(F25)</f>
        <v>0</v>
      </c>
      <c r="G26" s="126"/>
      <c r="H26" s="106">
        <f>SUM(H25)</f>
        <v>0</v>
      </c>
    </row>
    <row r="27" spans="1:8" ht="12.75">
      <c r="A27" s="108"/>
      <c r="B27" s="109"/>
      <c r="C27" s="110"/>
      <c r="D27" s="111"/>
      <c r="E27" s="111"/>
      <c r="F27" s="111"/>
      <c r="G27" s="112"/>
      <c r="H27" s="111"/>
    </row>
    <row r="28" spans="1:8" ht="12.75">
      <c r="A28" s="108"/>
      <c r="B28" s="109"/>
      <c r="C28" s="110"/>
      <c r="D28" s="111"/>
      <c r="E28" s="111"/>
      <c r="F28" s="111"/>
      <c r="G28" s="112"/>
      <c r="H28" s="111"/>
    </row>
    <row r="29" spans="1:8" ht="12.75">
      <c r="A29" s="108"/>
      <c r="B29" s="109"/>
      <c r="C29" s="110"/>
      <c r="D29" s="111"/>
      <c r="E29" s="111"/>
      <c r="F29" s="111"/>
      <c r="G29" s="112"/>
      <c r="H29" s="111"/>
    </row>
    <row r="30" spans="1:8" ht="16.5" thickBot="1">
      <c r="A30" s="127" t="s">
        <v>1854</v>
      </c>
      <c r="B30" s="128"/>
      <c r="C30" s="66"/>
      <c r="D30" s="129"/>
      <c r="E30" s="129"/>
      <c r="F30" s="129"/>
      <c r="G30" s="66"/>
      <c r="H30" s="129"/>
    </row>
    <row r="31" spans="1:8" ht="13.5">
      <c r="A31" s="130" t="s">
        <v>1855</v>
      </c>
      <c r="B31" s="131"/>
      <c r="C31" s="132" t="s">
        <v>1856</v>
      </c>
      <c r="D31" s="34" t="s">
        <v>83</v>
      </c>
      <c r="E31" s="34" t="s">
        <v>208</v>
      </c>
      <c r="F31" s="34" t="s">
        <v>95</v>
      </c>
      <c r="G31" s="34" t="s">
        <v>96</v>
      </c>
      <c r="H31" s="35" t="s">
        <v>95</v>
      </c>
    </row>
    <row r="32" spans="1:8" ht="14.25" thickBot="1">
      <c r="A32" s="133"/>
      <c r="B32" s="134" t="s">
        <v>1857</v>
      </c>
      <c r="C32" s="135"/>
      <c r="D32" s="39">
        <v>2012</v>
      </c>
      <c r="E32" s="39">
        <v>2012</v>
      </c>
      <c r="F32" s="39" t="s">
        <v>1233</v>
      </c>
      <c r="G32" s="39" t="s">
        <v>97</v>
      </c>
      <c r="H32" s="40" t="s">
        <v>1234</v>
      </c>
    </row>
    <row r="33" spans="1:8" ht="12.75">
      <c r="A33" s="258">
        <v>30</v>
      </c>
      <c r="B33" s="168">
        <v>8101</v>
      </c>
      <c r="C33" s="13" t="s">
        <v>169</v>
      </c>
      <c r="D33" s="652">
        <v>0</v>
      </c>
      <c r="E33" s="652">
        <v>0</v>
      </c>
      <c r="F33" s="19">
        <v>0</v>
      </c>
      <c r="G33" s="121"/>
      <c r="H33" s="18"/>
    </row>
    <row r="34" spans="1:8" ht="12.75">
      <c r="A34" s="258">
        <v>30</v>
      </c>
      <c r="B34" s="168">
        <v>8102</v>
      </c>
      <c r="C34" s="13" t="s">
        <v>170</v>
      </c>
      <c r="D34" s="19">
        <v>0</v>
      </c>
      <c r="E34" s="19">
        <v>0</v>
      </c>
      <c r="F34" s="19">
        <v>0</v>
      </c>
      <c r="G34" s="121"/>
      <c r="H34" s="18"/>
    </row>
    <row r="35" spans="1:8" ht="12.75">
      <c r="A35" s="258">
        <v>30</v>
      </c>
      <c r="B35" s="168">
        <v>8103</v>
      </c>
      <c r="C35" s="13" t="s">
        <v>171</v>
      </c>
      <c r="D35" s="19">
        <v>0</v>
      </c>
      <c r="E35" s="19">
        <v>0</v>
      </c>
      <c r="F35" s="19">
        <v>0</v>
      </c>
      <c r="G35" s="121"/>
      <c r="H35" s="18"/>
    </row>
    <row r="36" spans="1:8" ht="15.75" thickBot="1">
      <c r="A36" s="140"/>
      <c r="B36" s="141"/>
      <c r="C36" s="142" t="s">
        <v>168</v>
      </c>
      <c r="D36" s="143">
        <f>SUM(D33:D35)</f>
        <v>0</v>
      </c>
      <c r="E36" s="143">
        <f>SUM(E33:E35)</f>
        <v>0</v>
      </c>
      <c r="F36" s="143">
        <f>SUM(F33:F35)</f>
        <v>0</v>
      </c>
      <c r="G36" s="144"/>
      <c r="H36" s="145"/>
    </row>
    <row r="37" spans="1:8" ht="16.5" thickBot="1">
      <c r="A37" s="312"/>
      <c r="B37" s="300"/>
      <c r="C37" s="304" t="s">
        <v>1840</v>
      </c>
      <c r="D37" s="147">
        <f>SUM(D36)</f>
        <v>0</v>
      </c>
      <c r="E37" s="147">
        <f>SUM(E36)</f>
        <v>0</v>
      </c>
      <c r="F37" s="147">
        <f>SUM(F36)</f>
        <v>0</v>
      </c>
      <c r="G37" s="126"/>
      <c r="H37" s="148">
        <v>0</v>
      </c>
    </row>
    <row r="38" spans="1:8" ht="12.75">
      <c r="A38" s="108"/>
      <c r="B38" s="109"/>
      <c r="C38" s="149"/>
      <c r="D38" s="111"/>
      <c r="E38" s="111"/>
      <c r="F38" s="111"/>
      <c r="G38" s="112"/>
      <c r="H38" s="111"/>
    </row>
    <row r="39" spans="1:8" ht="12.75">
      <c r="A39" s="108"/>
      <c r="B39" s="109"/>
      <c r="C39" s="149"/>
      <c r="D39" s="111"/>
      <c r="E39" s="111"/>
      <c r="F39" s="111"/>
      <c r="G39" s="112"/>
      <c r="H39" s="111"/>
    </row>
    <row r="42" spans="1:8" ht="19.5" thickBot="1">
      <c r="A42" s="150" t="s">
        <v>166</v>
      </c>
      <c r="B42" s="151"/>
      <c r="D42" s="29"/>
      <c r="E42" s="29"/>
      <c r="F42" s="29"/>
      <c r="G42" s="30"/>
      <c r="H42" s="29"/>
    </row>
    <row r="43" spans="1:8" ht="13.5">
      <c r="A43" s="152"/>
      <c r="B43" s="32"/>
      <c r="C43" s="153"/>
      <c r="D43" s="34" t="s">
        <v>83</v>
      </c>
      <c r="E43" s="34" t="s">
        <v>208</v>
      </c>
      <c r="F43" s="34" t="s">
        <v>95</v>
      </c>
      <c r="G43" s="34" t="s">
        <v>96</v>
      </c>
      <c r="H43" s="35" t="s">
        <v>95</v>
      </c>
    </row>
    <row r="44" spans="1:8" ht="14.25" thickBot="1">
      <c r="A44" s="50"/>
      <c r="B44" s="109"/>
      <c r="C44" s="149"/>
      <c r="D44" s="39">
        <v>2012</v>
      </c>
      <c r="E44" s="39">
        <v>2012</v>
      </c>
      <c r="F44" s="39" t="s">
        <v>1233</v>
      </c>
      <c r="G44" s="39" t="s">
        <v>97</v>
      </c>
      <c r="H44" s="40" t="s">
        <v>1234</v>
      </c>
    </row>
    <row r="45" spans="1:8" ht="12.75">
      <c r="A45" s="154" t="s">
        <v>1838</v>
      </c>
      <c r="B45" s="155"/>
      <c r="C45" s="156"/>
      <c r="D45" s="1">
        <f>'54 44'!D19</f>
        <v>0</v>
      </c>
      <c r="E45" s="1">
        <f>'54 44'!E19</f>
        <v>0</v>
      </c>
      <c r="F45" s="1">
        <f>'54 44'!F19</f>
        <v>0</v>
      </c>
      <c r="G45" s="157"/>
      <c r="H45" s="10">
        <f>'54 44'!H19</f>
        <v>759</v>
      </c>
    </row>
    <row r="46" spans="1:8" ht="13.5" thickBot="1">
      <c r="A46" s="93" t="s">
        <v>1835</v>
      </c>
      <c r="B46" s="71"/>
      <c r="C46" s="13"/>
      <c r="D46" s="5">
        <f>'54 44'!D37</f>
        <v>0</v>
      </c>
      <c r="E46" s="5">
        <f>'54 44'!E37</f>
        <v>0</v>
      </c>
      <c r="F46" s="5">
        <f>'54 44'!F37</f>
        <v>0</v>
      </c>
      <c r="G46" s="100"/>
      <c r="H46" s="7">
        <f>'54 44'!H37</f>
        <v>0</v>
      </c>
    </row>
    <row r="47" spans="1:8" ht="16.5" thickBot="1">
      <c r="A47" s="158" t="s">
        <v>1907</v>
      </c>
      <c r="B47" s="159"/>
      <c r="C47" s="160"/>
      <c r="D47" s="147">
        <f>SUM(D45:D46)</f>
        <v>0</v>
      </c>
      <c r="E47" s="147">
        <f>SUM(E45:E46)</f>
        <v>0</v>
      </c>
      <c r="F47" s="147">
        <f>SUM(F45:F46)</f>
        <v>0</v>
      </c>
      <c r="G47" s="161"/>
      <c r="H47" s="148">
        <f>SUM(H45:H46)</f>
        <v>759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III/16</oddHeader>
    <oddFooter>&amp;C- 44 -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64">
      <selection activeCell="J108" sqref="J108"/>
    </sheetView>
  </sheetViews>
  <sheetFormatPr defaultColWidth="9.00390625" defaultRowHeight="12.75"/>
  <cols>
    <col min="1" max="1" width="4.875" style="23" customWidth="1"/>
    <col min="2" max="2" width="5.25390625" style="23" customWidth="1"/>
    <col min="3" max="3" width="31.75390625" style="23" customWidth="1"/>
    <col min="4" max="4" width="7.25390625" style="23" bestFit="1" customWidth="1"/>
    <col min="5" max="5" width="7.1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1" ht="12.75">
      <c r="H1" s="28" t="s">
        <v>1786</v>
      </c>
    </row>
    <row r="2" spans="1:7" ht="18.75">
      <c r="A2" s="150" t="s">
        <v>115</v>
      </c>
      <c r="B2" s="261"/>
      <c r="C2" s="262"/>
      <c r="F2" s="262"/>
      <c r="G2" s="262"/>
    </row>
    <row r="3" ht="12.75">
      <c r="B3" s="151"/>
    </row>
    <row r="4" spans="1:8" ht="15" thickBot="1">
      <c r="A4" s="264" t="s">
        <v>1842</v>
      </c>
      <c r="B4" s="151"/>
      <c r="F4" s="265"/>
      <c r="G4" s="266"/>
      <c r="H4" s="28" t="s">
        <v>42</v>
      </c>
    </row>
    <row r="5" spans="1:8" ht="13.5">
      <c r="A5" s="422" t="s">
        <v>401</v>
      </c>
      <c r="B5" s="268"/>
      <c r="C5" s="4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3.5">
      <c r="A6" s="72">
        <v>3311</v>
      </c>
      <c r="B6" s="237" t="s">
        <v>1864</v>
      </c>
      <c r="C6" s="272"/>
      <c r="D6" s="269">
        <v>2012</v>
      </c>
      <c r="E6" s="269">
        <v>2012</v>
      </c>
      <c r="F6" s="269" t="s">
        <v>1233</v>
      </c>
      <c r="G6" s="269" t="s">
        <v>97</v>
      </c>
      <c r="H6" s="270" t="s">
        <v>1234</v>
      </c>
    </row>
    <row r="7" spans="1:8" ht="13.5">
      <c r="A7" s="72">
        <v>3316</v>
      </c>
      <c r="B7" s="237" t="s">
        <v>1209</v>
      </c>
      <c r="C7" s="38"/>
      <c r="D7" s="269"/>
      <c r="E7" s="269"/>
      <c r="F7" s="269"/>
      <c r="G7" s="269"/>
      <c r="H7" s="270"/>
    </row>
    <row r="8" spans="1:8" ht="13.5">
      <c r="A8" s="72">
        <v>3317</v>
      </c>
      <c r="B8" s="37" t="s">
        <v>1908</v>
      </c>
      <c r="C8" s="38"/>
      <c r="D8" s="269"/>
      <c r="E8" s="269"/>
      <c r="F8" s="269"/>
      <c r="G8" s="269"/>
      <c r="H8" s="270"/>
    </row>
    <row r="9" spans="1:8" ht="12.75">
      <c r="A9" s="72">
        <v>3319</v>
      </c>
      <c r="B9" s="37" t="s">
        <v>1865</v>
      </c>
      <c r="C9" s="38"/>
      <c r="D9" s="273"/>
      <c r="E9" s="273"/>
      <c r="F9" s="273"/>
      <c r="G9" s="273"/>
      <c r="H9" s="274"/>
    </row>
    <row r="10" spans="1:8" ht="12.75">
      <c r="A10" s="72">
        <v>3399</v>
      </c>
      <c r="B10" s="37" t="s">
        <v>74</v>
      </c>
      <c r="C10" s="38"/>
      <c r="D10" s="273"/>
      <c r="E10" s="273"/>
      <c r="F10" s="273"/>
      <c r="G10" s="273"/>
      <c r="H10" s="274"/>
    </row>
    <row r="11" spans="1:8" ht="12.75">
      <c r="A11" s="72">
        <v>3419</v>
      </c>
      <c r="B11" s="37" t="s">
        <v>365</v>
      </c>
      <c r="C11" s="38"/>
      <c r="D11" s="273"/>
      <c r="E11" s="273"/>
      <c r="F11" s="273"/>
      <c r="G11" s="273"/>
      <c r="H11" s="274"/>
    </row>
    <row r="12" spans="1:8" ht="12.75">
      <c r="A12" s="72">
        <v>3429</v>
      </c>
      <c r="B12" s="237" t="s">
        <v>404</v>
      </c>
      <c r="C12" s="272"/>
      <c r="D12" s="273"/>
      <c r="E12" s="273"/>
      <c r="F12" s="273"/>
      <c r="G12" s="273"/>
      <c r="H12" s="274"/>
    </row>
    <row r="13" spans="1:8" ht="12.75">
      <c r="A13" s="76">
        <v>6223</v>
      </c>
      <c r="B13" s="37" t="s">
        <v>406</v>
      </c>
      <c r="C13" s="38"/>
      <c r="D13" s="273"/>
      <c r="E13" s="273"/>
      <c r="F13" s="273"/>
      <c r="G13" s="273"/>
      <c r="H13" s="274"/>
    </row>
    <row r="14" spans="1:8" ht="13.5" thickBot="1">
      <c r="A14" s="290">
        <v>6229</v>
      </c>
      <c r="B14" s="37" t="s">
        <v>546</v>
      </c>
      <c r="C14" s="38"/>
      <c r="D14" s="273"/>
      <c r="E14" s="273"/>
      <c r="F14" s="273"/>
      <c r="G14" s="273"/>
      <c r="H14" s="274"/>
    </row>
    <row r="15" spans="1:8" ht="13.5">
      <c r="A15" s="814"/>
      <c r="B15" s="275" t="s">
        <v>402</v>
      </c>
      <c r="C15" s="153"/>
      <c r="D15" s="97"/>
      <c r="E15" s="97"/>
      <c r="F15" s="97"/>
      <c r="G15" s="97"/>
      <c r="H15" s="99"/>
    </row>
    <row r="16" spans="1:8" ht="12.75">
      <c r="A16" s="51">
        <v>3311</v>
      </c>
      <c r="B16" s="73">
        <v>5222</v>
      </c>
      <c r="C16" s="13" t="s">
        <v>427</v>
      </c>
      <c r="D16" s="67">
        <v>0</v>
      </c>
      <c r="E16" s="67">
        <v>0</v>
      </c>
      <c r="F16" s="67">
        <v>0</v>
      </c>
      <c r="G16" s="16"/>
      <c r="H16" s="22">
        <v>930</v>
      </c>
    </row>
    <row r="17" spans="1:8" ht="12.75">
      <c r="A17" s="76"/>
      <c r="B17" s="619">
        <v>5229</v>
      </c>
      <c r="C17" s="618" t="s">
        <v>399</v>
      </c>
      <c r="D17" s="541">
        <v>800</v>
      </c>
      <c r="E17" s="541">
        <v>0</v>
      </c>
      <c r="F17" s="67">
        <v>0</v>
      </c>
      <c r="G17" s="16"/>
      <c r="H17" s="22">
        <v>0</v>
      </c>
    </row>
    <row r="18" spans="1:8" ht="13.5" thickBot="1">
      <c r="A18" s="90"/>
      <c r="B18" s="91" t="s">
        <v>1840</v>
      </c>
      <c r="C18" s="92"/>
      <c r="D18" s="5">
        <f>SUM(D16:D17)</f>
        <v>800</v>
      </c>
      <c r="E18" s="5">
        <f>SUM(E16:E17)</f>
        <v>0</v>
      </c>
      <c r="F18" s="5">
        <f>SUM(F16:F17)</f>
        <v>0</v>
      </c>
      <c r="G18" s="83"/>
      <c r="H18" s="7">
        <f>SUM(H16:H17)</f>
        <v>930</v>
      </c>
    </row>
    <row r="19" spans="1:8" ht="12.75">
      <c r="A19" s="68">
        <v>3316</v>
      </c>
      <c r="B19" s="101">
        <v>5169</v>
      </c>
      <c r="C19" s="38" t="s">
        <v>86</v>
      </c>
      <c r="D19" s="44">
        <v>0</v>
      </c>
      <c r="E19" s="44">
        <v>200</v>
      </c>
      <c r="F19" s="44">
        <v>200</v>
      </c>
      <c r="G19" s="98">
        <f aca="true" t="shared" si="0" ref="G19:G26">F19/E19*100</f>
        <v>100</v>
      </c>
      <c r="H19" s="70">
        <v>130</v>
      </c>
    </row>
    <row r="20" spans="1:8" ht="13.5" thickBot="1">
      <c r="A20" s="79"/>
      <c r="B20" s="80" t="s">
        <v>1840</v>
      </c>
      <c r="C20" s="92"/>
      <c r="D20" s="5">
        <f>SUM(D19:D19)</f>
        <v>0</v>
      </c>
      <c r="E20" s="5">
        <f>SUM(E19:E19)</f>
        <v>200</v>
      </c>
      <c r="F20" s="5">
        <f>SUM(F19:F19)</f>
        <v>200</v>
      </c>
      <c r="G20" s="100">
        <f t="shared" si="0"/>
        <v>100</v>
      </c>
      <c r="H20" s="7">
        <f>SUM(H19:H19)</f>
        <v>130</v>
      </c>
    </row>
    <row r="21" spans="1:8" ht="12.75">
      <c r="A21" s="68">
        <v>3317</v>
      </c>
      <c r="B21" s="86">
        <v>5139</v>
      </c>
      <c r="C21" s="43" t="s">
        <v>1912</v>
      </c>
      <c r="D21" s="44">
        <v>30</v>
      </c>
      <c r="E21" s="44">
        <v>30</v>
      </c>
      <c r="F21" s="44">
        <v>27</v>
      </c>
      <c r="G21" s="98">
        <f t="shared" si="0"/>
        <v>90</v>
      </c>
      <c r="H21" s="70">
        <v>56</v>
      </c>
    </row>
    <row r="22" spans="1:8" ht="12.75">
      <c r="A22" s="76"/>
      <c r="B22" s="101">
        <v>5169</v>
      </c>
      <c r="C22" s="38" t="s">
        <v>86</v>
      </c>
      <c r="D22" s="74">
        <v>300</v>
      </c>
      <c r="E22" s="74">
        <v>200</v>
      </c>
      <c r="F22" s="74">
        <v>51</v>
      </c>
      <c r="G22" s="16">
        <f t="shared" si="0"/>
        <v>25.5</v>
      </c>
      <c r="H22" s="75">
        <v>469</v>
      </c>
    </row>
    <row r="23" spans="1:8" ht="12.75">
      <c r="A23" s="350"/>
      <c r="B23" s="101">
        <v>5175</v>
      </c>
      <c r="C23" s="38" t="s">
        <v>1914</v>
      </c>
      <c r="D23" s="200">
        <v>30</v>
      </c>
      <c r="E23" s="200">
        <v>30</v>
      </c>
      <c r="F23" s="200">
        <v>29</v>
      </c>
      <c r="G23" s="16">
        <f t="shared" si="0"/>
        <v>96.66666666666667</v>
      </c>
      <c r="H23" s="346">
        <v>34</v>
      </c>
    </row>
    <row r="24" spans="1:8" ht="12.75">
      <c r="A24" s="350"/>
      <c r="B24" s="619">
        <v>5221</v>
      </c>
      <c r="C24" s="618" t="s">
        <v>411</v>
      </c>
      <c r="D24" s="620">
        <v>0</v>
      </c>
      <c r="E24" s="620">
        <v>0</v>
      </c>
      <c r="F24" s="620">
        <v>0</v>
      </c>
      <c r="G24" s="16"/>
      <c r="H24" s="616">
        <v>50</v>
      </c>
    </row>
    <row r="25" spans="1:8" ht="12.75">
      <c r="A25" s="350"/>
      <c r="B25" s="617">
        <v>5222</v>
      </c>
      <c r="C25" s="618" t="s">
        <v>408</v>
      </c>
      <c r="D25" s="620">
        <v>0</v>
      </c>
      <c r="E25" s="620">
        <v>0</v>
      </c>
      <c r="F25" s="620">
        <v>0</v>
      </c>
      <c r="G25" s="16"/>
      <c r="H25" s="616">
        <v>170</v>
      </c>
    </row>
    <row r="26" spans="1:8" ht="13.5" thickBot="1">
      <c r="A26" s="90"/>
      <c r="B26" s="94" t="s">
        <v>1840</v>
      </c>
      <c r="C26" s="81"/>
      <c r="D26" s="82">
        <f>SUM(D21:D25)</f>
        <v>360</v>
      </c>
      <c r="E26" s="82">
        <f>SUM(E21:E25)</f>
        <v>260</v>
      </c>
      <c r="F26" s="82">
        <f>SUM(F21:F25)</f>
        <v>107</v>
      </c>
      <c r="G26" s="100">
        <f t="shared" si="0"/>
        <v>41.15384615384615</v>
      </c>
      <c r="H26" s="84">
        <f>SUM(H21:H25)</f>
        <v>779</v>
      </c>
    </row>
    <row r="27" spans="1:8" ht="12.75">
      <c r="A27" s="68">
        <v>3319</v>
      </c>
      <c r="B27" s="73">
        <v>5139</v>
      </c>
      <c r="C27" s="13" t="s">
        <v>1912</v>
      </c>
      <c r="D27" s="67">
        <v>50</v>
      </c>
      <c r="E27" s="67">
        <v>50</v>
      </c>
      <c r="F27" s="67">
        <v>13</v>
      </c>
      <c r="G27" s="16">
        <f>F27/E27*100</f>
        <v>26</v>
      </c>
      <c r="H27" s="22">
        <v>49</v>
      </c>
    </row>
    <row r="28" spans="1:8" ht="12.75">
      <c r="A28" s="278"/>
      <c r="B28" s="73">
        <v>5169</v>
      </c>
      <c r="C28" s="38" t="s">
        <v>86</v>
      </c>
      <c r="D28" s="74">
        <v>300</v>
      </c>
      <c r="E28" s="74">
        <v>300</v>
      </c>
      <c r="F28" s="74">
        <v>279</v>
      </c>
      <c r="G28" s="16">
        <f>F28/E28*100</f>
        <v>93</v>
      </c>
      <c r="H28" s="75">
        <v>311</v>
      </c>
    </row>
    <row r="29" spans="1:8" ht="12.75">
      <c r="A29" s="278"/>
      <c r="B29" s="101">
        <v>5175</v>
      </c>
      <c r="C29" s="38" t="s">
        <v>1914</v>
      </c>
      <c r="D29" s="74">
        <v>10</v>
      </c>
      <c r="E29" s="74">
        <v>10</v>
      </c>
      <c r="F29" s="74">
        <v>4</v>
      </c>
      <c r="G29" s="16">
        <f>F29/E29*100</f>
        <v>40</v>
      </c>
      <c r="H29" s="75">
        <v>2</v>
      </c>
    </row>
    <row r="30" spans="1:8" ht="12.75">
      <c r="A30" s="278"/>
      <c r="B30" s="101">
        <v>5192</v>
      </c>
      <c r="C30" s="38" t="s">
        <v>407</v>
      </c>
      <c r="D30" s="74">
        <v>1</v>
      </c>
      <c r="E30" s="74">
        <v>1</v>
      </c>
      <c r="F30" s="74">
        <v>0</v>
      </c>
      <c r="G30" s="16">
        <f>F30/E30*100</f>
        <v>0</v>
      </c>
      <c r="H30" s="75">
        <v>0</v>
      </c>
    </row>
    <row r="31" spans="1:8" ht="13.5" thickBot="1">
      <c r="A31" s="90"/>
      <c r="B31" s="94" t="s">
        <v>1840</v>
      </c>
      <c r="C31" s="81"/>
      <c r="D31" s="82">
        <f>SUM(D27:D30)</f>
        <v>361</v>
      </c>
      <c r="E31" s="82">
        <f>SUM(E27:E30)</f>
        <v>361</v>
      </c>
      <c r="F31" s="82">
        <f>SUM(F27:F30)</f>
        <v>296</v>
      </c>
      <c r="G31" s="83">
        <f>F31/E31*100</f>
        <v>81.99445983379502</v>
      </c>
      <c r="H31" s="84">
        <f>SUM(H27:H30)</f>
        <v>362</v>
      </c>
    </row>
    <row r="32" spans="1:8" ht="12.75">
      <c r="A32" s="424">
        <v>3392</v>
      </c>
      <c r="B32" s="812">
        <v>5213</v>
      </c>
      <c r="C32" s="813" t="s">
        <v>174</v>
      </c>
      <c r="D32" s="44">
        <v>0</v>
      </c>
      <c r="E32" s="44">
        <v>0</v>
      </c>
      <c r="F32" s="44">
        <v>0</v>
      </c>
      <c r="G32" s="85"/>
      <c r="H32" s="70">
        <v>1350</v>
      </c>
    </row>
    <row r="33" spans="1:8" ht="13.5" thickBot="1">
      <c r="A33" s="79"/>
      <c r="B33" s="80" t="s">
        <v>1840</v>
      </c>
      <c r="C33" s="92"/>
      <c r="D33" s="5">
        <f>SUM(D32:D32)</f>
        <v>0</v>
      </c>
      <c r="E33" s="5">
        <f>SUM(E32:E32)</f>
        <v>0</v>
      </c>
      <c r="F33" s="5">
        <f>SUM(F32:F32)</f>
        <v>0</v>
      </c>
      <c r="G33" s="83"/>
      <c r="H33" s="7">
        <f>SUM(H32:H32)</f>
        <v>1350</v>
      </c>
    </row>
    <row r="34" spans="1:8" ht="12.75">
      <c r="A34" s="68">
        <v>3399</v>
      </c>
      <c r="B34" s="101">
        <v>5139</v>
      </c>
      <c r="C34" s="38" t="s">
        <v>1866</v>
      </c>
      <c r="D34" s="74">
        <v>250</v>
      </c>
      <c r="E34" s="74">
        <v>290</v>
      </c>
      <c r="F34" s="74">
        <v>267</v>
      </c>
      <c r="G34" s="16">
        <f aca="true" t="shared" si="1" ref="G34:G43">F34/E34*100</f>
        <v>92.06896551724138</v>
      </c>
      <c r="H34" s="75">
        <v>258</v>
      </c>
    </row>
    <row r="35" spans="1:8" ht="12.75">
      <c r="A35" s="278"/>
      <c r="B35" s="101">
        <v>5161</v>
      </c>
      <c r="C35" s="38" t="s">
        <v>57</v>
      </c>
      <c r="D35" s="74">
        <v>15</v>
      </c>
      <c r="E35" s="74">
        <v>15</v>
      </c>
      <c r="F35" s="74">
        <v>0</v>
      </c>
      <c r="G35" s="16">
        <f t="shared" si="1"/>
        <v>0</v>
      </c>
      <c r="H35" s="75">
        <v>0</v>
      </c>
    </row>
    <row r="36" spans="1:8" ht="12.75">
      <c r="A36" s="278"/>
      <c r="B36" s="73">
        <v>5164</v>
      </c>
      <c r="C36" s="56" t="s">
        <v>1847</v>
      </c>
      <c r="D36" s="74">
        <v>180</v>
      </c>
      <c r="E36" s="74">
        <v>180</v>
      </c>
      <c r="F36" s="74">
        <v>12</v>
      </c>
      <c r="G36" s="16">
        <f t="shared" si="1"/>
        <v>6.666666666666667</v>
      </c>
      <c r="H36" s="75">
        <v>30</v>
      </c>
    </row>
    <row r="37" spans="1:8" ht="12.75">
      <c r="A37" s="278"/>
      <c r="B37" s="101">
        <v>5166</v>
      </c>
      <c r="C37" s="38" t="s">
        <v>1923</v>
      </c>
      <c r="D37" s="74">
        <v>0</v>
      </c>
      <c r="E37" s="74">
        <v>60</v>
      </c>
      <c r="F37" s="74">
        <v>60</v>
      </c>
      <c r="G37" s="16">
        <f t="shared" si="1"/>
        <v>100</v>
      </c>
      <c r="H37" s="75">
        <v>0</v>
      </c>
    </row>
    <row r="38" spans="1:8" ht="12.75">
      <c r="A38" s="278"/>
      <c r="B38" s="101">
        <v>5169</v>
      </c>
      <c r="C38" s="38" t="s">
        <v>1869</v>
      </c>
      <c r="D38" s="74">
        <v>14000</v>
      </c>
      <c r="E38" s="74">
        <v>12500</v>
      </c>
      <c r="F38" s="74">
        <v>12412</v>
      </c>
      <c r="G38" s="16">
        <f t="shared" si="1"/>
        <v>99.29599999999999</v>
      </c>
      <c r="H38" s="75">
        <v>14243</v>
      </c>
    </row>
    <row r="39" spans="1:8" ht="12.75">
      <c r="A39" s="278"/>
      <c r="B39" s="101">
        <v>5175</v>
      </c>
      <c r="C39" s="38" t="s">
        <v>1914</v>
      </c>
      <c r="D39" s="74">
        <v>180</v>
      </c>
      <c r="E39" s="74">
        <v>530</v>
      </c>
      <c r="F39" s="74">
        <v>430</v>
      </c>
      <c r="G39" s="16">
        <f t="shared" si="1"/>
        <v>81.13207547169812</v>
      </c>
      <c r="H39" s="75">
        <v>277</v>
      </c>
    </row>
    <row r="40" spans="1:8" ht="12.75">
      <c r="A40" s="278"/>
      <c r="B40" s="101">
        <v>5189</v>
      </c>
      <c r="C40" s="38" t="s">
        <v>1921</v>
      </c>
      <c r="D40" s="74">
        <v>0</v>
      </c>
      <c r="E40" s="74">
        <v>0</v>
      </c>
      <c r="F40" s="74">
        <v>0</v>
      </c>
      <c r="G40" s="16"/>
      <c r="H40" s="75">
        <v>0</v>
      </c>
    </row>
    <row r="41" spans="1:8" ht="12.75">
      <c r="A41" s="278"/>
      <c r="B41" s="101">
        <v>5192</v>
      </c>
      <c r="C41" s="38" t="s">
        <v>99</v>
      </c>
      <c r="D41" s="74">
        <v>20</v>
      </c>
      <c r="E41" s="74">
        <v>20</v>
      </c>
      <c r="F41" s="74">
        <v>0</v>
      </c>
      <c r="G41" s="16">
        <f t="shared" si="1"/>
        <v>0</v>
      </c>
      <c r="H41" s="75">
        <v>0</v>
      </c>
    </row>
    <row r="42" spans="1:8" ht="12.75">
      <c r="A42" s="278"/>
      <c r="B42" s="101">
        <v>5194</v>
      </c>
      <c r="C42" s="38" t="s">
        <v>1915</v>
      </c>
      <c r="D42" s="74">
        <v>600</v>
      </c>
      <c r="E42" s="74">
        <v>1800</v>
      </c>
      <c r="F42" s="74">
        <v>1622</v>
      </c>
      <c r="G42" s="16">
        <f t="shared" si="1"/>
        <v>90.11111111111111</v>
      </c>
      <c r="H42" s="75">
        <v>1869</v>
      </c>
    </row>
    <row r="43" spans="1:8" ht="12.75">
      <c r="A43" s="278"/>
      <c r="B43" s="101">
        <v>5492</v>
      </c>
      <c r="C43" s="38" t="s">
        <v>1916</v>
      </c>
      <c r="D43" s="74">
        <v>300</v>
      </c>
      <c r="E43" s="74">
        <v>400</v>
      </c>
      <c r="F43" s="74">
        <v>400</v>
      </c>
      <c r="G43" s="16">
        <f t="shared" si="1"/>
        <v>100</v>
      </c>
      <c r="H43" s="75">
        <v>452</v>
      </c>
    </row>
    <row r="44" spans="1:8" ht="13.5" thickBot="1">
      <c r="A44" s="90"/>
      <c r="B44" s="318" t="s">
        <v>1840</v>
      </c>
      <c r="C44" s="81"/>
      <c r="D44" s="82">
        <f>SUM(D34:D43)</f>
        <v>15545</v>
      </c>
      <c r="E44" s="82">
        <f>SUM(E34:E43)</f>
        <v>15795</v>
      </c>
      <c r="F44" s="82">
        <f>SUM(F34:F43)</f>
        <v>15203</v>
      </c>
      <c r="G44" s="83">
        <f>F44/E44*100</f>
        <v>96.2519784742007</v>
      </c>
      <c r="H44" s="84">
        <f>SUM(H34:H43)</f>
        <v>17129</v>
      </c>
    </row>
    <row r="45" spans="1:8" ht="12.75">
      <c r="A45" s="68">
        <v>3419</v>
      </c>
      <c r="B45" s="86">
        <v>5139</v>
      </c>
      <c r="C45" s="43" t="s">
        <v>1866</v>
      </c>
      <c r="D45" s="44">
        <v>100</v>
      </c>
      <c r="E45" s="44">
        <v>190</v>
      </c>
      <c r="F45" s="44">
        <v>116</v>
      </c>
      <c r="G45" s="85">
        <f aca="true" t="shared" si="2" ref="G45:G52">F45/E45*100</f>
        <v>61.05263157894737</v>
      </c>
      <c r="H45" s="70">
        <v>80</v>
      </c>
    </row>
    <row r="46" spans="1:8" ht="12.75">
      <c r="A46" s="278"/>
      <c r="B46" s="73">
        <v>5164</v>
      </c>
      <c r="C46" s="56" t="s">
        <v>1847</v>
      </c>
      <c r="D46" s="67">
        <v>60</v>
      </c>
      <c r="E46" s="67">
        <v>30</v>
      </c>
      <c r="F46" s="74">
        <v>25</v>
      </c>
      <c r="G46" s="16">
        <f t="shared" si="2"/>
        <v>83.33333333333334</v>
      </c>
      <c r="H46" s="75">
        <v>47</v>
      </c>
    </row>
    <row r="47" spans="1:8" ht="12.75">
      <c r="A47" s="76"/>
      <c r="B47" s="73">
        <v>5169</v>
      </c>
      <c r="C47" s="38" t="s">
        <v>1869</v>
      </c>
      <c r="D47" s="67">
        <v>800</v>
      </c>
      <c r="E47" s="67">
        <v>800</v>
      </c>
      <c r="F47" s="74">
        <v>800</v>
      </c>
      <c r="G47" s="16">
        <f t="shared" si="2"/>
        <v>100</v>
      </c>
      <c r="H47" s="75">
        <v>704</v>
      </c>
    </row>
    <row r="48" spans="1:8" ht="12.75">
      <c r="A48" s="76"/>
      <c r="B48" s="101">
        <v>5175</v>
      </c>
      <c r="C48" s="38" t="s">
        <v>1914</v>
      </c>
      <c r="D48" s="67">
        <v>90</v>
      </c>
      <c r="E48" s="67">
        <v>90</v>
      </c>
      <c r="F48" s="74">
        <v>59</v>
      </c>
      <c r="G48" s="16">
        <f t="shared" si="2"/>
        <v>65.55555555555556</v>
      </c>
      <c r="H48" s="75">
        <v>67</v>
      </c>
    </row>
    <row r="49" spans="1:8" ht="12.75">
      <c r="A49" s="278"/>
      <c r="B49" s="101">
        <v>5189</v>
      </c>
      <c r="C49" s="38" t="s">
        <v>1921</v>
      </c>
      <c r="D49" s="74">
        <v>0</v>
      </c>
      <c r="E49" s="74">
        <v>0</v>
      </c>
      <c r="F49" s="74">
        <v>0</v>
      </c>
      <c r="G49" s="16"/>
      <c r="H49" s="75">
        <v>0</v>
      </c>
    </row>
    <row r="50" spans="1:8" ht="12.75">
      <c r="A50" s="76"/>
      <c r="B50" s="73">
        <v>5194</v>
      </c>
      <c r="C50" s="38" t="s">
        <v>1915</v>
      </c>
      <c r="D50" s="67">
        <v>400</v>
      </c>
      <c r="E50" s="67">
        <v>880</v>
      </c>
      <c r="F50" s="74">
        <v>828</v>
      </c>
      <c r="G50" s="16">
        <f t="shared" si="2"/>
        <v>94.0909090909091</v>
      </c>
      <c r="H50" s="75">
        <v>1005</v>
      </c>
    </row>
    <row r="51" spans="1:8" ht="12.75">
      <c r="A51" s="76"/>
      <c r="B51" s="617">
        <v>5222</v>
      </c>
      <c r="C51" s="618" t="s">
        <v>408</v>
      </c>
      <c r="D51" s="74">
        <v>0</v>
      </c>
      <c r="E51" s="74">
        <v>18365</v>
      </c>
      <c r="F51" s="74">
        <v>11593</v>
      </c>
      <c r="G51" s="16">
        <f t="shared" si="2"/>
        <v>63.125510481894906</v>
      </c>
      <c r="H51" s="75">
        <v>0</v>
      </c>
    </row>
    <row r="52" spans="1:8" ht="12.75">
      <c r="A52" s="88"/>
      <c r="B52" s="101">
        <v>5492</v>
      </c>
      <c r="C52" s="38" t="s">
        <v>1916</v>
      </c>
      <c r="D52" s="67">
        <v>50</v>
      </c>
      <c r="E52" s="67">
        <v>120</v>
      </c>
      <c r="F52" s="67">
        <v>120</v>
      </c>
      <c r="G52" s="16">
        <f t="shared" si="2"/>
        <v>100</v>
      </c>
      <c r="H52" s="22">
        <v>43</v>
      </c>
    </row>
    <row r="53" spans="1:8" ht="13.5" thickBot="1">
      <c r="A53" s="93"/>
      <c r="B53" s="318"/>
      <c r="C53" s="425" t="s">
        <v>1840</v>
      </c>
      <c r="D53" s="5">
        <f>SUM(D45:D52)</f>
        <v>1500</v>
      </c>
      <c r="E53" s="5">
        <f>SUM(E45:E52)</f>
        <v>20475</v>
      </c>
      <c r="F53" s="5">
        <f>SUM(F45:F52)</f>
        <v>13541</v>
      </c>
      <c r="G53" s="100">
        <f>F53/E53*100</f>
        <v>66.13431013431014</v>
      </c>
      <c r="H53" s="7">
        <f>SUM(H45:H52)</f>
        <v>1946</v>
      </c>
    </row>
    <row r="54" spans="1:8" ht="12.75">
      <c r="A54" s="108"/>
      <c r="B54" s="108"/>
      <c r="C54" s="110"/>
      <c r="D54" s="111"/>
      <c r="E54" s="111"/>
      <c r="F54" s="111"/>
      <c r="G54" s="112"/>
      <c r="H54" s="111"/>
    </row>
    <row r="55" ht="13.5" thickBot="1">
      <c r="D55" s="1083" t="s">
        <v>1272</v>
      </c>
    </row>
    <row r="56" spans="1:8" ht="12.75">
      <c r="A56" s="424">
        <v>3429</v>
      </c>
      <c r="B56" s="86">
        <v>5169</v>
      </c>
      <c r="C56" s="43" t="s">
        <v>86</v>
      </c>
      <c r="D56" s="44">
        <v>500</v>
      </c>
      <c r="E56" s="44">
        <v>300</v>
      </c>
      <c r="F56" s="44">
        <v>5</v>
      </c>
      <c r="G56" s="85">
        <f>F56/E56*100</f>
        <v>1.6666666666666667</v>
      </c>
      <c r="H56" s="70">
        <v>0</v>
      </c>
    </row>
    <row r="57" spans="1:8" ht="13.5" thickBot="1">
      <c r="A57" s="79"/>
      <c r="B57" s="80" t="s">
        <v>1840</v>
      </c>
      <c r="C57" s="81"/>
      <c r="D57" s="82">
        <f>SUM(D56:D56)</f>
        <v>500</v>
      </c>
      <c r="E57" s="82">
        <f>SUM(E56:E56)</f>
        <v>300</v>
      </c>
      <c r="F57" s="82">
        <f>SUM(F56:F56)</f>
        <v>5</v>
      </c>
      <c r="G57" s="83">
        <f>F57/E57*100</f>
        <v>1.6666666666666667</v>
      </c>
      <c r="H57" s="84">
        <f>SUM(H56:H56)</f>
        <v>0</v>
      </c>
    </row>
    <row r="58" spans="1:8" ht="12.75">
      <c r="A58" s="68">
        <v>6171</v>
      </c>
      <c r="B58" s="1107">
        <v>5138</v>
      </c>
      <c r="C58" s="96" t="s">
        <v>1247</v>
      </c>
      <c r="D58" s="44">
        <v>0</v>
      </c>
      <c r="E58" s="44">
        <v>0</v>
      </c>
      <c r="F58" s="44">
        <v>0</v>
      </c>
      <c r="G58" s="85"/>
      <c r="H58" s="70">
        <v>46</v>
      </c>
    </row>
    <row r="59" spans="1:8" ht="13.5" thickBot="1">
      <c r="A59" s="79"/>
      <c r="B59" s="80" t="s">
        <v>1840</v>
      </c>
      <c r="C59" s="81"/>
      <c r="D59" s="82">
        <f>SUM(D58:D58)</f>
        <v>0</v>
      </c>
      <c r="E59" s="82">
        <f>SUM(E58:E58)</f>
        <v>0</v>
      </c>
      <c r="F59" s="82">
        <f>SUM(F58:F58)</f>
        <v>0</v>
      </c>
      <c r="G59" s="83"/>
      <c r="H59" s="84">
        <f>SUM(H58:H58)</f>
        <v>46</v>
      </c>
    </row>
    <row r="60" spans="1:8" ht="12.75">
      <c r="A60" s="68">
        <v>6223</v>
      </c>
      <c r="B60" s="86">
        <v>5139</v>
      </c>
      <c r="C60" s="43" t="s">
        <v>1866</v>
      </c>
      <c r="D60" s="44">
        <v>10</v>
      </c>
      <c r="E60" s="44">
        <v>10</v>
      </c>
      <c r="F60" s="44">
        <v>0</v>
      </c>
      <c r="G60" s="98">
        <f aca="true" t="shared" si="3" ref="G60:G74">F60/E60*100</f>
        <v>0</v>
      </c>
      <c r="H60" s="70">
        <v>16</v>
      </c>
    </row>
    <row r="61" spans="1:8" ht="12.75">
      <c r="A61" s="278"/>
      <c r="B61" s="101">
        <v>5142</v>
      </c>
      <c r="C61" s="38" t="s">
        <v>1917</v>
      </c>
      <c r="D61" s="74">
        <v>5</v>
      </c>
      <c r="E61" s="74">
        <v>5</v>
      </c>
      <c r="F61" s="74">
        <v>1</v>
      </c>
      <c r="G61" s="16">
        <f t="shared" si="3"/>
        <v>20</v>
      </c>
      <c r="H61" s="75">
        <v>0</v>
      </c>
    </row>
    <row r="62" spans="1:8" ht="12.75">
      <c r="A62" s="278"/>
      <c r="B62" s="101">
        <v>5156</v>
      </c>
      <c r="C62" s="38" t="s">
        <v>34</v>
      </c>
      <c r="D62" s="74">
        <v>10</v>
      </c>
      <c r="E62" s="74">
        <v>10</v>
      </c>
      <c r="F62" s="74">
        <v>0</v>
      </c>
      <c r="G62" s="16">
        <f t="shared" si="3"/>
        <v>0</v>
      </c>
      <c r="H62" s="75">
        <v>2</v>
      </c>
    </row>
    <row r="63" spans="1:8" ht="12.75">
      <c r="A63" s="278"/>
      <c r="B63" s="101">
        <v>5161</v>
      </c>
      <c r="C63" s="38" t="s">
        <v>57</v>
      </c>
      <c r="D63" s="74">
        <v>3</v>
      </c>
      <c r="E63" s="74">
        <v>3</v>
      </c>
      <c r="F63" s="74">
        <v>0</v>
      </c>
      <c r="G63" s="16">
        <f t="shared" si="3"/>
        <v>0</v>
      </c>
      <c r="H63" s="75">
        <v>0</v>
      </c>
    </row>
    <row r="64" spans="1:8" ht="12.75">
      <c r="A64" s="278"/>
      <c r="B64" s="101">
        <v>5163</v>
      </c>
      <c r="C64" s="38" t="s">
        <v>1918</v>
      </c>
      <c r="D64" s="74">
        <v>11</v>
      </c>
      <c r="E64" s="74">
        <v>11</v>
      </c>
      <c r="F64" s="74">
        <v>0</v>
      </c>
      <c r="G64" s="16">
        <f t="shared" si="3"/>
        <v>0</v>
      </c>
      <c r="H64" s="75">
        <v>3</v>
      </c>
    </row>
    <row r="65" spans="1:8" ht="12.75">
      <c r="A65" s="350"/>
      <c r="B65" s="73">
        <v>5164</v>
      </c>
      <c r="C65" s="56" t="s">
        <v>1847</v>
      </c>
      <c r="D65" s="74">
        <v>70</v>
      </c>
      <c r="E65" s="74">
        <v>70</v>
      </c>
      <c r="F65" s="74">
        <v>0</v>
      </c>
      <c r="G65" s="16">
        <f t="shared" si="3"/>
        <v>0</v>
      </c>
      <c r="H65" s="75">
        <v>119</v>
      </c>
    </row>
    <row r="66" spans="1:8" ht="12.75">
      <c r="A66" s="350"/>
      <c r="B66" s="101">
        <v>5169</v>
      </c>
      <c r="C66" s="38" t="s">
        <v>1913</v>
      </c>
      <c r="D66" s="74">
        <v>500</v>
      </c>
      <c r="E66" s="74">
        <v>950</v>
      </c>
      <c r="F66" s="74">
        <v>793</v>
      </c>
      <c r="G66" s="16">
        <f t="shared" si="3"/>
        <v>83.47368421052632</v>
      </c>
      <c r="H66" s="75">
        <v>750</v>
      </c>
    </row>
    <row r="67" spans="1:8" ht="12.75">
      <c r="A67" s="350"/>
      <c r="B67" s="101">
        <v>5173</v>
      </c>
      <c r="C67" s="38" t="s">
        <v>1919</v>
      </c>
      <c r="D67" s="74">
        <v>300</v>
      </c>
      <c r="E67" s="74">
        <v>100</v>
      </c>
      <c r="F67" s="74">
        <v>7</v>
      </c>
      <c r="G67" s="16">
        <f t="shared" si="3"/>
        <v>7.000000000000001</v>
      </c>
      <c r="H67" s="75">
        <v>177</v>
      </c>
    </row>
    <row r="68" spans="1:8" ht="12.75">
      <c r="A68" s="350"/>
      <c r="B68" s="101">
        <v>5175</v>
      </c>
      <c r="C68" s="38" t="s">
        <v>1914</v>
      </c>
      <c r="D68" s="74">
        <v>300</v>
      </c>
      <c r="E68" s="74">
        <v>150</v>
      </c>
      <c r="F68" s="74">
        <v>85</v>
      </c>
      <c r="G68" s="16">
        <f t="shared" si="3"/>
        <v>56.666666666666664</v>
      </c>
      <c r="H68" s="75">
        <v>414</v>
      </c>
    </row>
    <row r="69" spans="1:8" ht="12.75">
      <c r="A69" s="350"/>
      <c r="B69" s="101">
        <v>5179</v>
      </c>
      <c r="C69" s="38" t="s">
        <v>277</v>
      </c>
      <c r="D69" s="181">
        <v>2</v>
      </c>
      <c r="E69" s="181">
        <v>2</v>
      </c>
      <c r="F69" s="74">
        <v>0</v>
      </c>
      <c r="G69" s="16">
        <f t="shared" si="3"/>
        <v>0</v>
      </c>
      <c r="H69" s="75">
        <v>0</v>
      </c>
    </row>
    <row r="70" spans="1:8" ht="12.75">
      <c r="A70" s="278"/>
      <c r="B70" s="101">
        <v>5182</v>
      </c>
      <c r="C70" s="38" t="s">
        <v>18</v>
      </c>
      <c r="D70" s="604">
        <v>0</v>
      </c>
      <c r="E70" s="604">
        <v>0</v>
      </c>
      <c r="F70" s="604">
        <v>0</v>
      </c>
      <c r="G70" s="16"/>
      <c r="H70" s="629">
        <v>0</v>
      </c>
    </row>
    <row r="71" spans="1:8" ht="12.75">
      <c r="A71" s="278"/>
      <c r="B71" s="101">
        <v>5189</v>
      </c>
      <c r="C71" s="38" t="s">
        <v>1921</v>
      </c>
      <c r="D71" s="74">
        <v>0</v>
      </c>
      <c r="E71" s="74">
        <v>0</v>
      </c>
      <c r="F71" s="74">
        <v>-1</v>
      </c>
      <c r="G71" s="16"/>
      <c r="H71" s="75">
        <v>28</v>
      </c>
    </row>
    <row r="72" spans="1:8" ht="12.75">
      <c r="A72" s="350"/>
      <c r="B72" s="101">
        <v>5194</v>
      </c>
      <c r="C72" s="38" t="s">
        <v>1915</v>
      </c>
      <c r="D72" s="74">
        <v>150</v>
      </c>
      <c r="E72" s="74">
        <v>150</v>
      </c>
      <c r="F72" s="74">
        <v>138</v>
      </c>
      <c r="G72" s="16">
        <f t="shared" si="3"/>
        <v>92</v>
      </c>
      <c r="H72" s="75">
        <v>575</v>
      </c>
    </row>
    <row r="73" spans="1:8" ht="13.5" thickBot="1">
      <c r="A73" s="90"/>
      <c r="B73" s="318" t="s">
        <v>1840</v>
      </c>
      <c r="C73" s="81"/>
      <c r="D73" s="5">
        <f>SUM(D60:D72)</f>
        <v>1361</v>
      </c>
      <c r="E73" s="5">
        <f>SUM(E60:E72)</f>
        <v>1461</v>
      </c>
      <c r="F73" s="82">
        <f>SUM(F60:F72)</f>
        <v>1023</v>
      </c>
      <c r="G73" s="100">
        <f t="shared" si="3"/>
        <v>70.02053388090349</v>
      </c>
      <c r="H73" s="84">
        <f>SUM(H60:H72)</f>
        <v>2084</v>
      </c>
    </row>
    <row r="74" spans="1:8" ht="12.75">
      <c r="A74" s="68">
        <v>6229</v>
      </c>
      <c r="B74" s="86">
        <v>5531</v>
      </c>
      <c r="C74" s="43" t="s">
        <v>545</v>
      </c>
      <c r="D74" s="44">
        <v>78</v>
      </c>
      <c r="E74" s="44">
        <v>78</v>
      </c>
      <c r="F74" s="44">
        <v>14</v>
      </c>
      <c r="G74" s="16">
        <f t="shared" si="3"/>
        <v>17.94871794871795</v>
      </c>
      <c r="H74" s="70">
        <v>0</v>
      </c>
    </row>
    <row r="75" spans="1:8" ht="13.5" thickBot="1">
      <c r="A75" s="90"/>
      <c r="B75" s="318" t="s">
        <v>1840</v>
      </c>
      <c r="C75" s="81"/>
      <c r="D75" s="82">
        <f>SUM(D74)</f>
        <v>78</v>
      </c>
      <c r="E75" s="82">
        <f>SUM(E74)</f>
        <v>78</v>
      </c>
      <c r="F75" s="82">
        <f>SUM(F74)</f>
        <v>14</v>
      </c>
      <c r="G75" s="100">
        <f>F75/E75*100</f>
        <v>17.94871794871795</v>
      </c>
      <c r="H75" s="84">
        <f>SUM(H74)</f>
        <v>0</v>
      </c>
    </row>
    <row r="76" spans="1:8" ht="16.5" thickBot="1">
      <c r="A76" s="251" t="s">
        <v>1850</v>
      </c>
      <c r="B76" s="426"/>
      <c r="C76" s="319"/>
      <c r="D76" s="104">
        <f>SUM(D75,D73,,D59,D57,D53,D44,D33,D31,D26,D20,D18)</f>
        <v>20505</v>
      </c>
      <c r="E76" s="104">
        <f>SUM(E75,E73,,E59,E57,E53,E44,E33,E31,E26,E20,E18)</f>
        <v>38930</v>
      </c>
      <c r="F76" s="104">
        <f>SUM(F75,F73,,F59,F57,F53,F44,F33,F31,F26,F20,F18)</f>
        <v>30389</v>
      </c>
      <c r="G76" s="161">
        <f>F76/E76*100</f>
        <v>78.06062162856409</v>
      </c>
      <c r="H76" s="106">
        <f>SUM(H75,H73,,H59,H57,H53,H44,H33,H31,H26,H20,H18)</f>
        <v>24756</v>
      </c>
    </row>
    <row r="110" ht="12.75">
      <c r="D110" s="1083" t="s">
        <v>1273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5.125" style="23" customWidth="1"/>
    <col min="2" max="2" width="5.25390625" style="353" customWidth="1"/>
    <col min="3" max="3" width="30.875" style="23" customWidth="1"/>
    <col min="4" max="4" width="7.25390625" style="23" bestFit="1" customWidth="1"/>
    <col min="5" max="5" width="7.1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625" style="29" customWidth="1"/>
    <col min="10" max="16384" width="9.125" style="23" customWidth="1"/>
  </cols>
  <sheetData>
    <row r="1" spans="1:9" ht="18.75">
      <c r="A1" s="150" t="s">
        <v>120</v>
      </c>
      <c r="I1" s="23"/>
    </row>
    <row r="2" spans="1:9" ht="12.75">
      <c r="A2" s="26"/>
      <c r="I2" s="23"/>
    </row>
    <row r="3" spans="1:9" ht="15" thickBot="1">
      <c r="A3" s="264" t="s">
        <v>1842</v>
      </c>
      <c r="F3" s="29"/>
      <c r="G3" s="30"/>
      <c r="H3" s="28" t="s">
        <v>42</v>
      </c>
      <c r="I3" s="23"/>
    </row>
    <row r="4" spans="1:8" ht="13.5">
      <c r="A4" s="267" t="s">
        <v>401</v>
      </c>
      <c r="B4" s="400"/>
      <c r="C4" s="69"/>
      <c r="D4" s="34" t="s">
        <v>83</v>
      </c>
      <c r="E4" s="34" t="s">
        <v>208</v>
      </c>
      <c r="F4" s="34" t="s">
        <v>95</v>
      </c>
      <c r="G4" s="34" t="s">
        <v>96</v>
      </c>
      <c r="H4" s="35" t="s">
        <v>95</v>
      </c>
    </row>
    <row r="5" spans="1:8" ht="13.5">
      <c r="A5" s="72">
        <v>3612</v>
      </c>
      <c r="B5" s="373" t="s">
        <v>6</v>
      </c>
      <c r="C5" s="38"/>
      <c r="D5" s="269">
        <v>2012</v>
      </c>
      <c r="E5" s="269">
        <v>2012</v>
      </c>
      <c r="F5" s="269" t="s">
        <v>1233</v>
      </c>
      <c r="G5" s="269" t="s">
        <v>97</v>
      </c>
      <c r="H5" s="270" t="s">
        <v>1234</v>
      </c>
    </row>
    <row r="6" spans="1:8" ht="13.5">
      <c r="A6" s="72">
        <v>3669</v>
      </c>
      <c r="B6" s="373" t="s">
        <v>81</v>
      </c>
      <c r="C6" s="38"/>
      <c r="D6" s="269"/>
      <c r="E6" s="269"/>
      <c r="F6" s="269"/>
      <c r="G6" s="269"/>
      <c r="H6" s="270"/>
    </row>
    <row r="7" spans="1:8" ht="14.25" thickBot="1">
      <c r="A7" s="72">
        <v>3392</v>
      </c>
      <c r="B7" s="373"/>
      <c r="C7" s="38"/>
      <c r="D7" s="269"/>
      <c r="E7" s="269"/>
      <c r="F7" s="269"/>
      <c r="G7" s="269"/>
      <c r="H7" s="270"/>
    </row>
    <row r="8" spans="1:8" ht="12.75">
      <c r="A8" s="227"/>
      <c r="B8" s="400" t="s">
        <v>402</v>
      </c>
      <c r="C8" s="43"/>
      <c r="D8" s="44"/>
      <c r="E8" s="44"/>
      <c r="F8" s="44"/>
      <c r="G8" s="44"/>
      <c r="H8" s="70"/>
    </row>
    <row r="9" spans="1:8" ht="12.75">
      <c r="A9" s="72">
        <v>3612</v>
      </c>
      <c r="B9" s="284">
        <v>5492</v>
      </c>
      <c r="C9" s="38" t="s">
        <v>1916</v>
      </c>
      <c r="D9" s="74">
        <v>500</v>
      </c>
      <c r="E9" s="74">
        <v>500</v>
      </c>
      <c r="F9" s="74">
        <v>52</v>
      </c>
      <c r="G9" s="402">
        <f>F9/E9*100</f>
        <v>10.4</v>
      </c>
      <c r="H9" s="75">
        <v>46</v>
      </c>
    </row>
    <row r="10" spans="1:8" ht="15.75" thickBot="1">
      <c r="A10" s="57"/>
      <c r="B10" s="403" t="s">
        <v>7</v>
      </c>
      <c r="C10" s="281"/>
      <c r="D10" s="59">
        <f>SUM(D9:D9)</f>
        <v>500</v>
      </c>
      <c r="E10" s="59">
        <f>SUM(E9:E9)</f>
        <v>500</v>
      </c>
      <c r="F10" s="59">
        <f>SUM(F9:F9)</f>
        <v>52</v>
      </c>
      <c r="G10" s="286">
        <f>F10/E10*100</f>
        <v>10.4</v>
      </c>
      <c r="H10" s="61">
        <f>SUM(H9:H9)</f>
        <v>46</v>
      </c>
    </row>
    <row r="11" spans="1:8" ht="16.5" thickBot="1">
      <c r="A11" s="380" t="s">
        <v>1850</v>
      </c>
      <c r="B11" s="404"/>
      <c r="C11" s="125"/>
      <c r="D11" s="104">
        <f>SUM(D10)</f>
        <v>500</v>
      </c>
      <c r="E11" s="104">
        <f>SUM(E10)</f>
        <v>500</v>
      </c>
      <c r="F11" s="104">
        <f>SUM(F10)</f>
        <v>52</v>
      </c>
      <c r="G11" s="161">
        <f>F11/E11*100</f>
        <v>10.4</v>
      </c>
      <c r="H11" s="106">
        <f>SUM(H10)</f>
        <v>46</v>
      </c>
    </row>
    <row r="12" spans="1:8" ht="15.75">
      <c r="A12" s="405"/>
      <c r="B12" s="406"/>
      <c r="C12" s="149"/>
      <c r="D12" s="313"/>
      <c r="E12" s="313"/>
      <c r="F12" s="313"/>
      <c r="G12" s="331"/>
      <c r="H12" s="313"/>
    </row>
    <row r="14" spans="1:2" ht="13.5" thickBot="1">
      <c r="A14" s="151"/>
      <c r="B14" s="151"/>
    </row>
    <row r="15" spans="1:9" ht="15">
      <c r="A15" s="113" t="s">
        <v>1839</v>
      </c>
      <c r="B15" s="275"/>
      <c r="C15" s="33"/>
      <c r="D15" s="34" t="s">
        <v>83</v>
      </c>
      <c r="E15" s="34" t="s">
        <v>208</v>
      </c>
      <c r="F15" s="34" t="s">
        <v>95</v>
      </c>
      <c r="G15" s="34" t="s">
        <v>96</v>
      </c>
      <c r="H15" s="35" t="s">
        <v>95</v>
      </c>
      <c r="I15" s="23"/>
    </row>
    <row r="16" spans="1:9" ht="14.25" thickBot="1">
      <c r="A16" s="339"/>
      <c r="B16" s="23"/>
      <c r="D16" s="39">
        <v>2012</v>
      </c>
      <c r="E16" s="39">
        <v>2012</v>
      </c>
      <c r="F16" s="39" t="s">
        <v>1233</v>
      </c>
      <c r="G16" s="39" t="s">
        <v>97</v>
      </c>
      <c r="H16" s="40" t="s">
        <v>1234</v>
      </c>
      <c r="I16" s="23"/>
    </row>
    <row r="17" spans="1:9" ht="12.75">
      <c r="A17" s="227"/>
      <c r="B17" s="400" t="s">
        <v>402</v>
      </c>
      <c r="C17" s="43"/>
      <c r="D17" s="44"/>
      <c r="E17" s="44"/>
      <c r="F17" s="44"/>
      <c r="G17" s="44"/>
      <c r="H17" s="70"/>
      <c r="I17" s="23"/>
    </row>
    <row r="18" spans="1:9" ht="12.75">
      <c r="A18" s="72">
        <v>3612</v>
      </c>
      <c r="B18" s="401">
        <v>6121</v>
      </c>
      <c r="C18" s="38" t="s">
        <v>1861</v>
      </c>
      <c r="D18" s="74">
        <v>6200</v>
      </c>
      <c r="E18" s="74">
        <v>6176</v>
      </c>
      <c r="F18" s="74">
        <v>4790</v>
      </c>
      <c r="G18" s="402">
        <f>F18/E18*100</f>
        <v>77.55829015544042</v>
      </c>
      <c r="H18" s="75">
        <v>386</v>
      </c>
      <c r="I18" s="23"/>
    </row>
    <row r="19" spans="1:9" ht="12.75">
      <c r="A19" s="51">
        <v>3669</v>
      </c>
      <c r="B19" s="407">
        <v>6130</v>
      </c>
      <c r="C19" s="56" t="s">
        <v>59</v>
      </c>
      <c r="D19" s="74">
        <v>12350</v>
      </c>
      <c r="E19" s="74">
        <v>36781</v>
      </c>
      <c r="F19" s="74">
        <v>24778</v>
      </c>
      <c r="G19" s="402">
        <f>F19/E19*100</f>
        <v>67.36630325439765</v>
      </c>
      <c r="H19" s="75">
        <v>45311</v>
      </c>
      <c r="I19" s="23"/>
    </row>
    <row r="20" spans="1:9" ht="12.75">
      <c r="A20" s="51">
        <v>3299</v>
      </c>
      <c r="B20" s="401">
        <v>6121</v>
      </c>
      <c r="C20" s="38" t="s">
        <v>1861</v>
      </c>
      <c r="D20" s="74">
        <v>0</v>
      </c>
      <c r="E20" s="74">
        <v>0</v>
      </c>
      <c r="F20" s="74">
        <v>0</v>
      </c>
      <c r="G20" s="402"/>
      <c r="H20" s="22">
        <v>11268</v>
      </c>
      <c r="I20" s="23"/>
    </row>
    <row r="21" spans="1:9" ht="12.75">
      <c r="A21" s="51">
        <v>3429</v>
      </c>
      <c r="B21" s="1108">
        <v>6119</v>
      </c>
      <c r="C21" s="56" t="s">
        <v>400</v>
      </c>
      <c r="D21" s="74">
        <v>0</v>
      </c>
      <c r="E21" s="74">
        <v>0</v>
      </c>
      <c r="F21" s="74">
        <v>0</v>
      </c>
      <c r="G21" s="402"/>
      <c r="H21" s="75">
        <v>486</v>
      </c>
      <c r="I21" s="23"/>
    </row>
    <row r="22" spans="1:9" ht="12.75">
      <c r="A22" s="51">
        <v>3392</v>
      </c>
      <c r="B22" s="401">
        <v>6121</v>
      </c>
      <c r="C22" s="38" t="s">
        <v>1861</v>
      </c>
      <c r="D22" s="74">
        <v>0</v>
      </c>
      <c r="E22" s="74">
        <v>5432</v>
      </c>
      <c r="F22" s="74">
        <v>5432</v>
      </c>
      <c r="G22" s="402">
        <f>F22/E22*100</f>
        <v>100</v>
      </c>
      <c r="H22" s="75">
        <v>0</v>
      </c>
      <c r="I22" s="23"/>
    </row>
    <row r="23" spans="1:9" ht="15.75" thickBot="1">
      <c r="A23" s="57"/>
      <c r="B23" s="403" t="s">
        <v>7</v>
      </c>
      <c r="C23" s="281"/>
      <c r="D23" s="59">
        <f>SUM(D18:D22)</f>
        <v>18550</v>
      </c>
      <c r="E23" s="59">
        <f>SUM(E18:E22)</f>
        <v>48389</v>
      </c>
      <c r="F23" s="59">
        <f>SUM(F18:F22)</f>
        <v>35000</v>
      </c>
      <c r="G23" s="286">
        <f>F23/E23*100</f>
        <v>72.33048833412552</v>
      </c>
      <c r="H23" s="61">
        <f>SUM(H18:H22)</f>
        <v>57451</v>
      </c>
      <c r="I23" s="23"/>
    </row>
    <row r="24" spans="1:9" ht="16.5" thickBot="1">
      <c r="A24" s="123" t="s">
        <v>1853</v>
      </c>
      <c r="B24" s="404"/>
      <c r="C24" s="125"/>
      <c r="D24" s="104">
        <f>SUM(D23)</f>
        <v>18550</v>
      </c>
      <c r="E24" s="104">
        <f>SUM(E23)</f>
        <v>48389</v>
      </c>
      <c r="F24" s="104">
        <f>SUM(F23)</f>
        <v>35000</v>
      </c>
      <c r="G24" s="161">
        <f>F24/E24*100</f>
        <v>72.33048833412552</v>
      </c>
      <c r="H24" s="106">
        <f>SUM(H23)</f>
        <v>57451</v>
      </c>
      <c r="I24" s="23"/>
    </row>
    <row r="25" spans="1:9" ht="12.75">
      <c r="A25" s="108"/>
      <c r="B25" s="406"/>
      <c r="C25" s="149"/>
      <c r="D25" s="111"/>
      <c r="E25" s="111"/>
      <c r="F25" s="111"/>
      <c r="G25" s="112"/>
      <c r="H25" s="111"/>
      <c r="I25" s="23"/>
    </row>
    <row r="26" spans="1:9" ht="12.75">
      <c r="A26" s="108"/>
      <c r="B26" s="406"/>
      <c r="C26" s="149"/>
      <c r="D26" s="111"/>
      <c r="E26" s="111"/>
      <c r="F26" s="111"/>
      <c r="G26" s="112"/>
      <c r="H26" s="111"/>
      <c r="I26" s="23"/>
    </row>
    <row r="27" ht="12.75">
      <c r="I27" s="23"/>
    </row>
    <row r="28" spans="1:8" ht="15" thickBot="1">
      <c r="A28" s="294" t="s">
        <v>1854</v>
      </c>
      <c r="B28" s="394"/>
      <c r="F28" s="29"/>
      <c r="G28" s="30"/>
      <c r="H28" s="28" t="s">
        <v>42</v>
      </c>
    </row>
    <row r="29" spans="1:9" ht="13.5">
      <c r="A29" s="130" t="s">
        <v>1855</v>
      </c>
      <c r="B29" s="395"/>
      <c r="C29" s="132" t="s">
        <v>1856</v>
      </c>
      <c r="D29" s="34" t="s">
        <v>83</v>
      </c>
      <c r="E29" s="34" t="s">
        <v>208</v>
      </c>
      <c r="F29" s="34" t="s">
        <v>95</v>
      </c>
      <c r="G29" s="34" t="s">
        <v>96</v>
      </c>
      <c r="H29" s="35" t="s">
        <v>95</v>
      </c>
      <c r="I29" s="23"/>
    </row>
    <row r="30" spans="1:9" ht="14.25" thickBot="1">
      <c r="A30" s="133"/>
      <c r="B30" s="396" t="s">
        <v>1857</v>
      </c>
      <c r="C30" s="135"/>
      <c r="D30" s="39">
        <v>2012</v>
      </c>
      <c r="E30" s="39">
        <v>2012</v>
      </c>
      <c r="F30" s="39" t="s">
        <v>1233</v>
      </c>
      <c r="G30" s="39" t="s">
        <v>97</v>
      </c>
      <c r="H30" s="40" t="s">
        <v>1234</v>
      </c>
      <c r="I30" s="23"/>
    </row>
    <row r="31" spans="1:9" ht="12.75">
      <c r="A31" s="136">
        <v>20</v>
      </c>
      <c r="B31" s="77">
        <v>8026</v>
      </c>
      <c r="C31" s="56" t="s">
        <v>1836</v>
      </c>
      <c r="D31" s="74">
        <v>4700</v>
      </c>
      <c r="E31" s="74">
        <v>4676</v>
      </c>
      <c r="F31" s="74">
        <v>4610</v>
      </c>
      <c r="G31" s="16">
        <f aca="true" t="shared" si="0" ref="G31:G41">F31/E31*100</f>
        <v>98.58853721129171</v>
      </c>
      <c r="H31" s="75"/>
      <c r="I31" s="23"/>
    </row>
    <row r="32" spans="1:9" ht="12.75">
      <c r="A32" s="136">
        <v>21</v>
      </c>
      <c r="B32" s="137" t="s">
        <v>472</v>
      </c>
      <c r="C32" s="56" t="s">
        <v>449</v>
      </c>
      <c r="D32" s="74">
        <v>1500</v>
      </c>
      <c r="E32" s="74">
        <v>1500</v>
      </c>
      <c r="F32" s="74">
        <v>180</v>
      </c>
      <c r="G32" s="16">
        <f t="shared" si="0"/>
        <v>12</v>
      </c>
      <c r="H32" s="75"/>
      <c r="I32" s="23"/>
    </row>
    <row r="33" spans="1:9" ht="14.25">
      <c r="A33" s="258"/>
      <c r="B33" s="73"/>
      <c r="C33" s="336" t="s">
        <v>10</v>
      </c>
      <c r="D33" s="143">
        <f>SUM(D31:D32)</f>
        <v>6200</v>
      </c>
      <c r="E33" s="143">
        <f>SUM(E31:E32)</f>
        <v>6176</v>
      </c>
      <c r="F33" s="143">
        <f>SUM(F31:F32)</f>
        <v>4790</v>
      </c>
      <c r="G33" s="286">
        <f t="shared" si="0"/>
        <v>77.55829015544042</v>
      </c>
      <c r="H33" s="145"/>
      <c r="I33" s="23"/>
    </row>
    <row r="34" spans="1:8" s="952" customFormat="1" ht="12.75">
      <c r="A34" s="136">
        <v>21</v>
      </c>
      <c r="B34" s="137" t="s">
        <v>473</v>
      </c>
      <c r="C34" s="78" t="s">
        <v>441</v>
      </c>
      <c r="D34" s="222">
        <v>350</v>
      </c>
      <c r="E34" s="222">
        <v>350</v>
      </c>
      <c r="F34" s="222">
        <v>348</v>
      </c>
      <c r="G34" s="121">
        <f t="shared" si="0"/>
        <v>99.42857142857143</v>
      </c>
      <c r="H34" s="626"/>
    </row>
    <row r="35" spans="1:8" s="952" customFormat="1" ht="12.75">
      <c r="A35" s="136">
        <v>21</v>
      </c>
      <c r="B35" s="137" t="s">
        <v>767</v>
      </c>
      <c r="C35" s="78" t="s">
        <v>528</v>
      </c>
      <c r="D35" s="637">
        <v>12000</v>
      </c>
      <c r="E35" s="637">
        <v>12000</v>
      </c>
      <c r="F35" s="222">
        <v>0</v>
      </c>
      <c r="G35" s="121">
        <f>F35/E35*100</f>
        <v>0</v>
      </c>
      <c r="H35" s="626"/>
    </row>
    <row r="36" spans="1:8" s="952" customFormat="1" ht="12.75">
      <c r="A36" s="136">
        <v>21</v>
      </c>
      <c r="B36" s="137" t="s">
        <v>894</v>
      </c>
      <c r="C36" s="953" t="s">
        <v>912</v>
      </c>
      <c r="D36" s="637">
        <v>0</v>
      </c>
      <c r="E36" s="637">
        <v>24407</v>
      </c>
      <c r="F36" s="637">
        <v>24407</v>
      </c>
      <c r="G36" s="121">
        <f>F36/E36*100</f>
        <v>100</v>
      </c>
      <c r="H36" s="626"/>
    </row>
    <row r="37" spans="1:8" s="952" customFormat="1" ht="12.75">
      <c r="A37" s="136">
        <v>21</v>
      </c>
      <c r="B37" s="137" t="s">
        <v>1210</v>
      </c>
      <c r="C37" s="13" t="s">
        <v>1211</v>
      </c>
      <c r="D37" s="637">
        <v>0</v>
      </c>
      <c r="E37" s="637">
        <v>24</v>
      </c>
      <c r="F37" s="637">
        <v>23</v>
      </c>
      <c r="G37" s="121">
        <f t="shared" si="0"/>
        <v>95.83333333333334</v>
      </c>
      <c r="H37" s="626"/>
    </row>
    <row r="38" spans="1:9" ht="14.25">
      <c r="A38" s="258"/>
      <c r="B38" s="397"/>
      <c r="C38" s="336" t="s">
        <v>424</v>
      </c>
      <c r="D38" s="143">
        <f>SUM(D34:D37)</f>
        <v>12350</v>
      </c>
      <c r="E38" s="143">
        <f>SUM(E34:E37)</f>
        <v>36781</v>
      </c>
      <c r="F38" s="143">
        <f>SUM(F34:F37)</f>
        <v>24778</v>
      </c>
      <c r="G38" s="286">
        <f t="shared" si="0"/>
        <v>67.36630325439765</v>
      </c>
      <c r="H38" s="145"/>
      <c r="I38" s="23"/>
    </row>
    <row r="39" spans="1:9" ht="12.75">
      <c r="A39" s="136">
        <v>21</v>
      </c>
      <c r="B39" s="137" t="s">
        <v>255</v>
      </c>
      <c r="C39" s="13" t="s">
        <v>256</v>
      </c>
      <c r="D39" s="74">
        <v>0</v>
      </c>
      <c r="E39" s="74">
        <v>5432</v>
      </c>
      <c r="F39" s="74">
        <v>5432</v>
      </c>
      <c r="G39" s="16">
        <f>F39/E39*100</f>
        <v>100</v>
      </c>
      <c r="H39" s="75"/>
      <c r="I39" s="23"/>
    </row>
    <row r="40" spans="1:9" ht="15" thickBot="1">
      <c r="A40" s="258"/>
      <c r="B40" s="73"/>
      <c r="C40" s="336" t="s">
        <v>66</v>
      </c>
      <c r="D40" s="143">
        <f>SUM(D39)</f>
        <v>0</v>
      </c>
      <c r="E40" s="143">
        <f>SUM(E39)</f>
        <v>5432</v>
      </c>
      <c r="F40" s="143">
        <f>SUM(F39)</f>
        <v>5432</v>
      </c>
      <c r="G40" s="286">
        <f>F40/E40*100</f>
        <v>100</v>
      </c>
      <c r="H40" s="145"/>
      <c r="I40" s="23"/>
    </row>
    <row r="41" spans="1:9" ht="16.5" thickBot="1">
      <c r="A41" s="398"/>
      <c r="B41" s="399"/>
      <c r="C41" s="304" t="s">
        <v>1840</v>
      </c>
      <c r="D41" s="104">
        <f>SUM(D40,D38,D33)</f>
        <v>18550</v>
      </c>
      <c r="E41" s="104">
        <f>SUM(E40,E38,E33)</f>
        <v>48389</v>
      </c>
      <c r="F41" s="104">
        <f>SUM(F40,F38,F33)</f>
        <v>35000</v>
      </c>
      <c r="G41" s="161">
        <f t="shared" si="0"/>
        <v>72.33048833412552</v>
      </c>
      <c r="H41" s="106">
        <v>57451</v>
      </c>
      <c r="I41" s="23"/>
    </row>
    <row r="42" ht="12.75">
      <c r="I42" s="23"/>
    </row>
    <row r="43" ht="12.75">
      <c r="I43" s="23"/>
    </row>
    <row r="44" ht="12.75">
      <c r="I44" s="23"/>
    </row>
    <row r="45" ht="12.75">
      <c r="I45" s="23"/>
    </row>
    <row r="46" spans="1:9" ht="19.5" thickBot="1">
      <c r="A46" s="150" t="s">
        <v>177</v>
      </c>
      <c r="B46" s="23"/>
      <c r="D46" s="29"/>
      <c r="E46" s="29"/>
      <c r="F46" s="29"/>
      <c r="G46" s="30"/>
      <c r="H46" s="29"/>
      <c r="I46" s="23"/>
    </row>
    <row r="47" spans="1:9" ht="13.5">
      <c r="A47" s="386"/>
      <c r="B47" s="387"/>
      <c r="C47" s="153"/>
      <c r="D47" s="34" t="s">
        <v>83</v>
      </c>
      <c r="E47" s="34" t="s">
        <v>208</v>
      </c>
      <c r="F47" s="34" t="s">
        <v>95</v>
      </c>
      <c r="G47" s="34" t="s">
        <v>96</v>
      </c>
      <c r="H47" s="35" t="s">
        <v>95</v>
      </c>
      <c r="I47" s="23"/>
    </row>
    <row r="48" spans="1:9" ht="14.25" thickBot="1">
      <c r="A48" s="388"/>
      <c r="B48" s="389"/>
      <c r="C48" s="81"/>
      <c r="D48" s="39">
        <v>2012</v>
      </c>
      <c r="E48" s="39">
        <v>2012</v>
      </c>
      <c r="F48" s="39" t="s">
        <v>1233</v>
      </c>
      <c r="G48" s="39" t="s">
        <v>97</v>
      </c>
      <c r="H48" s="40" t="s">
        <v>1234</v>
      </c>
      <c r="I48" s="23"/>
    </row>
    <row r="49" spans="1:9" ht="12.75">
      <c r="A49" s="390" t="s">
        <v>1838</v>
      </c>
      <c r="B49" s="391"/>
      <c r="C49" s="38"/>
      <c r="D49" s="4">
        <f>'81 47'!D11</f>
        <v>500</v>
      </c>
      <c r="E49" s="4">
        <f>'81 47'!E11</f>
        <v>500</v>
      </c>
      <c r="F49" s="4">
        <f>'81 47'!F11</f>
        <v>52</v>
      </c>
      <c r="G49" s="47">
        <f>F49/E49*100</f>
        <v>10.4</v>
      </c>
      <c r="H49" s="6">
        <f>'81 47'!H11</f>
        <v>46</v>
      </c>
      <c r="I49" s="23"/>
    </row>
    <row r="50" spans="1:9" ht="13.5" thickBot="1">
      <c r="A50" s="392" t="s">
        <v>1839</v>
      </c>
      <c r="B50" s="389"/>
      <c r="C50" s="81"/>
      <c r="D50" s="5">
        <f>'81 47'!D41</f>
        <v>18550</v>
      </c>
      <c r="E50" s="5">
        <f>'81 47'!E41</f>
        <v>48389</v>
      </c>
      <c r="F50" s="5">
        <f>'81 47'!F41</f>
        <v>35000</v>
      </c>
      <c r="G50" s="47">
        <f>F50/E50*100</f>
        <v>72.33048833412552</v>
      </c>
      <c r="H50" s="7">
        <f>'81 47'!H41</f>
        <v>57451</v>
      </c>
      <c r="I50" s="23"/>
    </row>
    <row r="51" spans="1:9" ht="16.5" thickBot="1">
      <c r="A51" s="393" t="s">
        <v>1859</v>
      </c>
      <c r="B51" s="389"/>
      <c r="C51" s="81"/>
      <c r="D51" s="104">
        <f>SUM(D49:D50)</f>
        <v>19050</v>
      </c>
      <c r="E51" s="104">
        <f>SUM(E49:E50)</f>
        <v>48889</v>
      </c>
      <c r="F51" s="104">
        <f>SUM(F49:F50)</f>
        <v>35052</v>
      </c>
      <c r="G51" s="161">
        <f>F51/E51*100</f>
        <v>71.69710977929596</v>
      </c>
      <c r="H51" s="106">
        <f>SUM(H49:H50)</f>
        <v>57497</v>
      </c>
      <c r="I51" s="23"/>
    </row>
    <row r="52" ht="12.75">
      <c r="I52" s="23"/>
    </row>
    <row r="53" ht="12.75">
      <c r="I53" s="23"/>
    </row>
    <row r="54" ht="12.75">
      <c r="I54" s="23"/>
    </row>
    <row r="55" ht="12.75">
      <c r="I55" s="23"/>
    </row>
    <row r="56" ht="12.75">
      <c r="I56" s="23"/>
    </row>
    <row r="57" ht="12.75">
      <c r="I57" s="23"/>
    </row>
    <row r="58" ht="12.75">
      <c r="I58" s="23"/>
    </row>
    <row r="59" ht="12.75">
      <c r="I59" s="23"/>
    </row>
    <row r="60" ht="12.75">
      <c r="I60" s="23"/>
    </row>
    <row r="61" ht="12.75">
      <c r="I61" s="23"/>
    </row>
    <row r="62" ht="12.75">
      <c r="I62" s="23"/>
    </row>
    <row r="63" ht="12.75">
      <c r="I63" s="23"/>
    </row>
    <row r="64" ht="12.75">
      <c r="I64" s="23"/>
    </row>
    <row r="65" ht="12.75">
      <c r="I65" s="23"/>
    </row>
    <row r="66" ht="12.75">
      <c r="I66" s="23"/>
    </row>
    <row r="67" ht="12.75">
      <c r="I67" s="23"/>
    </row>
    <row r="68" ht="12.75">
      <c r="I68" s="23"/>
    </row>
    <row r="69" ht="12.75">
      <c r="I69" s="23"/>
    </row>
    <row r="70" ht="12.75">
      <c r="I70" s="23"/>
    </row>
    <row r="71" ht="12.75">
      <c r="I71" s="23"/>
    </row>
    <row r="72" ht="12.75">
      <c r="I72" s="23"/>
    </row>
    <row r="73" ht="12.75">
      <c r="I73" s="23"/>
    </row>
    <row r="74" ht="12.75">
      <c r="I74" s="23"/>
    </row>
    <row r="75" ht="12.75">
      <c r="I75" s="23"/>
    </row>
    <row r="76" ht="12.75">
      <c r="I76" s="23"/>
    </row>
    <row r="77" ht="12.75">
      <c r="I77" s="23"/>
    </row>
    <row r="78" ht="12.75">
      <c r="I78" s="23"/>
    </row>
    <row r="79" ht="12.75">
      <c r="I79" s="23"/>
    </row>
    <row r="80" ht="12.75">
      <c r="I80" s="23"/>
    </row>
    <row r="81" ht="12.75">
      <c r="I81" s="23"/>
    </row>
    <row r="82" ht="12.75">
      <c r="I82" s="23"/>
    </row>
    <row r="83" ht="12.75">
      <c r="I83" s="23"/>
    </row>
    <row r="84" ht="12.75">
      <c r="I84" s="23"/>
    </row>
    <row r="85" ht="12.75">
      <c r="I85" s="23"/>
    </row>
    <row r="86" ht="12.75">
      <c r="I86" s="23"/>
    </row>
    <row r="87" ht="12.75">
      <c r="I87" s="23"/>
    </row>
    <row r="88" ht="12.75">
      <c r="I88" s="23"/>
    </row>
    <row r="89" ht="12.75">
      <c r="I89" s="23"/>
    </row>
    <row r="90" ht="12.75">
      <c r="I90" s="23"/>
    </row>
    <row r="91" ht="12.75">
      <c r="I91" s="23"/>
    </row>
    <row r="92" ht="12.75">
      <c r="I92" s="23"/>
    </row>
    <row r="93" ht="12.75">
      <c r="I93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III/18</oddHeader>
    <oddFooter>&amp;C- 47 -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4.875" style="23" customWidth="1"/>
    <col min="2" max="2" width="5.375" style="23" customWidth="1"/>
    <col min="3" max="3" width="25.875" style="23" customWidth="1"/>
    <col min="4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1" spans="1:2" ht="18" customHeight="1">
      <c r="A1" s="150" t="s">
        <v>123</v>
      </c>
      <c r="B1" s="151"/>
    </row>
    <row r="2" spans="1:8" ht="16.5" thickBot="1">
      <c r="A2" s="25" t="s">
        <v>1842</v>
      </c>
      <c r="B2" s="151"/>
      <c r="F2" s="29"/>
      <c r="G2" s="30"/>
      <c r="H2" s="28" t="s">
        <v>42</v>
      </c>
    </row>
    <row r="3" spans="1:8" ht="13.5">
      <c r="A3" s="267" t="s">
        <v>401</v>
      </c>
      <c r="B3" s="42"/>
      <c r="C3" s="69"/>
      <c r="D3" s="34" t="s">
        <v>83</v>
      </c>
      <c r="E3" s="34" t="s">
        <v>208</v>
      </c>
      <c r="F3" s="34" t="s">
        <v>95</v>
      </c>
      <c r="G3" s="34" t="s">
        <v>96</v>
      </c>
      <c r="H3" s="35" t="s">
        <v>95</v>
      </c>
    </row>
    <row r="4" spans="1:8" ht="13.5">
      <c r="A4" s="72">
        <v>3612</v>
      </c>
      <c r="B4" s="37" t="s">
        <v>6</v>
      </c>
      <c r="C4" s="38"/>
      <c r="D4" s="269">
        <v>2012</v>
      </c>
      <c r="E4" s="269">
        <v>2012</v>
      </c>
      <c r="F4" s="269" t="s">
        <v>1233</v>
      </c>
      <c r="G4" s="269" t="s">
        <v>97</v>
      </c>
      <c r="H4" s="270" t="s">
        <v>1234</v>
      </c>
    </row>
    <row r="5" spans="1:8" ht="13.5">
      <c r="A5" s="72">
        <v>3613</v>
      </c>
      <c r="B5" s="373" t="s">
        <v>221</v>
      </c>
      <c r="C5" s="38"/>
      <c r="D5" s="269"/>
      <c r="E5" s="269"/>
      <c r="F5" s="269"/>
      <c r="G5" s="269"/>
      <c r="H5" s="270"/>
    </row>
    <row r="6" spans="1:8" ht="13.5">
      <c r="A6" s="72">
        <v>3713</v>
      </c>
      <c r="B6" s="37" t="s">
        <v>1832</v>
      </c>
      <c r="C6" s="38"/>
      <c r="D6" s="269"/>
      <c r="E6" s="269"/>
      <c r="F6" s="269"/>
      <c r="G6" s="269"/>
      <c r="H6" s="270"/>
    </row>
    <row r="7" spans="1:8" ht="13.5">
      <c r="A7" s="45">
        <v>3745</v>
      </c>
      <c r="B7" s="374" t="s">
        <v>12</v>
      </c>
      <c r="C7" s="38"/>
      <c r="D7" s="269"/>
      <c r="E7" s="269"/>
      <c r="F7" s="269"/>
      <c r="G7" s="269"/>
      <c r="H7" s="270"/>
    </row>
    <row r="8" spans="1:8" ht="13.5">
      <c r="A8" s="72">
        <v>3111</v>
      </c>
      <c r="B8" s="38" t="s">
        <v>1862</v>
      </c>
      <c r="C8" s="38"/>
      <c r="D8" s="269"/>
      <c r="E8" s="269"/>
      <c r="F8" s="269"/>
      <c r="G8" s="269"/>
      <c r="H8" s="270"/>
    </row>
    <row r="9" spans="1:8" ht="13.5">
      <c r="A9" s="72">
        <v>3113</v>
      </c>
      <c r="B9" s="37" t="s">
        <v>1863</v>
      </c>
      <c r="C9" s="38"/>
      <c r="D9" s="269"/>
      <c r="E9" s="269"/>
      <c r="F9" s="269"/>
      <c r="G9" s="269"/>
      <c r="H9" s="270"/>
    </row>
    <row r="10" spans="1:8" ht="13.5">
      <c r="A10" s="76">
        <v>3141</v>
      </c>
      <c r="B10" s="37" t="s">
        <v>62</v>
      </c>
      <c r="C10" s="38"/>
      <c r="D10" s="269"/>
      <c r="E10" s="269"/>
      <c r="F10" s="269"/>
      <c r="G10" s="269"/>
      <c r="H10" s="270"/>
    </row>
    <row r="11" spans="1:8" ht="13.5">
      <c r="A11" s="65">
        <v>3421</v>
      </c>
      <c r="B11" s="138" t="s">
        <v>414</v>
      </c>
      <c r="C11" s="38"/>
      <c r="D11" s="269"/>
      <c r="E11" s="269"/>
      <c r="F11" s="269"/>
      <c r="G11" s="269"/>
      <c r="H11" s="270"/>
    </row>
    <row r="12" spans="1:8" ht="13.5">
      <c r="A12" s="72">
        <v>3512</v>
      </c>
      <c r="B12" s="37" t="s">
        <v>511</v>
      </c>
      <c r="C12" s="38"/>
      <c r="D12" s="269"/>
      <c r="E12" s="269"/>
      <c r="F12" s="269"/>
      <c r="G12" s="269"/>
      <c r="H12" s="270"/>
    </row>
    <row r="13" spans="1:8" ht="13.5">
      <c r="A13" s="375">
        <v>3524</v>
      </c>
      <c r="B13" s="376" t="s">
        <v>199</v>
      </c>
      <c r="C13" s="38"/>
      <c r="D13" s="269"/>
      <c r="E13" s="269"/>
      <c r="F13" s="269"/>
      <c r="G13" s="269"/>
      <c r="H13" s="270"/>
    </row>
    <row r="14" spans="1:8" ht="13.5">
      <c r="A14" s="375">
        <v>3569</v>
      </c>
      <c r="B14" s="376" t="s">
        <v>197</v>
      </c>
      <c r="C14" s="38"/>
      <c r="D14" s="269"/>
      <c r="E14" s="269"/>
      <c r="F14" s="269"/>
      <c r="G14" s="269"/>
      <c r="H14" s="270"/>
    </row>
    <row r="15" spans="1:8" ht="13.5">
      <c r="A15" s="377">
        <v>4351</v>
      </c>
      <c r="B15" s="376" t="s">
        <v>182</v>
      </c>
      <c r="C15" s="38"/>
      <c r="D15" s="269"/>
      <c r="E15" s="269"/>
      <c r="F15" s="269"/>
      <c r="G15" s="269"/>
      <c r="H15" s="270"/>
    </row>
    <row r="16" spans="1:8" ht="13.5">
      <c r="A16" s="72">
        <v>3392</v>
      </c>
      <c r="B16" s="37" t="s">
        <v>67</v>
      </c>
      <c r="C16" s="38"/>
      <c r="D16" s="269"/>
      <c r="E16" s="269"/>
      <c r="F16" s="269"/>
      <c r="G16" s="269"/>
      <c r="H16" s="270"/>
    </row>
    <row r="17" spans="1:8" ht="14.25" thickBot="1">
      <c r="A17" s="72">
        <v>6171</v>
      </c>
      <c r="B17" s="37" t="s">
        <v>68</v>
      </c>
      <c r="C17" s="38"/>
      <c r="D17" s="269"/>
      <c r="E17" s="269"/>
      <c r="F17" s="269"/>
      <c r="G17" s="269"/>
      <c r="H17" s="270"/>
    </row>
    <row r="18" spans="1:8" ht="13.5">
      <c r="A18" s="227"/>
      <c r="B18" s="42" t="s">
        <v>402</v>
      </c>
      <c r="C18" s="43"/>
      <c r="D18" s="44"/>
      <c r="E18" s="44"/>
      <c r="F18" s="44"/>
      <c r="G18" s="44"/>
      <c r="H18" s="70"/>
    </row>
    <row r="19" spans="1:8" ht="12.75">
      <c r="A19" s="51">
        <v>3113</v>
      </c>
      <c r="B19" s="168">
        <v>5134</v>
      </c>
      <c r="C19" s="351" t="s">
        <v>31</v>
      </c>
      <c r="D19" s="67">
        <v>0</v>
      </c>
      <c r="E19" s="67">
        <v>57</v>
      </c>
      <c r="F19" s="67">
        <v>57</v>
      </c>
      <c r="G19" s="169">
        <f aca="true" t="shared" si="0" ref="G19:G24">F19/E19*100</f>
        <v>100</v>
      </c>
      <c r="H19" s="22">
        <v>0</v>
      </c>
    </row>
    <row r="20" spans="1:8" ht="12.75">
      <c r="A20" s="76"/>
      <c r="B20" s="284">
        <v>5137</v>
      </c>
      <c r="C20" s="38" t="s">
        <v>33</v>
      </c>
      <c r="D20" s="67">
        <v>0</v>
      </c>
      <c r="E20" s="67">
        <v>295</v>
      </c>
      <c r="F20" s="67">
        <v>295</v>
      </c>
      <c r="G20" s="169">
        <f t="shared" si="0"/>
        <v>100</v>
      </c>
      <c r="H20" s="22">
        <v>0</v>
      </c>
    </row>
    <row r="21" spans="1:8" ht="12.75">
      <c r="A21" s="76"/>
      <c r="B21" s="101">
        <v>5139</v>
      </c>
      <c r="C21" s="38" t="s">
        <v>1866</v>
      </c>
      <c r="D21" s="67">
        <v>0</v>
      </c>
      <c r="E21" s="67">
        <v>183</v>
      </c>
      <c r="F21" s="67">
        <v>183</v>
      </c>
      <c r="G21" s="169">
        <f t="shared" si="0"/>
        <v>100</v>
      </c>
      <c r="H21" s="22">
        <v>0</v>
      </c>
    </row>
    <row r="22" spans="1:8" ht="12.75">
      <c r="A22" s="76"/>
      <c r="B22" s="101">
        <v>5172</v>
      </c>
      <c r="C22" s="38" t="s">
        <v>1924</v>
      </c>
      <c r="D22" s="67">
        <v>0</v>
      </c>
      <c r="E22" s="67">
        <v>15</v>
      </c>
      <c r="F22" s="67">
        <v>15</v>
      </c>
      <c r="G22" s="169">
        <f t="shared" si="0"/>
        <v>100</v>
      </c>
      <c r="H22" s="22">
        <v>0</v>
      </c>
    </row>
    <row r="23" spans="1:8" ht="13.5" thickBot="1">
      <c r="A23" s="93"/>
      <c r="B23" s="94" t="s">
        <v>1840</v>
      </c>
      <c r="C23" s="81"/>
      <c r="D23" s="5">
        <f>SUM(D19:D22)</f>
        <v>0</v>
      </c>
      <c r="E23" s="5">
        <f>SUM(E19:E22)</f>
        <v>550</v>
      </c>
      <c r="F23" s="5">
        <f>SUM(F19:F22)</f>
        <v>550</v>
      </c>
      <c r="G23" s="213">
        <f t="shared" si="0"/>
        <v>100</v>
      </c>
      <c r="H23" s="7">
        <f>SUM(H19:H22)</f>
        <v>0</v>
      </c>
    </row>
    <row r="24" spans="1:8" s="62" customFormat="1" ht="16.5" thickBot="1">
      <c r="A24" s="380" t="s">
        <v>1850</v>
      </c>
      <c r="B24" s="381"/>
      <c r="C24" s="382"/>
      <c r="D24" s="383">
        <f>SUM(D23)</f>
        <v>0</v>
      </c>
      <c r="E24" s="383">
        <f>SUM(E23)</f>
        <v>550</v>
      </c>
      <c r="F24" s="383">
        <f>SUM(F23)</f>
        <v>550</v>
      </c>
      <c r="G24" s="161">
        <f t="shared" si="0"/>
        <v>100</v>
      </c>
      <c r="H24" s="384">
        <f>SUM(H23)</f>
        <v>0</v>
      </c>
    </row>
    <row r="25" spans="1:2" ht="13.5" thickBot="1">
      <c r="A25" s="151"/>
      <c r="B25" s="151"/>
    </row>
    <row r="26" spans="1:8" ht="15">
      <c r="A26" s="113" t="s">
        <v>1839</v>
      </c>
      <c r="B26" s="275"/>
      <c r="C26" s="33"/>
      <c r="D26" s="34" t="s">
        <v>83</v>
      </c>
      <c r="E26" s="34" t="s">
        <v>208</v>
      </c>
      <c r="F26" s="34" t="s">
        <v>95</v>
      </c>
      <c r="G26" s="34" t="s">
        <v>96</v>
      </c>
      <c r="H26" s="35" t="s">
        <v>95</v>
      </c>
    </row>
    <row r="27" spans="1:8" ht="14.25" thickBot="1">
      <c r="A27" s="339"/>
      <c r="D27" s="39">
        <v>2012</v>
      </c>
      <c r="E27" s="39">
        <v>2012</v>
      </c>
      <c r="F27" s="39" t="s">
        <v>1233</v>
      </c>
      <c r="G27" s="39" t="s">
        <v>97</v>
      </c>
      <c r="H27" s="40" t="s">
        <v>1234</v>
      </c>
    </row>
    <row r="28" spans="1:8" ht="13.5">
      <c r="A28" s="227"/>
      <c r="B28" s="42" t="s">
        <v>402</v>
      </c>
      <c r="C28" s="43"/>
      <c r="D28" s="44"/>
      <c r="E28" s="44"/>
      <c r="F28" s="44"/>
      <c r="G28" s="44"/>
      <c r="H28" s="70"/>
    </row>
    <row r="29" spans="1:8" ht="12.75">
      <c r="A29" s="72">
        <v>3612</v>
      </c>
      <c r="B29" s="284">
        <v>6121</v>
      </c>
      <c r="C29" s="38" t="s">
        <v>1861</v>
      </c>
      <c r="D29" s="74">
        <v>93000</v>
      </c>
      <c r="E29" s="74">
        <v>99372</v>
      </c>
      <c r="F29" s="74">
        <v>36458</v>
      </c>
      <c r="G29" s="169">
        <f aca="true" t="shared" si="1" ref="G29:G42">F29/E29*100</f>
        <v>36.68840317191965</v>
      </c>
      <c r="H29" s="22">
        <v>18525</v>
      </c>
    </row>
    <row r="30" spans="1:8" ht="12.75">
      <c r="A30" s="51">
        <v>3613</v>
      </c>
      <c r="B30" s="284">
        <v>6121</v>
      </c>
      <c r="C30" s="38" t="s">
        <v>1861</v>
      </c>
      <c r="D30" s="74">
        <v>800</v>
      </c>
      <c r="E30" s="74">
        <v>800</v>
      </c>
      <c r="F30" s="74">
        <v>91</v>
      </c>
      <c r="G30" s="169">
        <f t="shared" si="1"/>
        <v>11.375</v>
      </c>
      <c r="H30" s="75">
        <v>0</v>
      </c>
    </row>
    <row r="31" spans="1:8" ht="12.75">
      <c r="A31" s="51">
        <v>3713</v>
      </c>
      <c r="B31" s="168">
        <v>6122</v>
      </c>
      <c r="C31" s="38" t="s">
        <v>1906</v>
      </c>
      <c r="D31" s="74">
        <v>10000</v>
      </c>
      <c r="E31" s="74">
        <v>10000</v>
      </c>
      <c r="F31" s="74">
        <v>8296</v>
      </c>
      <c r="G31" s="169">
        <f t="shared" si="1"/>
        <v>82.96</v>
      </c>
      <c r="H31" s="75">
        <v>16426</v>
      </c>
    </row>
    <row r="32" spans="1:8" ht="12.75">
      <c r="A32" s="51">
        <v>3745</v>
      </c>
      <c r="B32" s="284">
        <v>6121</v>
      </c>
      <c r="C32" s="38" t="s">
        <v>1861</v>
      </c>
      <c r="D32" s="74">
        <v>10100</v>
      </c>
      <c r="E32" s="74">
        <v>14600</v>
      </c>
      <c r="F32" s="74">
        <v>13981</v>
      </c>
      <c r="G32" s="169">
        <f t="shared" si="1"/>
        <v>95.76027397260273</v>
      </c>
      <c r="H32" s="75">
        <v>5495</v>
      </c>
    </row>
    <row r="33" spans="1:8" ht="12.75">
      <c r="A33" s="51">
        <v>3111</v>
      </c>
      <c r="B33" s="37">
        <v>6121</v>
      </c>
      <c r="C33" s="170" t="s">
        <v>1905</v>
      </c>
      <c r="D33" s="74">
        <v>127400</v>
      </c>
      <c r="E33" s="74">
        <v>98842</v>
      </c>
      <c r="F33" s="74">
        <v>23349</v>
      </c>
      <c r="G33" s="169">
        <f t="shared" si="1"/>
        <v>23.622549118795654</v>
      </c>
      <c r="H33" s="75">
        <v>26838</v>
      </c>
    </row>
    <row r="34" spans="1:8" ht="12.75">
      <c r="A34" s="51">
        <v>3113</v>
      </c>
      <c r="B34" s="37">
        <v>6121</v>
      </c>
      <c r="C34" s="170" t="s">
        <v>1905</v>
      </c>
      <c r="D34" s="74">
        <v>33500</v>
      </c>
      <c r="E34" s="74">
        <v>46810</v>
      </c>
      <c r="F34" s="74">
        <v>16679</v>
      </c>
      <c r="G34" s="169">
        <f t="shared" si="1"/>
        <v>35.631275368511</v>
      </c>
      <c r="H34" s="75">
        <v>19410</v>
      </c>
    </row>
    <row r="35" spans="1:8" ht="12.75">
      <c r="A35" s="51">
        <v>3141</v>
      </c>
      <c r="B35" s="37">
        <v>6121</v>
      </c>
      <c r="C35" s="170" t="s">
        <v>1905</v>
      </c>
      <c r="D35" s="74">
        <v>20000</v>
      </c>
      <c r="E35" s="74">
        <v>20000</v>
      </c>
      <c r="F35" s="74">
        <v>3298</v>
      </c>
      <c r="G35" s="169">
        <f t="shared" si="1"/>
        <v>16.49</v>
      </c>
      <c r="H35" s="75">
        <v>0</v>
      </c>
    </row>
    <row r="36" spans="1:8" ht="12.75">
      <c r="A36" s="51">
        <v>3421</v>
      </c>
      <c r="B36" s="284">
        <v>6121</v>
      </c>
      <c r="C36" s="38" t="s">
        <v>1861</v>
      </c>
      <c r="D36" s="74">
        <v>15000</v>
      </c>
      <c r="E36" s="74">
        <v>15645</v>
      </c>
      <c r="F36" s="74">
        <v>11581</v>
      </c>
      <c r="G36" s="169">
        <f t="shared" si="1"/>
        <v>74.02364972834772</v>
      </c>
      <c r="H36" s="75">
        <v>3746</v>
      </c>
    </row>
    <row r="37" spans="1:8" ht="12.75">
      <c r="A37" s="51">
        <v>3512</v>
      </c>
      <c r="B37" s="284">
        <v>6121</v>
      </c>
      <c r="C37" s="38" t="s">
        <v>1861</v>
      </c>
      <c r="D37" s="74">
        <v>2000</v>
      </c>
      <c r="E37" s="74">
        <v>2000</v>
      </c>
      <c r="F37" s="74">
        <v>1717</v>
      </c>
      <c r="G37" s="169">
        <f t="shared" si="1"/>
        <v>85.85000000000001</v>
      </c>
      <c r="H37" s="75">
        <v>0</v>
      </c>
    </row>
    <row r="38" spans="1:8" ht="12.75">
      <c r="A38" s="51">
        <v>3524</v>
      </c>
      <c r="B38" s="284">
        <v>6121</v>
      </c>
      <c r="C38" s="38" t="s">
        <v>1861</v>
      </c>
      <c r="D38" s="74">
        <v>36000</v>
      </c>
      <c r="E38" s="74">
        <v>38780</v>
      </c>
      <c r="F38" s="74">
        <v>4290</v>
      </c>
      <c r="G38" s="169">
        <f t="shared" si="1"/>
        <v>11.062403300670448</v>
      </c>
      <c r="H38" s="75">
        <v>102</v>
      </c>
    </row>
    <row r="39" spans="1:8" ht="12.75">
      <c r="A39" s="51">
        <v>3569</v>
      </c>
      <c r="B39" s="284">
        <v>6121</v>
      </c>
      <c r="C39" s="38" t="s">
        <v>1861</v>
      </c>
      <c r="D39" s="74">
        <v>5000</v>
      </c>
      <c r="E39" s="74">
        <v>5000</v>
      </c>
      <c r="F39" s="74">
        <v>876</v>
      </c>
      <c r="G39" s="169">
        <f t="shared" si="1"/>
        <v>17.52</v>
      </c>
      <c r="H39" s="75">
        <v>0</v>
      </c>
    </row>
    <row r="40" spans="1:8" ht="12.75">
      <c r="A40" s="51">
        <v>4351</v>
      </c>
      <c r="B40" s="284">
        <v>6121</v>
      </c>
      <c r="C40" s="38" t="s">
        <v>1905</v>
      </c>
      <c r="D40" s="74">
        <v>34300</v>
      </c>
      <c r="E40" s="74">
        <v>51041</v>
      </c>
      <c r="F40" s="74">
        <v>25364</v>
      </c>
      <c r="G40" s="169">
        <f t="shared" si="1"/>
        <v>49.69338375031837</v>
      </c>
      <c r="H40" s="75">
        <v>275635</v>
      </c>
    </row>
    <row r="41" spans="1:8" ht="12.75">
      <c r="A41" s="51"/>
      <c r="B41" s="284">
        <v>6122</v>
      </c>
      <c r="C41" s="38" t="s">
        <v>1906</v>
      </c>
      <c r="D41" s="74">
        <v>40000</v>
      </c>
      <c r="E41" s="74">
        <v>24613</v>
      </c>
      <c r="F41" s="74">
        <v>163</v>
      </c>
      <c r="G41" s="169">
        <f t="shared" si="1"/>
        <v>0.6622516556291391</v>
      </c>
      <c r="H41" s="75">
        <v>0</v>
      </c>
    </row>
    <row r="42" spans="1:8" ht="12.75">
      <c r="A42" s="51">
        <v>3392</v>
      </c>
      <c r="B42" s="284">
        <v>6121</v>
      </c>
      <c r="C42" s="38" t="s">
        <v>1905</v>
      </c>
      <c r="D42" s="74">
        <v>100</v>
      </c>
      <c r="E42" s="74">
        <v>100</v>
      </c>
      <c r="F42" s="74">
        <v>0</v>
      </c>
      <c r="G42" s="169">
        <f t="shared" si="1"/>
        <v>0</v>
      </c>
      <c r="H42" s="75">
        <v>0</v>
      </c>
    </row>
    <row r="43" spans="1:8" ht="13.5" thickBot="1">
      <c r="A43" s="72">
        <v>6171</v>
      </c>
      <c r="B43" s="284">
        <v>6121</v>
      </c>
      <c r="C43" s="38" t="s">
        <v>1905</v>
      </c>
      <c r="D43" s="74">
        <v>300000</v>
      </c>
      <c r="E43" s="74">
        <v>299959</v>
      </c>
      <c r="F43" s="74">
        <v>54985</v>
      </c>
      <c r="G43" s="169">
        <f>F43/E43*100</f>
        <v>18.330838547934885</v>
      </c>
      <c r="H43" s="75">
        <v>45123</v>
      </c>
    </row>
    <row r="44" spans="1:8" ht="16.5" thickBot="1">
      <c r="A44" s="251" t="s">
        <v>1853</v>
      </c>
      <c r="B44" s="303"/>
      <c r="C44" s="304"/>
      <c r="D44" s="147">
        <f>SUM(D29:D43)</f>
        <v>727200</v>
      </c>
      <c r="E44" s="147">
        <f>SUM(E29:E43)</f>
        <v>727562</v>
      </c>
      <c r="F44" s="147">
        <f>SUM(F29:F43)</f>
        <v>201128</v>
      </c>
      <c r="G44" s="161">
        <f>F44/E44*100</f>
        <v>27.64410455741229</v>
      </c>
      <c r="H44" s="148">
        <f>SUM(H29:H43)</f>
        <v>411300</v>
      </c>
    </row>
    <row r="45" spans="1:8" ht="12.75">
      <c r="A45" s="108"/>
      <c r="B45" s="108"/>
      <c r="C45" s="110"/>
      <c r="D45" s="385"/>
      <c r="E45" s="385"/>
      <c r="F45" s="385"/>
      <c r="G45" s="112"/>
      <c r="H45" s="385"/>
    </row>
    <row r="46" spans="1:8" ht="12.75">
      <c r="A46" s="108"/>
      <c r="B46" s="108"/>
      <c r="C46" s="110"/>
      <c r="D46" s="385"/>
      <c r="E46" s="385"/>
      <c r="F46" s="385"/>
      <c r="G46" s="112"/>
      <c r="H46" s="385"/>
    </row>
    <row r="47" spans="1:8" ht="19.5" thickBot="1">
      <c r="A47" s="150" t="s">
        <v>124</v>
      </c>
      <c r="D47" s="29"/>
      <c r="E47" s="29"/>
      <c r="F47" s="29"/>
      <c r="G47" s="30"/>
      <c r="H47" s="29"/>
    </row>
    <row r="48" spans="1:8" ht="13.5">
      <c r="A48" s="386"/>
      <c r="B48" s="387"/>
      <c r="C48" s="153"/>
      <c r="D48" s="34" t="s">
        <v>83</v>
      </c>
      <c r="E48" s="34" t="s">
        <v>208</v>
      </c>
      <c r="F48" s="34" t="s">
        <v>95</v>
      </c>
      <c r="G48" s="34" t="s">
        <v>96</v>
      </c>
      <c r="H48" s="35" t="s">
        <v>95</v>
      </c>
    </row>
    <row r="49" spans="1:8" ht="14.25" thickBot="1">
      <c r="A49" s="388"/>
      <c r="B49" s="389"/>
      <c r="C49" s="81"/>
      <c r="D49" s="39">
        <v>2012</v>
      </c>
      <c r="E49" s="39">
        <v>2012</v>
      </c>
      <c r="F49" s="39" t="s">
        <v>1233</v>
      </c>
      <c r="G49" s="39" t="s">
        <v>97</v>
      </c>
      <c r="H49" s="40" t="s">
        <v>1234</v>
      </c>
    </row>
    <row r="50" spans="1:8" ht="12.75">
      <c r="A50" s="390" t="s">
        <v>1838</v>
      </c>
      <c r="B50" s="391"/>
      <c r="C50" s="38"/>
      <c r="D50" s="1">
        <f>'82 48'!D24</f>
        <v>0</v>
      </c>
      <c r="E50" s="1">
        <f>'82 48'!E24</f>
        <v>550</v>
      </c>
      <c r="F50" s="1">
        <f>'82 48'!F24</f>
        <v>550</v>
      </c>
      <c r="G50" s="47">
        <f>F50/E50*100</f>
        <v>100</v>
      </c>
      <c r="H50" s="10">
        <f>'82 48'!H24</f>
        <v>0</v>
      </c>
    </row>
    <row r="51" spans="1:8" ht="13.5" thickBot="1">
      <c r="A51" s="392" t="s">
        <v>1839</v>
      </c>
      <c r="B51" s="389"/>
      <c r="C51" s="81"/>
      <c r="D51" s="5">
        <f>'82 49-50'!D75</f>
        <v>727200</v>
      </c>
      <c r="E51" s="5">
        <f>'82 49-50'!E75</f>
        <v>727562</v>
      </c>
      <c r="F51" s="5">
        <f>'82 49-50'!F75</f>
        <v>201128</v>
      </c>
      <c r="G51" s="47">
        <f>F51/E51*100</f>
        <v>27.64410455741229</v>
      </c>
      <c r="H51" s="7">
        <f>'82 49-50'!H75</f>
        <v>411300</v>
      </c>
    </row>
    <row r="52" spans="1:8" ht="16.5" thickBot="1">
      <c r="A52" s="393" t="s">
        <v>1859</v>
      </c>
      <c r="B52" s="389"/>
      <c r="C52" s="81"/>
      <c r="D52" s="104">
        <f>SUM(D50:D51)</f>
        <v>727200</v>
      </c>
      <c r="E52" s="104">
        <f>SUM(E50:E51)</f>
        <v>728112</v>
      </c>
      <c r="F52" s="104">
        <f>SUM(F50:F51)</f>
        <v>201678</v>
      </c>
      <c r="G52" s="161">
        <f>F52/E52*100</f>
        <v>27.698760630232712</v>
      </c>
      <c r="H52" s="106">
        <f>SUM(H50:H51)</f>
        <v>411300</v>
      </c>
    </row>
    <row r="53" spans="1:2" ht="12.75">
      <c r="A53" s="151"/>
      <c r="B53" s="151"/>
    </row>
    <row r="54" spans="1:2" ht="12.75">
      <c r="A54" s="151"/>
      <c r="B54" s="151"/>
    </row>
    <row r="55" spans="1:2" ht="12.75">
      <c r="A55" s="151"/>
      <c r="B55" s="151"/>
    </row>
    <row r="56" spans="1:2" ht="12.75">
      <c r="A56" s="151"/>
      <c r="B56" s="151"/>
    </row>
    <row r="57" spans="1:2" ht="12.75">
      <c r="A57" s="151"/>
      <c r="B57" s="151"/>
    </row>
    <row r="58" spans="1:2" ht="12.75">
      <c r="A58" s="151"/>
      <c r="B58" s="151"/>
    </row>
    <row r="59" spans="1:2" ht="12.75">
      <c r="A59" s="151"/>
      <c r="B59" s="151"/>
    </row>
    <row r="60" spans="1:2" ht="12.75">
      <c r="A60" s="151"/>
      <c r="B60" s="151"/>
    </row>
    <row r="61" spans="1:2" ht="12.75">
      <c r="A61" s="151"/>
      <c r="B61" s="151"/>
    </row>
    <row r="62" spans="1:2" ht="12.75">
      <c r="A62" s="151"/>
      <c r="B62" s="151"/>
    </row>
    <row r="63" spans="1:2" ht="12.75">
      <c r="A63" s="151"/>
      <c r="B63" s="151"/>
    </row>
    <row r="64" spans="1:2" ht="12.75">
      <c r="A64" s="151"/>
      <c r="B64" s="151"/>
    </row>
    <row r="65" spans="1:2" ht="12.75">
      <c r="A65" s="151"/>
      <c r="B65" s="151"/>
    </row>
    <row r="66" spans="1:2" ht="12.75">
      <c r="A66" s="151"/>
      <c r="B66" s="151"/>
    </row>
    <row r="67" spans="1:2" ht="12.75">
      <c r="A67" s="151"/>
      <c r="B67" s="151"/>
    </row>
    <row r="68" spans="1:2" ht="12.75">
      <c r="A68" s="151"/>
      <c r="B68" s="151"/>
    </row>
    <row r="69" spans="1:2" ht="12.75">
      <c r="A69" s="151"/>
      <c r="B69" s="151"/>
    </row>
    <row r="70" spans="1:2" ht="12.75">
      <c r="A70" s="151"/>
      <c r="B70" s="151"/>
    </row>
    <row r="71" spans="1:2" ht="12.75">
      <c r="A71" s="151"/>
      <c r="B71" s="151"/>
    </row>
    <row r="72" spans="1:2" ht="12.75">
      <c r="A72" s="151"/>
      <c r="B72" s="151"/>
    </row>
    <row r="73" spans="1:2" ht="12.75">
      <c r="A73" s="151"/>
      <c r="B73" s="151"/>
    </row>
    <row r="74" spans="1:2" ht="12.75">
      <c r="A74" s="151"/>
      <c r="B74" s="151"/>
    </row>
    <row r="75" spans="1:2" ht="12.75">
      <c r="A75" s="151"/>
      <c r="B75" s="151"/>
    </row>
    <row r="76" spans="1:2" ht="12.75">
      <c r="A76" s="151"/>
      <c r="B76" s="151"/>
    </row>
    <row r="77" spans="1:2" ht="12.75">
      <c r="A77" s="151"/>
      <c r="B77" s="151"/>
    </row>
    <row r="78" spans="1:2" ht="12.75">
      <c r="A78" s="151"/>
      <c r="B78" s="151"/>
    </row>
    <row r="79" spans="1:2" ht="12.75">
      <c r="A79" s="151"/>
      <c r="B79" s="151"/>
    </row>
    <row r="80" spans="1:2" ht="12.75">
      <c r="A80" s="151"/>
      <c r="B80" s="151"/>
    </row>
    <row r="81" spans="1:2" ht="12.75">
      <c r="A81" s="151"/>
      <c r="B81" s="151"/>
    </row>
    <row r="82" spans="1:2" ht="12.75">
      <c r="A82" s="151"/>
      <c r="B82" s="151"/>
    </row>
    <row r="83" spans="1:2" ht="12.75">
      <c r="A83" s="151"/>
      <c r="B83" s="151"/>
    </row>
    <row r="84" spans="1:2" ht="12.75">
      <c r="A84" s="151"/>
      <c r="B84" s="151"/>
    </row>
    <row r="85" spans="1:2" ht="12.75">
      <c r="A85" s="151"/>
      <c r="B85" s="151"/>
    </row>
    <row r="86" spans="1:2" ht="12.75">
      <c r="A86" s="151"/>
      <c r="B86" s="151"/>
    </row>
    <row r="87" spans="1:2" ht="12.75">
      <c r="A87" s="151"/>
      <c r="B87" s="151"/>
    </row>
    <row r="88" spans="1:2" ht="12.75">
      <c r="A88" s="151"/>
      <c r="B88" s="151"/>
    </row>
    <row r="89" spans="1:2" ht="12.75">
      <c r="A89" s="151"/>
      <c r="B89" s="151"/>
    </row>
    <row r="90" spans="1:2" ht="12.75">
      <c r="A90" s="151"/>
      <c r="B90" s="151"/>
    </row>
    <row r="91" spans="1:2" ht="12.75">
      <c r="A91" s="151"/>
      <c r="B91" s="151"/>
    </row>
    <row r="92" spans="1:2" ht="12.75">
      <c r="A92" s="151"/>
      <c r="B92" s="151"/>
    </row>
    <row r="93" spans="1:2" ht="12.75">
      <c r="A93" s="151"/>
      <c r="B93" s="151"/>
    </row>
    <row r="94" spans="1:2" ht="12.75">
      <c r="A94" s="151"/>
      <c r="B94" s="151"/>
    </row>
    <row r="95" spans="1:2" ht="12.75">
      <c r="A95" s="151"/>
      <c r="B95" s="151"/>
    </row>
    <row r="96" spans="1:2" ht="12.75">
      <c r="A96" s="151"/>
      <c r="B96" s="151"/>
    </row>
    <row r="97" spans="1:2" ht="12.75">
      <c r="A97" s="151"/>
      <c r="B97" s="151"/>
    </row>
    <row r="98" spans="1:2" ht="12.75">
      <c r="A98" s="151"/>
      <c r="B98" s="151"/>
    </row>
    <row r="99" spans="1:2" ht="12.75">
      <c r="A99" s="151"/>
      <c r="B99" s="151"/>
    </row>
    <row r="100" spans="1:2" ht="12.75">
      <c r="A100" s="151"/>
      <c r="B100" s="151"/>
    </row>
    <row r="101" spans="1:2" ht="12.75">
      <c r="A101" s="151"/>
      <c r="B101" s="151"/>
    </row>
    <row r="102" spans="1:2" ht="12.75">
      <c r="A102" s="151"/>
      <c r="B102" s="151"/>
    </row>
    <row r="103" spans="1:2" ht="12.75">
      <c r="A103" s="151"/>
      <c r="B103" s="151"/>
    </row>
    <row r="104" spans="1:2" ht="12.75">
      <c r="A104" s="151"/>
      <c r="B104" s="151"/>
    </row>
    <row r="105" spans="1:2" ht="12.75">
      <c r="A105" s="151"/>
      <c r="B105" s="151"/>
    </row>
    <row r="106" spans="1:2" ht="12.75">
      <c r="A106" s="151"/>
      <c r="B106" s="151"/>
    </row>
    <row r="107" spans="1:2" ht="12.75">
      <c r="A107" s="151"/>
      <c r="B107" s="151"/>
    </row>
    <row r="108" spans="1:2" ht="12.75">
      <c r="A108" s="151"/>
      <c r="B108" s="151"/>
    </row>
    <row r="109" spans="1:2" ht="12.75">
      <c r="A109" s="151"/>
      <c r="B109" s="151"/>
    </row>
    <row r="110" spans="1:2" ht="12.75">
      <c r="A110" s="151"/>
      <c r="B110" s="151"/>
    </row>
    <row r="111" spans="1:2" ht="12.75">
      <c r="A111" s="151"/>
      <c r="B111" s="151"/>
    </row>
    <row r="112" spans="1:2" ht="12.75">
      <c r="A112" s="151"/>
      <c r="B112" s="151"/>
    </row>
    <row r="113" spans="1:2" ht="12.75">
      <c r="A113" s="151"/>
      <c r="B113" s="151"/>
    </row>
    <row r="114" spans="1:2" ht="12.75">
      <c r="A114" s="151"/>
      <c r="B114" s="151"/>
    </row>
    <row r="115" spans="1:2" ht="12.75">
      <c r="A115" s="151"/>
      <c r="B115" s="151"/>
    </row>
    <row r="116" spans="1:2" ht="12.75">
      <c r="A116" s="151"/>
      <c r="B116" s="151"/>
    </row>
    <row r="117" spans="1:2" ht="12.75">
      <c r="A117" s="151"/>
      <c r="B117" s="151"/>
    </row>
    <row r="118" spans="1:2" ht="12.75">
      <c r="A118" s="151"/>
      <c r="B118" s="151"/>
    </row>
    <row r="119" spans="1:2" ht="12.75">
      <c r="A119" s="151"/>
      <c r="B119" s="151"/>
    </row>
    <row r="120" spans="1:2" ht="12.75">
      <c r="A120" s="151"/>
      <c r="B120" s="151"/>
    </row>
    <row r="121" spans="1:2" ht="12.75">
      <c r="A121" s="151"/>
      <c r="B121" s="151"/>
    </row>
    <row r="122" spans="1:2" ht="12.75">
      <c r="A122" s="151"/>
      <c r="B122" s="151"/>
    </row>
    <row r="123" spans="1:2" ht="12.75">
      <c r="A123" s="151"/>
      <c r="B123" s="151"/>
    </row>
    <row r="124" spans="1:2" ht="12.75">
      <c r="A124" s="151"/>
      <c r="B124" s="151"/>
    </row>
    <row r="125" spans="1:2" ht="12.75">
      <c r="A125" s="151"/>
      <c r="B125" s="151"/>
    </row>
    <row r="126" spans="1:2" ht="12.75">
      <c r="A126" s="151"/>
      <c r="B126" s="151"/>
    </row>
    <row r="127" spans="1:2" ht="12.75">
      <c r="A127" s="151"/>
      <c r="B127" s="151"/>
    </row>
    <row r="128" spans="1:2" ht="12.75">
      <c r="A128" s="151"/>
      <c r="B128" s="151"/>
    </row>
    <row r="129" spans="1:2" ht="12.75">
      <c r="A129" s="151"/>
      <c r="B129" s="151"/>
    </row>
    <row r="130" spans="1:2" ht="12.75">
      <c r="A130" s="151"/>
      <c r="B130" s="151"/>
    </row>
    <row r="131" spans="1:2" ht="12.75">
      <c r="A131" s="151"/>
      <c r="B131" s="151"/>
    </row>
    <row r="132" spans="1:2" ht="12.75">
      <c r="A132" s="151"/>
      <c r="B132" s="151"/>
    </row>
    <row r="133" spans="1:2" ht="12.75">
      <c r="A133" s="151"/>
      <c r="B133" s="151"/>
    </row>
    <row r="134" spans="1:2" ht="12.75">
      <c r="A134" s="151"/>
      <c r="B134" s="151"/>
    </row>
    <row r="135" spans="1:2" ht="12.75">
      <c r="A135" s="151"/>
      <c r="B135" s="151"/>
    </row>
    <row r="136" spans="1:2" ht="12.75">
      <c r="A136" s="151"/>
      <c r="B136" s="151"/>
    </row>
    <row r="137" spans="1:2" ht="12.75">
      <c r="A137" s="151"/>
      <c r="B137" s="151"/>
    </row>
    <row r="138" spans="1:2" ht="12.75">
      <c r="A138" s="151"/>
      <c r="B138" s="151"/>
    </row>
    <row r="139" spans="1:2" ht="12.75">
      <c r="A139" s="151"/>
      <c r="B139" s="151"/>
    </row>
    <row r="140" spans="1:2" ht="12.75">
      <c r="A140" s="151"/>
      <c r="B140" s="151"/>
    </row>
    <row r="141" spans="1:2" ht="12.75">
      <c r="A141" s="151"/>
      <c r="B141" s="151"/>
    </row>
    <row r="142" spans="1:2" ht="12.75">
      <c r="A142" s="151"/>
      <c r="B142" s="151"/>
    </row>
    <row r="143" spans="1:2" ht="12.75">
      <c r="A143" s="151"/>
      <c r="B143" s="151"/>
    </row>
    <row r="144" spans="1:2" ht="12.75">
      <c r="A144" s="151"/>
      <c r="B144" s="151"/>
    </row>
    <row r="145" spans="1:2" ht="12.75">
      <c r="A145" s="151"/>
      <c r="B145" s="151"/>
    </row>
    <row r="146" spans="1:2" ht="12.75">
      <c r="A146" s="151"/>
      <c r="B146" s="151"/>
    </row>
    <row r="147" spans="1:2" ht="12.75">
      <c r="A147" s="151"/>
      <c r="B147" s="151"/>
    </row>
    <row r="148" spans="1:2" ht="12.75">
      <c r="A148" s="151"/>
      <c r="B148" s="151"/>
    </row>
    <row r="149" spans="1:2" ht="12.75">
      <c r="A149" s="151"/>
      <c r="B149" s="151"/>
    </row>
    <row r="150" spans="1:2" ht="12.75">
      <c r="A150" s="151"/>
      <c r="B150" s="151"/>
    </row>
    <row r="151" spans="1:2" ht="12.75">
      <c r="A151" s="151"/>
      <c r="B151" s="151"/>
    </row>
    <row r="152" spans="1:2" ht="12.75">
      <c r="A152" s="151"/>
      <c r="B152" s="151"/>
    </row>
    <row r="153" spans="1:2" ht="12.75">
      <c r="A153" s="151"/>
      <c r="B153" s="151"/>
    </row>
    <row r="154" spans="1:2" ht="12.75">
      <c r="A154" s="151"/>
      <c r="B154" s="151"/>
    </row>
    <row r="155" spans="1:2" ht="12.75">
      <c r="A155" s="151"/>
      <c r="B155" s="151"/>
    </row>
    <row r="156" spans="1:2" ht="12.75">
      <c r="A156" s="151"/>
      <c r="B156" s="151"/>
    </row>
    <row r="157" spans="1:2" ht="12.75">
      <c r="A157" s="151"/>
      <c r="B157" s="151"/>
    </row>
    <row r="158" spans="1:2" ht="12.75">
      <c r="A158" s="151"/>
      <c r="B158" s="151"/>
    </row>
    <row r="159" spans="1:2" ht="12.75">
      <c r="A159" s="151"/>
      <c r="B159" s="151"/>
    </row>
    <row r="160" spans="1:2" ht="12.75">
      <c r="A160" s="151"/>
      <c r="B160" s="151"/>
    </row>
    <row r="161" spans="1:2" ht="12.75">
      <c r="A161" s="151"/>
      <c r="B161" s="1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III/19/1</oddHeader>
    <oddFooter>&amp;C- 48 -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61">
      <selection activeCell="K24" sqref="K24"/>
    </sheetView>
  </sheetViews>
  <sheetFormatPr defaultColWidth="9.00390625" defaultRowHeight="12.75"/>
  <cols>
    <col min="1" max="1" width="7.125" style="162" customWidth="1"/>
    <col min="2" max="2" width="5.625" style="151" bestFit="1" customWidth="1"/>
    <col min="3" max="3" width="35.125" style="23" customWidth="1"/>
    <col min="4" max="4" width="8.375" style="23" bestFit="1" customWidth="1"/>
    <col min="5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0" width="9.125" style="23" customWidth="1"/>
    <col min="11" max="11" width="13.75390625" style="23" bestFit="1" customWidth="1"/>
    <col min="12" max="16384" width="9.125" style="23" customWidth="1"/>
  </cols>
  <sheetData>
    <row r="1" ht="12.75">
      <c r="H1" s="28" t="s">
        <v>1787</v>
      </c>
    </row>
    <row r="2" spans="1:8" ht="16.5" thickBot="1">
      <c r="A2" s="163" t="s">
        <v>1854</v>
      </c>
      <c r="B2" s="655"/>
      <c r="F2" s="29"/>
      <c r="H2" s="28" t="s">
        <v>42</v>
      </c>
    </row>
    <row r="3" spans="1:8" ht="13.5">
      <c r="A3" s="164" t="s">
        <v>1855</v>
      </c>
      <c r="B3" s="165"/>
      <c r="C3" s="132" t="s">
        <v>1856</v>
      </c>
      <c r="D3" s="34" t="s">
        <v>83</v>
      </c>
      <c r="E3" s="34" t="s">
        <v>208</v>
      </c>
      <c r="F3" s="34" t="s">
        <v>95</v>
      </c>
      <c r="G3" s="34" t="s">
        <v>96</v>
      </c>
      <c r="H3" s="35" t="s">
        <v>95</v>
      </c>
    </row>
    <row r="4" spans="1:8" ht="14.25" thickBot="1">
      <c r="A4" s="166"/>
      <c r="B4" s="167" t="s">
        <v>1857</v>
      </c>
      <c r="C4" s="135"/>
      <c r="D4" s="39">
        <v>2012</v>
      </c>
      <c r="E4" s="39">
        <v>2012</v>
      </c>
      <c r="F4" s="39" t="s">
        <v>1233</v>
      </c>
      <c r="G4" s="39" t="s">
        <v>97</v>
      </c>
      <c r="H4" s="40" t="s">
        <v>1234</v>
      </c>
    </row>
    <row r="5" spans="1:8" ht="12.75">
      <c r="A5" s="136">
        <v>20</v>
      </c>
      <c r="B5" s="168">
        <v>9077</v>
      </c>
      <c r="C5" s="13" t="s">
        <v>178</v>
      </c>
      <c r="D5" s="15">
        <v>5000</v>
      </c>
      <c r="E5" s="15">
        <v>5000</v>
      </c>
      <c r="F5" s="15">
        <v>695</v>
      </c>
      <c r="G5" s="16">
        <f aca="true" t="shared" si="0" ref="G5:G22">F5/E5*100</f>
        <v>13.900000000000002</v>
      </c>
      <c r="H5" s="17"/>
    </row>
    <row r="6" spans="1:8" ht="12.75">
      <c r="A6" s="136">
        <v>21</v>
      </c>
      <c r="B6" s="137" t="s">
        <v>201</v>
      </c>
      <c r="C6" s="38" t="s">
        <v>187</v>
      </c>
      <c r="D6" s="15">
        <v>30000</v>
      </c>
      <c r="E6" s="15">
        <v>32000</v>
      </c>
      <c r="F6" s="15">
        <v>15254</v>
      </c>
      <c r="G6" s="16">
        <f t="shared" si="0"/>
        <v>47.668749999999996</v>
      </c>
      <c r="H6" s="17"/>
    </row>
    <row r="7" spans="1:8" ht="12.75">
      <c r="A7" s="136"/>
      <c r="B7" s="137"/>
      <c r="C7" s="954" t="s">
        <v>1213</v>
      </c>
      <c r="D7" s="798">
        <v>0</v>
      </c>
      <c r="E7" s="798">
        <v>4434</v>
      </c>
      <c r="F7" s="1235">
        <v>3446</v>
      </c>
      <c r="G7" s="720">
        <f>F7/E7*100</f>
        <v>77.71763644564727</v>
      </c>
      <c r="H7" s="17"/>
    </row>
    <row r="8" spans="1:8" ht="12.75">
      <c r="A8" s="136"/>
      <c r="B8" s="137"/>
      <c r="C8" s="954" t="s">
        <v>1214</v>
      </c>
      <c r="D8" s="798">
        <v>0</v>
      </c>
      <c r="E8" s="798">
        <v>4536</v>
      </c>
      <c r="F8" s="1235">
        <v>3645</v>
      </c>
      <c r="G8" s="720">
        <f>F8/E8*100</f>
        <v>80.35714285714286</v>
      </c>
      <c r="H8" s="17"/>
    </row>
    <row r="9" spans="1:8" ht="12.75">
      <c r="A9" s="136"/>
      <c r="B9" s="137"/>
      <c r="C9" s="954" t="s">
        <v>1212</v>
      </c>
      <c r="D9" s="798">
        <v>0</v>
      </c>
      <c r="E9" s="798">
        <v>6516</v>
      </c>
      <c r="F9" s="1235">
        <v>6516</v>
      </c>
      <c r="G9" s="720">
        <f>F9/E9*100</f>
        <v>100</v>
      </c>
      <c r="H9" s="17"/>
    </row>
    <row r="10" spans="1:8" ht="13.5">
      <c r="A10" s="136"/>
      <c r="B10" s="137"/>
      <c r="C10" s="954" t="s">
        <v>1215</v>
      </c>
      <c r="D10" s="798">
        <v>0</v>
      </c>
      <c r="E10" s="798">
        <v>2036</v>
      </c>
      <c r="F10" s="1235">
        <v>2036</v>
      </c>
      <c r="G10" s="720">
        <f>F10/E10*100</f>
        <v>100</v>
      </c>
      <c r="H10" s="1233"/>
    </row>
    <row r="11" spans="1:8" ht="12.75">
      <c r="A11" s="136">
        <v>21</v>
      </c>
      <c r="B11" s="137" t="s">
        <v>768</v>
      </c>
      <c r="C11" s="170" t="s">
        <v>491</v>
      </c>
      <c r="D11" s="15">
        <v>2000</v>
      </c>
      <c r="E11" s="15">
        <v>2000</v>
      </c>
      <c r="F11" s="15">
        <v>0</v>
      </c>
      <c r="G11" s="16">
        <f>F11/E11*100</f>
        <v>0</v>
      </c>
      <c r="H11" s="17"/>
    </row>
    <row r="12" spans="1:8" ht="12.75">
      <c r="A12" s="136">
        <v>21</v>
      </c>
      <c r="B12" s="137" t="s">
        <v>769</v>
      </c>
      <c r="C12" s="38" t="s">
        <v>529</v>
      </c>
      <c r="D12" s="15">
        <v>6000</v>
      </c>
      <c r="E12" s="15">
        <v>8000</v>
      </c>
      <c r="F12" s="15">
        <v>341</v>
      </c>
      <c r="G12" s="16">
        <f t="shared" si="0"/>
        <v>4.2625</v>
      </c>
      <c r="H12" s="17"/>
    </row>
    <row r="13" spans="1:8" ht="12.75">
      <c r="A13" s="136">
        <v>21</v>
      </c>
      <c r="B13" s="137" t="s">
        <v>770</v>
      </c>
      <c r="C13" s="38" t="s">
        <v>492</v>
      </c>
      <c r="D13" s="15">
        <v>50000</v>
      </c>
      <c r="E13" s="15">
        <v>34850</v>
      </c>
      <c r="F13" s="15">
        <v>4525</v>
      </c>
      <c r="G13" s="16">
        <f t="shared" si="0"/>
        <v>12.984218077474893</v>
      </c>
      <c r="H13" s="17"/>
    </row>
    <row r="14" spans="1:8" s="177" customFormat="1" ht="15">
      <c r="A14" s="171"/>
      <c r="B14" s="172"/>
      <c r="C14" s="173" t="s">
        <v>10</v>
      </c>
      <c r="D14" s="174">
        <f>SUM(D5:D13)</f>
        <v>93000</v>
      </c>
      <c r="E14" s="174">
        <f>SUM(E5:E13)</f>
        <v>99372</v>
      </c>
      <c r="F14" s="174">
        <f>SUM(F5:F13)</f>
        <v>36458</v>
      </c>
      <c r="G14" s="175">
        <f t="shared" si="0"/>
        <v>36.68840317191965</v>
      </c>
      <c r="H14" s="176"/>
    </row>
    <row r="15" spans="1:8" ht="12.75">
      <c r="A15" s="136">
        <v>21</v>
      </c>
      <c r="B15" s="137" t="s">
        <v>246</v>
      </c>
      <c r="C15" s="38" t="s">
        <v>247</v>
      </c>
      <c r="D15" s="15">
        <v>500</v>
      </c>
      <c r="E15" s="15">
        <v>500</v>
      </c>
      <c r="F15" s="15">
        <v>91</v>
      </c>
      <c r="G15" s="16">
        <f t="shared" si="0"/>
        <v>18.2</v>
      </c>
      <c r="H15" s="17"/>
    </row>
    <row r="16" spans="1:8" ht="12.75">
      <c r="A16" s="136">
        <v>21</v>
      </c>
      <c r="B16" s="137" t="s">
        <v>771</v>
      </c>
      <c r="C16" s="38" t="s">
        <v>543</v>
      </c>
      <c r="D16" s="15">
        <v>300</v>
      </c>
      <c r="E16" s="15">
        <v>300</v>
      </c>
      <c r="F16" s="15">
        <v>0</v>
      </c>
      <c r="G16" s="16">
        <f t="shared" si="0"/>
        <v>0</v>
      </c>
      <c r="H16" s="17"/>
    </row>
    <row r="17" spans="1:8" s="177" customFormat="1" ht="15">
      <c r="A17" s="171"/>
      <c r="B17" s="172"/>
      <c r="C17" s="173" t="s">
        <v>220</v>
      </c>
      <c r="D17" s="178">
        <f>SUM(D15:D16)</f>
        <v>800</v>
      </c>
      <c r="E17" s="178">
        <f>SUM(E15:E16)</f>
        <v>800</v>
      </c>
      <c r="F17" s="178">
        <f>SUM(F15:F16)</f>
        <v>91</v>
      </c>
      <c r="G17" s="175">
        <f t="shared" si="0"/>
        <v>11.375</v>
      </c>
      <c r="H17" s="179"/>
    </row>
    <row r="18" spans="1:8" ht="12.75">
      <c r="A18" s="136">
        <v>21</v>
      </c>
      <c r="B18" s="137" t="s">
        <v>772</v>
      </c>
      <c r="C18" s="170" t="s">
        <v>493</v>
      </c>
      <c r="D18" s="15">
        <v>10000</v>
      </c>
      <c r="E18" s="15">
        <v>10000</v>
      </c>
      <c r="F18" s="15">
        <v>8296</v>
      </c>
      <c r="G18" s="16">
        <f t="shared" si="0"/>
        <v>82.96</v>
      </c>
      <c r="H18" s="17"/>
    </row>
    <row r="19" spans="1:8" s="177" customFormat="1" ht="15">
      <c r="A19" s="171"/>
      <c r="B19" s="172"/>
      <c r="C19" s="173" t="s">
        <v>206</v>
      </c>
      <c r="D19" s="178">
        <f>SUM(D18:D18)</f>
        <v>10000</v>
      </c>
      <c r="E19" s="178">
        <f>SUM(E18:E18)</f>
        <v>10000</v>
      </c>
      <c r="F19" s="178">
        <f>SUM(F18:F18)</f>
        <v>8296</v>
      </c>
      <c r="G19" s="175">
        <f t="shared" si="0"/>
        <v>82.96</v>
      </c>
      <c r="H19" s="179"/>
    </row>
    <row r="20" spans="1:8" ht="12.75">
      <c r="A20" s="136">
        <v>21</v>
      </c>
      <c r="B20" s="137" t="s">
        <v>474</v>
      </c>
      <c r="C20" s="170" t="s">
        <v>450</v>
      </c>
      <c r="D20" s="15">
        <v>10000</v>
      </c>
      <c r="E20" s="15">
        <v>14500</v>
      </c>
      <c r="F20" s="15">
        <v>13981</v>
      </c>
      <c r="G20" s="16">
        <f t="shared" si="0"/>
        <v>96.42068965517241</v>
      </c>
      <c r="H20" s="17"/>
    </row>
    <row r="21" spans="1:8" ht="12.75">
      <c r="A21" s="136">
        <v>21</v>
      </c>
      <c r="B21" s="137" t="s">
        <v>773</v>
      </c>
      <c r="C21" s="38" t="s">
        <v>530</v>
      </c>
      <c r="D21" s="15">
        <v>100</v>
      </c>
      <c r="E21" s="15">
        <v>100</v>
      </c>
      <c r="F21" s="15">
        <v>0</v>
      </c>
      <c r="G21" s="16">
        <f t="shared" si="0"/>
        <v>0</v>
      </c>
      <c r="H21" s="17"/>
    </row>
    <row r="22" spans="1:8" s="177" customFormat="1" ht="15">
      <c r="A22" s="171"/>
      <c r="B22" s="172"/>
      <c r="C22" s="173" t="s">
        <v>278</v>
      </c>
      <c r="D22" s="178">
        <f>SUM(D20:D21)</f>
        <v>10100</v>
      </c>
      <c r="E22" s="178">
        <f>SUM(E20:E21)</f>
        <v>14600</v>
      </c>
      <c r="F22" s="178">
        <f>SUM(F20:F21)</f>
        <v>13981</v>
      </c>
      <c r="G22" s="175">
        <f t="shared" si="0"/>
        <v>95.76027397260273</v>
      </c>
      <c r="H22" s="179"/>
    </row>
    <row r="23" spans="1:8" ht="12.75">
      <c r="A23" s="136">
        <v>21</v>
      </c>
      <c r="B23" s="137" t="s">
        <v>202</v>
      </c>
      <c r="C23" s="13" t="s">
        <v>183</v>
      </c>
      <c r="D23" s="15">
        <v>5000</v>
      </c>
      <c r="E23" s="15">
        <v>0</v>
      </c>
      <c r="F23" s="15">
        <v>0</v>
      </c>
      <c r="G23" s="16"/>
      <c r="H23" s="17"/>
    </row>
    <row r="24" spans="1:8" ht="12.75">
      <c r="A24" s="136">
        <v>21</v>
      </c>
      <c r="B24" s="137" t="s">
        <v>774</v>
      </c>
      <c r="C24" s="146" t="s">
        <v>494</v>
      </c>
      <c r="D24" s="15">
        <v>30000</v>
      </c>
      <c r="E24" s="15">
        <v>2596</v>
      </c>
      <c r="F24" s="15">
        <v>491</v>
      </c>
      <c r="G24" s="16">
        <f aca="true" t="shared" si="1" ref="G24:G53">F24/E24*100</f>
        <v>18.91371340523883</v>
      </c>
      <c r="H24" s="17"/>
    </row>
    <row r="25" spans="1:8" ht="12.75">
      <c r="A25" s="136">
        <v>21</v>
      </c>
      <c r="B25" s="137" t="s">
        <v>775</v>
      </c>
      <c r="C25" s="13" t="s">
        <v>495</v>
      </c>
      <c r="D25" s="15">
        <v>5000</v>
      </c>
      <c r="E25" s="15">
        <v>5000</v>
      </c>
      <c r="F25" s="15">
        <v>0</v>
      </c>
      <c r="G25" s="16">
        <f t="shared" si="1"/>
        <v>0</v>
      </c>
      <c r="H25" s="17"/>
    </row>
    <row r="26" spans="1:8" ht="12.75">
      <c r="A26" s="136">
        <v>21</v>
      </c>
      <c r="B26" s="137" t="s">
        <v>776</v>
      </c>
      <c r="C26" s="13" t="s">
        <v>496</v>
      </c>
      <c r="D26" s="15">
        <v>5000</v>
      </c>
      <c r="E26" s="15">
        <v>5000</v>
      </c>
      <c r="F26" s="15">
        <v>0</v>
      </c>
      <c r="G26" s="16">
        <f t="shared" si="1"/>
        <v>0</v>
      </c>
      <c r="H26" s="17"/>
    </row>
    <row r="27" spans="1:8" ht="12.75">
      <c r="A27" s="136">
        <v>21</v>
      </c>
      <c r="B27" s="137" t="s">
        <v>777</v>
      </c>
      <c r="C27" s="13" t="s">
        <v>497</v>
      </c>
      <c r="D27" s="15">
        <v>2500</v>
      </c>
      <c r="E27" s="15">
        <v>2500</v>
      </c>
      <c r="F27" s="15">
        <v>0</v>
      </c>
      <c r="G27" s="16">
        <f t="shared" si="1"/>
        <v>0</v>
      </c>
      <c r="H27" s="17"/>
    </row>
    <row r="28" spans="1:8" ht="12.75">
      <c r="A28" s="136">
        <v>21</v>
      </c>
      <c r="B28" s="137" t="s">
        <v>778</v>
      </c>
      <c r="C28" s="181" t="s">
        <v>498</v>
      </c>
      <c r="D28" s="15">
        <v>800</v>
      </c>
      <c r="E28" s="15">
        <v>800</v>
      </c>
      <c r="F28" s="15">
        <v>770</v>
      </c>
      <c r="G28" s="16">
        <f t="shared" si="1"/>
        <v>96.25</v>
      </c>
      <c r="H28" s="17"/>
    </row>
    <row r="29" spans="1:8" ht="12.75">
      <c r="A29" s="136">
        <v>21</v>
      </c>
      <c r="B29" s="137" t="s">
        <v>779</v>
      </c>
      <c r="C29" s="181" t="s">
        <v>499</v>
      </c>
      <c r="D29" s="15">
        <v>1500</v>
      </c>
      <c r="E29" s="15">
        <v>1500</v>
      </c>
      <c r="F29" s="15">
        <v>1451</v>
      </c>
      <c r="G29" s="16">
        <f t="shared" si="1"/>
        <v>96.73333333333333</v>
      </c>
      <c r="H29" s="17"/>
    </row>
    <row r="30" spans="1:8" ht="12.75">
      <c r="A30" s="136">
        <v>21</v>
      </c>
      <c r="B30" s="137" t="s">
        <v>780</v>
      </c>
      <c r="C30" s="146" t="s">
        <v>531</v>
      </c>
      <c r="D30" s="15">
        <v>66600</v>
      </c>
      <c r="E30" s="15">
        <v>66446</v>
      </c>
      <c r="F30" s="15">
        <v>6049</v>
      </c>
      <c r="G30" s="16">
        <f>F30/E30*100</f>
        <v>9.103633025313789</v>
      </c>
      <c r="H30" s="17"/>
    </row>
    <row r="31" spans="1:8" ht="12.75">
      <c r="A31" s="180">
        <v>4117921</v>
      </c>
      <c r="B31" s="137" t="s">
        <v>207</v>
      </c>
      <c r="C31" s="146" t="s">
        <v>444</v>
      </c>
      <c r="D31" s="15">
        <v>11000</v>
      </c>
      <c r="E31" s="15">
        <v>15000</v>
      </c>
      <c r="F31" s="15">
        <v>14588</v>
      </c>
      <c r="G31" s="16">
        <f>F31/E31*100</f>
        <v>97.25333333333333</v>
      </c>
      <c r="H31" s="17"/>
    </row>
    <row r="32" spans="1:8" s="177" customFormat="1" ht="15">
      <c r="A32" s="182"/>
      <c r="B32" s="183"/>
      <c r="C32" s="184" t="s">
        <v>270</v>
      </c>
      <c r="D32" s="174">
        <f>SUM(D23:D31)</f>
        <v>127400</v>
      </c>
      <c r="E32" s="174">
        <f>SUM(E23:E31)</f>
        <v>98842</v>
      </c>
      <c r="F32" s="174">
        <f>SUM(F23:F31)</f>
        <v>23349</v>
      </c>
      <c r="G32" s="175">
        <f>F32/E32*100</f>
        <v>23.622549118795654</v>
      </c>
      <c r="H32" s="176"/>
    </row>
    <row r="33" spans="1:11" ht="12.75">
      <c r="A33" s="136">
        <v>21</v>
      </c>
      <c r="B33" s="137" t="s">
        <v>895</v>
      </c>
      <c r="C33" s="614" t="s">
        <v>915</v>
      </c>
      <c r="D33" s="15">
        <v>0</v>
      </c>
      <c r="E33" s="15">
        <v>3053</v>
      </c>
      <c r="F33" s="15">
        <v>2872</v>
      </c>
      <c r="G33" s="16">
        <f t="shared" si="1"/>
        <v>94.07140517523746</v>
      </c>
      <c r="H33" s="17"/>
      <c r="K33" s="623"/>
    </row>
    <row r="34" spans="1:11" ht="12.75">
      <c r="A34" s="136">
        <v>21</v>
      </c>
      <c r="B34" s="137" t="s">
        <v>781</v>
      </c>
      <c r="C34" s="13" t="s">
        <v>544</v>
      </c>
      <c r="D34" s="15">
        <v>1000</v>
      </c>
      <c r="E34" s="15">
        <v>4300</v>
      </c>
      <c r="F34" s="15">
        <v>4213</v>
      </c>
      <c r="G34" s="16">
        <f>F34/E34*100</f>
        <v>97.97674418604652</v>
      </c>
      <c r="H34" s="17"/>
      <c r="K34" s="623"/>
    </row>
    <row r="35" spans="1:11" ht="12.75">
      <c r="A35" s="136">
        <v>21</v>
      </c>
      <c r="B35" s="137" t="s">
        <v>782</v>
      </c>
      <c r="C35" s="13" t="s">
        <v>500</v>
      </c>
      <c r="D35" s="15">
        <v>5000</v>
      </c>
      <c r="E35" s="15">
        <v>5000</v>
      </c>
      <c r="F35" s="15">
        <v>0</v>
      </c>
      <c r="G35" s="16">
        <f t="shared" si="1"/>
        <v>0</v>
      </c>
      <c r="H35" s="17"/>
      <c r="K35" s="623"/>
    </row>
    <row r="36" spans="1:11" ht="12.75">
      <c r="A36" s="136">
        <v>21</v>
      </c>
      <c r="B36" s="137" t="s">
        <v>783</v>
      </c>
      <c r="C36" s="13" t="s">
        <v>502</v>
      </c>
      <c r="D36" s="15">
        <v>13000</v>
      </c>
      <c r="E36" s="15">
        <v>13000</v>
      </c>
      <c r="F36" s="15">
        <v>0</v>
      </c>
      <c r="G36" s="16">
        <f t="shared" si="1"/>
        <v>0</v>
      </c>
      <c r="H36" s="17"/>
      <c r="K36" s="623"/>
    </row>
    <row r="37" spans="1:11" ht="12.75">
      <c r="A37" s="136">
        <v>21</v>
      </c>
      <c r="B37" s="137" t="s">
        <v>784</v>
      </c>
      <c r="C37" s="13" t="s">
        <v>503</v>
      </c>
      <c r="D37" s="15">
        <v>10000</v>
      </c>
      <c r="E37" s="15">
        <v>10000</v>
      </c>
      <c r="F37" s="15">
        <v>475</v>
      </c>
      <c r="G37" s="16">
        <f t="shared" si="1"/>
        <v>4.75</v>
      </c>
      <c r="H37" s="17"/>
      <c r="K37" s="623"/>
    </row>
    <row r="38" spans="1:11" ht="12.75">
      <c r="A38" s="136">
        <v>21</v>
      </c>
      <c r="B38" s="137" t="s">
        <v>785</v>
      </c>
      <c r="C38" s="351" t="s">
        <v>501</v>
      </c>
      <c r="D38" s="15">
        <v>2500</v>
      </c>
      <c r="E38" s="15">
        <v>5000</v>
      </c>
      <c r="F38" s="15">
        <v>4633</v>
      </c>
      <c r="G38" s="16">
        <f t="shared" si="1"/>
        <v>92.66</v>
      </c>
      <c r="H38" s="17"/>
      <c r="K38" s="623"/>
    </row>
    <row r="39" spans="1:11" ht="12.75">
      <c r="A39" s="136">
        <v>21</v>
      </c>
      <c r="B39" s="137" t="s">
        <v>786</v>
      </c>
      <c r="C39" s="351" t="s">
        <v>504</v>
      </c>
      <c r="D39" s="15">
        <v>1000</v>
      </c>
      <c r="E39" s="15">
        <v>1000</v>
      </c>
      <c r="F39" s="15">
        <v>999</v>
      </c>
      <c r="G39" s="16">
        <f t="shared" si="1"/>
        <v>99.9</v>
      </c>
      <c r="H39" s="17"/>
      <c r="K39" s="623"/>
    </row>
    <row r="40" spans="1:11" ht="12.75">
      <c r="A40" s="136">
        <v>21</v>
      </c>
      <c r="B40" s="137" t="s">
        <v>787</v>
      </c>
      <c r="C40" s="38" t="s">
        <v>533</v>
      </c>
      <c r="D40" s="15">
        <v>1000</v>
      </c>
      <c r="E40" s="15">
        <v>1000</v>
      </c>
      <c r="F40" s="15">
        <v>0</v>
      </c>
      <c r="G40" s="16">
        <f aca="true" t="shared" si="2" ref="G40:G45">F40/E40*100</f>
        <v>0</v>
      </c>
      <c r="H40" s="17"/>
      <c r="K40" s="623"/>
    </row>
    <row r="41" spans="1:11" ht="12.75">
      <c r="A41" s="136">
        <v>21</v>
      </c>
      <c r="B41" s="137" t="s">
        <v>257</v>
      </c>
      <c r="C41" s="815" t="s">
        <v>258</v>
      </c>
      <c r="D41" s="19">
        <v>0</v>
      </c>
      <c r="E41" s="15">
        <v>2260</v>
      </c>
      <c r="F41" s="15">
        <v>2256</v>
      </c>
      <c r="G41" s="16">
        <f t="shared" si="2"/>
        <v>99.82300884955752</v>
      </c>
      <c r="H41" s="17"/>
      <c r="K41" s="623"/>
    </row>
    <row r="42" spans="1:11" ht="12.75">
      <c r="A42" s="136">
        <v>469220</v>
      </c>
      <c r="B42" s="137" t="s">
        <v>260</v>
      </c>
      <c r="C42" s="13" t="s">
        <v>261</v>
      </c>
      <c r="D42" s="19">
        <v>0</v>
      </c>
      <c r="E42" s="15">
        <v>162</v>
      </c>
      <c r="F42" s="15">
        <v>162</v>
      </c>
      <c r="G42" s="16">
        <f t="shared" si="2"/>
        <v>100</v>
      </c>
      <c r="H42" s="17"/>
      <c r="K42" s="623"/>
    </row>
    <row r="43" spans="1:12" ht="12.75">
      <c r="A43" s="180">
        <v>4178221</v>
      </c>
      <c r="B43" s="137" t="s">
        <v>891</v>
      </c>
      <c r="C43" s="13" t="s">
        <v>1216</v>
      </c>
      <c r="D43" s="19">
        <v>0</v>
      </c>
      <c r="E43" s="15">
        <v>1535</v>
      </c>
      <c r="F43" s="15">
        <v>569</v>
      </c>
      <c r="G43" s="16">
        <f t="shared" si="2"/>
        <v>37.06840390879479</v>
      </c>
      <c r="H43" s="17"/>
      <c r="K43" s="623"/>
      <c r="L43" s="623"/>
    </row>
    <row r="44" spans="1:11" ht="13.5">
      <c r="A44" s="180">
        <v>4178221</v>
      </c>
      <c r="B44" s="137" t="s">
        <v>891</v>
      </c>
      <c r="C44" s="1234" t="s">
        <v>259</v>
      </c>
      <c r="D44" s="19">
        <v>0</v>
      </c>
      <c r="E44" s="15">
        <v>500</v>
      </c>
      <c r="F44" s="15">
        <v>500</v>
      </c>
      <c r="G44" s="16">
        <f t="shared" si="2"/>
        <v>100</v>
      </c>
      <c r="H44" s="17"/>
      <c r="K44" s="623"/>
    </row>
    <row r="45" spans="1:11" ht="15">
      <c r="A45" s="182"/>
      <c r="B45" s="183"/>
      <c r="C45" s="184" t="s">
        <v>273</v>
      </c>
      <c r="D45" s="174">
        <f>SUM(D33:D44)</f>
        <v>33500</v>
      </c>
      <c r="E45" s="174">
        <f>SUM(E33:E44)</f>
        <v>46810</v>
      </c>
      <c r="F45" s="174">
        <f>SUM(F33:F44)</f>
        <v>16679</v>
      </c>
      <c r="G45" s="175">
        <f t="shared" si="2"/>
        <v>35.631275368511</v>
      </c>
      <c r="H45" s="176"/>
      <c r="I45" s="177"/>
      <c r="K45" s="623"/>
    </row>
    <row r="46" spans="1:8" ht="12.75">
      <c r="A46" s="136">
        <v>21</v>
      </c>
      <c r="B46" s="137" t="s">
        <v>897</v>
      </c>
      <c r="C46" s="13" t="s">
        <v>916</v>
      </c>
      <c r="D46" s="186">
        <v>0</v>
      </c>
      <c r="E46" s="186">
        <v>0</v>
      </c>
      <c r="F46" s="20">
        <v>0</v>
      </c>
      <c r="G46" s="16"/>
      <c r="H46" s="21"/>
    </row>
    <row r="47" spans="1:11" ht="15">
      <c r="A47" s="171"/>
      <c r="B47" s="172"/>
      <c r="C47" s="184" t="s">
        <v>896</v>
      </c>
      <c r="D47" s="174">
        <f>SUM(D46:D46)</f>
        <v>0</v>
      </c>
      <c r="E47" s="174">
        <f>SUM(E46:E46)</f>
        <v>0</v>
      </c>
      <c r="F47" s="174">
        <f>SUM(F46:F46)</f>
        <v>0</v>
      </c>
      <c r="G47" s="16"/>
      <c r="H47" s="176"/>
      <c r="I47" s="177"/>
      <c r="K47" s="623"/>
    </row>
    <row r="48" spans="1:8" ht="12.75">
      <c r="A48" s="136">
        <v>21</v>
      </c>
      <c r="B48" s="137" t="s">
        <v>788</v>
      </c>
      <c r="C48" s="20" t="s">
        <v>542</v>
      </c>
      <c r="D48" s="186">
        <v>20000</v>
      </c>
      <c r="E48" s="186">
        <v>20000</v>
      </c>
      <c r="F48" s="20">
        <v>3298</v>
      </c>
      <c r="G48" s="16">
        <f t="shared" si="1"/>
        <v>16.49</v>
      </c>
      <c r="H48" s="21"/>
    </row>
    <row r="49" spans="1:11" ht="15">
      <c r="A49" s="171"/>
      <c r="B49" s="172"/>
      <c r="C49" s="173" t="s">
        <v>534</v>
      </c>
      <c r="D49" s="174">
        <f>SUM(D48:D48)</f>
        <v>20000</v>
      </c>
      <c r="E49" s="174">
        <f>SUM(E48:E48)</f>
        <v>20000</v>
      </c>
      <c r="F49" s="174">
        <f>SUM(F48:F48)</f>
        <v>3298</v>
      </c>
      <c r="G49" s="16">
        <f t="shared" si="1"/>
        <v>16.49</v>
      </c>
      <c r="H49" s="176"/>
      <c r="I49" s="177"/>
      <c r="K49" s="623"/>
    </row>
    <row r="50" spans="1:8" ht="12.75">
      <c r="A50" s="136">
        <v>21</v>
      </c>
      <c r="B50" s="137" t="s">
        <v>789</v>
      </c>
      <c r="C50" s="185" t="s">
        <v>505</v>
      </c>
      <c r="D50" s="20">
        <v>15000</v>
      </c>
      <c r="E50" s="20">
        <v>15645</v>
      </c>
      <c r="F50" s="15">
        <v>11581</v>
      </c>
      <c r="G50" s="16">
        <f t="shared" si="1"/>
        <v>74.02364972834772</v>
      </c>
      <c r="H50" s="17"/>
    </row>
    <row r="51" spans="1:11" s="177" customFormat="1" ht="15">
      <c r="A51" s="368"/>
      <c r="B51" s="369"/>
      <c r="C51" s="370" t="s">
        <v>267</v>
      </c>
      <c r="D51" s="371">
        <f>SUM(D50:D50)</f>
        <v>15000</v>
      </c>
      <c r="E51" s="371">
        <f>SUM(E50:E50)</f>
        <v>15645</v>
      </c>
      <c r="F51" s="371">
        <f>SUM(F50:F50)</f>
        <v>11581</v>
      </c>
      <c r="G51" s="175">
        <f>F51/E51*100</f>
        <v>74.02364972834772</v>
      </c>
      <c r="H51" s="372"/>
      <c r="I51" s="23"/>
      <c r="K51" s="624"/>
    </row>
    <row r="52" spans="1:8" ht="12.75">
      <c r="A52" s="136">
        <v>21</v>
      </c>
      <c r="B52" s="137" t="s">
        <v>790</v>
      </c>
      <c r="C52" s="78" t="s">
        <v>506</v>
      </c>
      <c r="D52" s="186">
        <v>2000</v>
      </c>
      <c r="E52" s="186">
        <v>2000</v>
      </c>
      <c r="F52" s="186">
        <v>1717</v>
      </c>
      <c r="G52" s="16">
        <f t="shared" si="1"/>
        <v>85.85000000000001</v>
      </c>
      <c r="H52" s="630"/>
    </row>
    <row r="53" spans="1:8" s="177" customFormat="1" ht="15">
      <c r="A53" s="171"/>
      <c r="B53" s="172"/>
      <c r="C53" s="173" t="s">
        <v>507</v>
      </c>
      <c r="D53" s="178">
        <f>SUM(D52:D52)</f>
        <v>2000</v>
      </c>
      <c r="E53" s="178">
        <f>SUM(E52:E52)</f>
        <v>2000</v>
      </c>
      <c r="F53" s="178">
        <f>SUM(F52:F52)</f>
        <v>1717</v>
      </c>
      <c r="G53" s="16">
        <f t="shared" si="1"/>
        <v>85.85000000000001</v>
      </c>
      <c r="H53" s="179"/>
    </row>
    <row r="54" spans="1:8" s="177" customFormat="1" ht="15">
      <c r="A54" s="136">
        <v>21</v>
      </c>
      <c r="B54" s="137" t="s">
        <v>203</v>
      </c>
      <c r="C54" s="13" t="s">
        <v>184</v>
      </c>
      <c r="D54" s="15">
        <v>1000</v>
      </c>
      <c r="E54" s="15">
        <v>3780</v>
      </c>
      <c r="F54" s="15">
        <v>3391</v>
      </c>
      <c r="G54" s="16">
        <f>F54/E54*100</f>
        <v>89.70899470899471</v>
      </c>
      <c r="H54" s="17"/>
    </row>
    <row r="55" spans="1:8" s="177" customFormat="1" ht="15">
      <c r="A55" s="180">
        <v>4096820</v>
      </c>
      <c r="B55" s="77">
        <v>5055</v>
      </c>
      <c r="C55" s="56" t="s">
        <v>76</v>
      </c>
      <c r="D55" s="67">
        <v>35000</v>
      </c>
      <c r="E55" s="67">
        <v>35000</v>
      </c>
      <c r="F55" s="67">
        <v>899</v>
      </c>
      <c r="G55" s="16">
        <f>F55/E55*100</f>
        <v>2.568571428571429</v>
      </c>
      <c r="H55" s="22"/>
    </row>
    <row r="56" spans="1:8" s="177" customFormat="1" ht="15">
      <c r="A56" s="171"/>
      <c r="B56" s="172"/>
      <c r="C56" s="173" t="s">
        <v>195</v>
      </c>
      <c r="D56" s="178">
        <f>SUM(D54:D55)</f>
        <v>36000</v>
      </c>
      <c r="E56" s="178">
        <f>SUM(E54:E55)</f>
        <v>38780</v>
      </c>
      <c r="F56" s="178">
        <f>SUM(F54:F55)</f>
        <v>4290</v>
      </c>
      <c r="G56" s="175">
        <f>F56/E56*100</f>
        <v>11.062403300670448</v>
      </c>
      <c r="H56" s="179"/>
    </row>
    <row r="57" spans="1:8" s="177" customFormat="1" ht="15">
      <c r="A57" s="136">
        <v>21</v>
      </c>
      <c r="B57" s="137" t="s">
        <v>204</v>
      </c>
      <c r="C57" s="185" t="s">
        <v>188</v>
      </c>
      <c r="D57" s="15">
        <v>5000</v>
      </c>
      <c r="E57" s="15">
        <v>5000</v>
      </c>
      <c r="F57" s="15">
        <v>876</v>
      </c>
      <c r="G57" s="16">
        <f>F57/E57*100</f>
        <v>17.52</v>
      </c>
      <c r="H57" s="17"/>
    </row>
    <row r="58" spans="1:8" s="177" customFormat="1" ht="15">
      <c r="A58" s="171"/>
      <c r="B58" s="172"/>
      <c r="C58" s="173" t="s">
        <v>198</v>
      </c>
      <c r="D58" s="178">
        <f>SUM(D57:D57)</f>
        <v>5000</v>
      </c>
      <c r="E58" s="178">
        <f>SUM(E57:E57)</f>
        <v>5000</v>
      </c>
      <c r="F58" s="178">
        <f>SUM(F57:F57)</f>
        <v>876</v>
      </c>
      <c r="G58" s="175">
        <f>F58/E58*100</f>
        <v>17.52</v>
      </c>
      <c r="H58" s="179"/>
    </row>
    <row r="59" ht="12.75">
      <c r="D59" s="1083" t="s">
        <v>1274</v>
      </c>
    </row>
    <row r="60" spans="1:8" ht="12.75">
      <c r="A60" s="136">
        <v>21</v>
      </c>
      <c r="B60" s="137" t="s">
        <v>205</v>
      </c>
      <c r="C60" s="13" t="s">
        <v>185</v>
      </c>
      <c r="D60" s="186">
        <v>2300</v>
      </c>
      <c r="E60" s="186">
        <v>13641</v>
      </c>
      <c r="F60" s="186">
        <v>12808</v>
      </c>
      <c r="G60" s="16">
        <f aca="true" t="shared" si="3" ref="G60:G69">F60/E60*100</f>
        <v>93.89340957407815</v>
      </c>
      <c r="H60" s="630"/>
    </row>
    <row r="61" spans="1:8" ht="12.75">
      <c r="A61" s="136">
        <v>21</v>
      </c>
      <c r="B61" s="137" t="s">
        <v>475</v>
      </c>
      <c r="C61" s="56" t="s">
        <v>438</v>
      </c>
      <c r="D61" s="15">
        <v>4000</v>
      </c>
      <c r="E61" s="15">
        <v>1584</v>
      </c>
      <c r="F61" s="15">
        <v>1584</v>
      </c>
      <c r="G61" s="16">
        <f t="shared" si="3"/>
        <v>100</v>
      </c>
      <c r="H61" s="17"/>
    </row>
    <row r="62" spans="1:8" ht="12.75">
      <c r="A62" s="136">
        <v>21</v>
      </c>
      <c r="B62" s="137" t="s">
        <v>791</v>
      </c>
      <c r="C62" s="38" t="s">
        <v>509</v>
      </c>
      <c r="D62" s="186">
        <v>10000</v>
      </c>
      <c r="E62" s="186">
        <v>48</v>
      </c>
      <c r="F62" s="186">
        <v>48</v>
      </c>
      <c r="G62" s="16">
        <f t="shared" si="3"/>
        <v>100</v>
      </c>
      <c r="H62" s="630"/>
    </row>
    <row r="63" spans="1:8" ht="12.75">
      <c r="A63" s="136">
        <v>21</v>
      </c>
      <c r="B63" s="137" t="s">
        <v>792</v>
      </c>
      <c r="C63" s="38" t="s">
        <v>510</v>
      </c>
      <c r="D63" s="186">
        <v>10000</v>
      </c>
      <c r="E63" s="186">
        <v>10000</v>
      </c>
      <c r="F63" s="186">
        <v>497</v>
      </c>
      <c r="G63" s="16">
        <f t="shared" si="3"/>
        <v>4.97</v>
      </c>
      <c r="H63" s="630"/>
    </row>
    <row r="64" spans="1:8" ht="12.75">
      <c r="A64" s="136">
        <v>21</v>
      </c>
      <c r="B64" s="137" t="s">
        <v>1217</v>
      </c>
      <c r="C64" s="13" t="s">
        <v>1218</v>
      </c>
      <c r="D64" s="186">
        <v>0</v>
      </c>
      <c r="E64" s="186">
        <v>16768</v>
      </c>
      <c r="F64" s="186">
        <v>8905</v>
      </c>
      <c r="G64" s="16">
        <f t="shared" si="3"/>
        <v>53.10710877862596</v>
      </c>
      <c r="H64" s="630"/>
    </row>
    <row r="65" spans="1:8" ht="12.75">
      <c r="A65" s="180">
        <v>4106521</v>
      </c>
      <c r="B65" s="137" t="s">
        <v>249</v>
      </c>
      <c r="C65" s="146" t="s">
        <v>445</v>
      </c>
      <c r="D65" s="15">
        <v>7000</v>
      </c>
      <c r="E65" s="15">
        <v>7000</v>
      </c>
      <c r="F65" s="15">
        <v>273</v>
      </c>
      <c r="G65" s="16">
        <f t="shared" si="3"/>
        <v>3.9</v>
      </c>
      <c r="H65" s="17"/>
    </row>
    <row r="66" spans="1:8" ht="12.75">
      <c r="A66" s="180">
        <v>4152220</v>
      </c>
      <c r="B66" s="77">
        <v>8063</v>
      </c>
      <c r="C66" s="146" t="s">
        <v>276</v>
      </c>
      <c r="D66" s="15">
        <v>1000</v>
      </c>
      <c r="E66" s="15">
        <v>2000</v>
      </c>
      <c r="F66" s="15">
        <v>1249</v>
      </c>
      <c r="G66" s="16">
        <f t="shared" si="3"/>
        <v>62.45</v>
      </c>
      <c r="H66" s="17"/>
    </row>
    <row r="67" spans="1:8" ht="15">
      <c r="A67" s="171"/>
      <c r="B67" s="172"/>
      <c r="C67" s="173" t="s">
        <v>90</v>
      </c>
      <c r="D67" s="174">
        <f>SUM(D60:D66)</f>
        <v>34300</v>
      </c>
      <c r="E67" s="174">
        <f>SUM(E60:E66)</f>
        <v>51041</v>
      </c>
      <c r="F67" s="174">
        <f>SUM(F60:F66)</f>
        <v>25364</v>
      </c>
      <c r="G67" s="175">
        <f t="shared" si="3"/>
        <v>49.69338375031837</v>
      </c>
      <c r="H67" s="176"/>
    </row>
    <row r="68" spans="1:8" ht="12.75">
      <c r="A68" s="136">
        <v>21</v>
      </c>
      <c r="B68" s="137" t="s">
        <v>793</v>
      </c>
      <c r="C68" s="631" t="s">
        <v>508</v>
      </c>
      <c r="D68" s="186">
        <v>40000</v>
      </c>
      <c r="E68" s="186">
        <v>24613</v>
      </c>
      <c r="F68" s="186">
        <v>163</v>
      </c>
      <c r="G68" s="16">
        <f t="shared" si="3"/>
        <v>0.6622516556291391</v>
      </c>
      <c r="H68" s="630"/>
    </row>
    <row r="69" spans="1:8" ht="15">
      <c r="A69" s="171"/>
      <c r="B69" s="172"/>
      <c r="C69" s="173" t="s">
        <v>541</v>
      </c>
      <c r="D69" s="174">
        <f>SUM(D68)</f>
        <v>40000</v>
      </c>
      <c r="E69" s="174">
        <f>SUM(E68)</f>
        <v>24613</v>
      </c>
      <c r="F69" s="174">
        <f>SUM(F68)</f>
        <v>163</v>
      </c>
      <c r="G69" s="175">
        <f t="shared" si="3"/>
        <v>0.6622516556291391</v>
      </c>
      <c r="H69" s="176"/>
    </row>
    <row r="70" spans="1:9" s="177" customFormat="1" ht="15.75">
      <c r="A70" s="136">
        <v>20</v>
      </c>
      <c r="B70" s="77">
        <v>5030</v>
      </c>
      <c r="C70" s="56" t="s">
        <v>91</v>
      </c>
      <c r="D70" s="67">
        <v>100</v>
      </c>
      <c r="E70" s="67">
        <v>100</v>
      </c>
      <c r="F70" s="67">
        <v>0</v>
      </c>
      <c r="G70" s="16">
        <f aca="true" t="shared" si="4" ref="G70:G75">F70/E70*100</f>
        <v>0</v>
      </c>
      <c r="H70" s="22"/>
      <c r="I70" s="621"/>
    </row>
    <row r="71" spans="1:8" ht="15">
      <c r="A71" s="171"/>
      <c r="B71" s="172"/>
      <c r="C71" s="173" t="s">
        <v>66</v>
      </c>
      <c r="D71" s="178">
        <f>SUM(D70)</f>
        <v>100</v>
      </c>
      <c r="E71" s="178">
        <f>SUM(E70)</f>
        <v>100</v>
      </c>
      <c r="F71" s="178">
        <f>SUM(F70)</f>
        <v>0</v>
      </c>
      <c r="G71" s="175">
        <f t="shared" si="4"/>
        <v>0</v>
      </c>
      <c r="H71" s="179"/>
    </row>
    <row r="72" spans="1:8" ht="12.75">
      <c r="A72" s="136">
        <v>21</v>
      </c>
      <c r="B72" s="137" t="s">
        <v>794</v>
      </c>
      <c r="C72" s="13" t="s">
        <v>539</v>
      </c>
      <c r="D72" s="186">
        <v>50000</v>
      </c>
      <c r="E72" s="186">
        <v>50000</v>
      </c>
      <c r="F72" s="186">
        <v>0</v>
      </c>
      <c r="G72" s="16">
        <f t="shared" si="4"/>
        <v>0</v>
      </c>
      <c r="H72" s="630"/>
    </row>
    <row r="73" spans="1:8" ht="12.75">
      <c r="A73" s="180">
        <v>889220</v>
      </c>
      <c r="B73" s="168">
        <v>5031</v>
      </c>
      <c r="C73" s="38" t="s">
        <v>92</v>
      </c>
      <c r="D73" s="15">
        <v>250000</v>
      </c>
      <c r="E73" s="15">
        <v>249959</v>
      </c>
      <c r="F73" s="74">
        <v>54985</v>
      </c>
      <c r="G73" s="16">
        <f t="shared" si="4"/>
        <v>21.997607607647655</v>
      </c>
      <c r="H73" s="75"/>
    </row>
    <row r="74" spans="1:8" s="621" customFormat="1" ht="16.5" thickBot="1">
      <c r="A74" s="171"/>
      <c r="B74" s="172"/>
      <c r="C74" s="173" t="s">
        <v>16</v>
      </c>
      <c r="D74" s="178">
        <f>SUM(D72:D73)</f>
        <v>300000</v>
      </c>
      <c r="E74" s="178">
        <f>SUM(E72:E73)</f>
        <v>299959</v>
      </c>
      <c r="F74" s="178">
        <f>SUM(F72:F73)</f>
        <v>54985</v>
      </c>
      <c r="G74" s="175">
        <f t="shared" si="4"/>
        <v>18.330838547934885</v>
      </c>
      <c r="H74" s="179"/>
    </row>
    <row r="75" spans="1:8" ht="16.5" thickBot="1">
      <c r="A75" s="187"/>
      <c r="B75" s="188"/>
      <c r="C75" s="189" t="s">
        <v>1840</v>
      </c>
      <c r="D75" s="190">
        <f>SUM(D74,D71,D69,D67,D58,D56,D53,D51,D49,D47,D45,D32,D22,D19,D17,D14)</f>
        <v>727200</v>
      </c>
      <c r="E75" s="190">
        <f>SUM(E74,E71,E69,E67,E58,E56,E53,E51,E49,E47,E45,E32,E22,E19,E17,E14)</f>
        <v>727562</v>
      </c>
      <c r="F75" s="190">
        <f>SUM(F74,F71,F69,F67,F58,F56,F53,F51,F49,F47,F45,F32,F22,F19,F17,F14)</f>
        <v>201128</v>
      </c>
      <c r="G75" s="191">
        <f t="shared" si="4"/>
        <v>27.64410455741229</v>
      </c>
      <c r="H75" s="192">
        <v>411300</v>
      </c>
    </row>
    <row r="79" spans="5:6" ht="12.75">
      <c r="E79" s="29"/>
      <c r="F79" s="29"/>
    </row>
    <row r="119" ht="12.75">
      <c r="D119" s="1083" t="s">
        <v>1275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6">
      <selection activeCell="K41" sqref="J40:K41"/>
    </sheetView>
  </sheetViews>
  <sheetFormatPr defaultColWidth="9.00390625" defaultRowHeight="12.75"/>
  <cols>
    <col min="1" max="1" width="6.75390625" style="23" customWidth="1"/>
    <col min="2" max="2" width="5.25390625" style="353" customWidth="1"/>
    <col min="3" max="3" width="28.625" style="23" bestFit="1" customWidth="1"/>
    <col min="4" max="5" width="5.7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625" style="29" customWidth="1"/>
    <col min="10" max="16384" width="9.125" style="23" customWidth="1"/>
  </cols>
  <sheetData>
    <row r="2" spans="1:9" ht="18.75">
      <c r="A2" s="150" t="s">
        <v>211</v>
      </c>
      <c r="I2" s="23"/>
    </row>
    <row r="3" spans="1:9" ht="12.75">
      <c r="A3" s="26"/>
      <c r="I3" s="23"/>
    </row>
    <row r="4" spans="1:8" ht="15" thickBot="1">
      <c r="A4" s="264" t="s">
        <v>1842</v>
      </c>
      <c r="B4" s="151"/>
      <c r="F4" s="29"/>
      <c r="G4" s="30"/>
      <c r="H4" s="28" t="s">
        <v>42</v>
      </c>
    </row>
    <row r="5" spans="1:9" ht="13.5">
      <c r="A5" s="267" t="s">
        <v>401</v>
      </c>
      <c r="B5" s="42"/>
      <c r="C5" s="15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  <c r="I5" s="23"/>
    </row>
    <row r="6" spans="1:9" ht="14.25" thickBot="1">
      <c r="A6" s="72">
        <v>3111</v>
      </c>
      <c r="B6" s="38" t="s">
        <v>1862</v>
      </c>
      <c r="C6" s="56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  <c r="I6" s="23"/>
    </row>
    <row r="7" spans="1:9" ht="13.5">
      <c r="A7" s="305"/>
      <c r="B7" s="275" t="s">
        <v>402</v>
      </c>
      <c r="C7" s="153"/>
      <c r="D7" s="97"/>
      <c r="E7" s="97"/>
      <c r="F7" s="97"/>
      <c r="G7" s="97"/>
      <c r="H7" s="99"/>
      <c r="I7" s="23"/>
    </row>
    <row r="8" spans="1:9" ht="12.75">
      <c r="A8" s="51">
        <v>3111</v>
      </c>
      <c r="B8" s="53">
        <v>5021</v>
      </c>
      <c r="C8" s="56" t="s">
        <v>22</v>
      </c>
      <c r="D8" s="620">
        <v>0</v>
      </c>
      <c r="E8" s="620">
        <v>0</v>
      </c>
      <c r="F8" s="620">
        <v>0</v>
      </c>
      <c r="G8" s="16"/>
      <c r="H8" s="22">
        <v>49</v>
      </c>
      <c r="I8" s="23"/>
    </row>
    <row r="9" spans="1:9" ht="12.75">
      <c r="A9" s="76"/>
      <c r="B9" s="354">
        <v>5031</v>
      </c>
      <c r="C9" s="38" t="s">
        <v>24</v>
      </c>
      <c r="D9" s="620">
        <v>0</v>
      </c>
      <c r="E9" s="620">
        <v>0</v>
      </c>
      <c r="F9" s="620">
        <v>0</v>
      </c>
      <c r="G9" s="16"/>
      <c r="H9" s="22">
        <v>12</v>
      </c>
      <c r="I9" s="23"/>
    </row>
    <row r="10" spans="1:9" ht="12.75">
      <c r="A10" s="76"/>
      <c r="B10" s="354">
        <v>5032</v>
      </c>
      <c r="C10" s="38" t="s">
        <v>25</v>
      </c>
      <c r="D10" s="620">
        <v>0</v>
      </c>
      <c r="E10" s="620">
        <v>0</v>
      </c>
      <c r="F10" s="620">
        <v>0</v>
      </c>
      <c r="G10" s="16"/>
      <c r="H10" s="22">
        <v>4</v>
      </c>
      <c r="I10" s="23"/>
    </row>
    <row r="11" spans="1:9" ht="12.75">
      <c r="A11" s="76"/>
      <c r="B11" s="53">
        <v>5139</v>
      </c>
      <c r="C11" s="138" t="s">
        <v>1866</v>
      </c>
      <c r="D11" s="620">
        <v>0</v>
      </c>
      <c r="E11" s="620">
        <v>0</v>
      </c>
      <c r="F11" s="620">
        <v>0</v>
      </c>
      <c r="G11" s="16"/>
      <c r="H11" s="75">
        <v>0</v>
      </c>
      <c r="I11" s="23"/>
    </row>
    <row r="12" spans="1:9" ht="12.75">
      <c r="A12" s="278"/>
      <c r="B12" s="53">
        <v>5166</v>
      </c>
      <c r="C12" s="38" t="s">
        <v>1923</v>
      </c>
      <c r="D12" s="620">
        <v>0</v>
      </c>
      <c r="E12" s="620">
        <v>0</v>
      </c>
      <c r="F12" s="620">
        <v>0</v>
      </c>
      <c r="G12" s="16"/>
      <c r="H12" s="22">
        <v>71</v>
      </c>
      <c r="I12" s="23"/>
    </row>
    <row r="13" spans="1:9" ht="13.5" thickBot="1">
      <c r="A13" s="90"/>
      <c r="B13" s="355">
        <v>5169</v>
      </c>
      <c r="C13" s="81" t="s">
        <v>1913</v>
      </c>
      <c r="D13" s="653">
        <v>0</v>
      </c>
      <c r="E13" s="653">
        <v>0</v>
      </c>
      <c r="F13" s="653">
        <v>0</v>
      </c>
      <c r="G13" s="215"/>
      <c r="H13" s="216">
        <v>0</v>
      </c>
      <c r="I13" s="23"/>
    </row>
    <row r="14" spans="1:9" ht="16.5" thickBot="1">
      <c r="A14" s="158" t="s">
        <v>1850</v>
      </c>
      <c r="B14" s="356"/>
      <c r="C14" s="306"/>
      <c r="D14" s="307">
        <f>SUM(D8:D13)</f>
        <v>0</v>
      </c>
      <c r="E14" s="307">
        <f>SUM(E8:E13)</f>
        <v>0</v>
      </c>
      <c r="F14" s="307">
        <f>SUM(F8:F13)</f>
        <v>0</v>
      </c>
      <c r="G14" s="105"/>
      <c r="H14" s="308">
        <f>SUM(H8:H13)</f>
        <v>136</v>
      </c>
      <c r="I14" s="23"/>
    </row>
    <row r="15" spans="1:9" ht="15.75">
      <c r="A15" s="287"/>
      <c r="B15" s="357"/>
      <c r="C15" s="358"/>
      <c r="D15" s="313"/>
      <c r="E15" s="313"/>
      <c r="F15" s="313"/>
      <c r="G15" s="331"/>
      <c r="H15" s="313"/>
      <c r="I15" s="23"/>
    </row>
    <row r="16" spans="2:9" ht="12.75">
      <c r="B16" s="193"/>
      <c r="I16" s="23"/>
    </row>
    <row r="17" spans="2:9" ht="13.5" thickBot="1">
      <c r="B17" s="193"/>
      <c r="I17" s="23"/>
    </row>
    <row r="18" spans="1:9" ht="15">
      <c r="A18" s="113" t="s">
        <v>1839</v>
      </c>
      <c r="B18" s="359"/>
      <c r="C18" s="115"/>
      <c r="D18" s="34" t="s">
        <v>83</v>
      </c>
      <c r="E18" s="34" t="s">
        <v>208</v>
      </c>
      <c r="F18" s="34" t="s">
        <v>95</v>
      </c>
      <c r="G18" s="34" t="s">
        <v>96</v>
      </c>
      <c r="H18" s="35" t="s">
        <v>95</v>
      </c>
      <c r="I18" s="23"/>
    </row>
    <row r="19" spans="1:9" ht="14.25" thickBot="1">
      <c r="A19" s="116"/>
      <c r="B19" s="360"/>
      <c r="C19" s="118"/>
      <c r="D19" s="39">
        <v>2012</v>
      </c>
      <c r="E19" s="39">
        <v>2012</v>
      </c>
      <c r="F19" s="39" t="s">
        <v>1233</v>
      </c>
      <c r="G19" s="39" t="s">
        <v>97</v>
      </c>
      <c r="H19" s="40" t="s">
        <v>1234</v>
      </c>
      <c r="I19" s="23"/>
    </row>
    <row r="20" spans="1:9" ht="13.5" thickBot="1">
      <c r="A20" s="361">
        <v>3111</v>
      </c>
      <c r="B20" s="362">
        <v>6121</v>
      </c>
      <c r="C20" s="38" t="s">
        <v>1861</v>
      </c>
      <c r="D20" s="67">
        <v>0</v>
      </c>
      <c r="E20" s="67">
        <v>0</v>
      </c>
      <c r="F20" s="67">
        <v>0</v>
      </c>
      <c r="G20" s="121"/>
      <c r="H20" s="22">
        <v>0</v>
      </c>
      <c r="I20" s="23"/>
    </row>
    <row r="21" spans="1:9" ht="16.5" thickBot="1">
      <c r="A21" s="123" t="s">
        <v>1853</v>
      </c>
      <c r="B21" s="124"/>
      <c r="C21" s="125"/>
      <c r="D21" s="104">
        <f>SUM(D20)</f>
        <v>0</v>
      </c>
      <c r="E21" s="104">
        <f>SUM(E20)</f>
        <v>0</v>
      </c>
      <c r="F21" s="104">
        <f>SUM(F20)</f>
        <v>0</v>
      </c>
      <c r="G21" s="126"/>
      <c r="H21" s="106">
        <f>SUM(H20)</f>
        <v>0</v>
      </c>
      <c r="I21" s="23"/>
    </row>
    <row r="22" spans="1:9" ht="12.75">
      <c r="A22" s="108"/>
      <c r="B22" s="109"/>
      <c r="C22" s="110"/>
      <c r="D22" s="111"/>
      <c r="E22" s="111"/>
      <c r="F22" s="111"/>
      <c r="G22" s="112"/>
      <c r="H22" s="111"/>
      <c r="I22" s="23"/>
    </row>
    <row r="23" spans="1:9" ht="12.75">
      <c r="A23" s="108"/>
      <c r="B23" s="109"/>
      <c r="C23" s="110"/>
      <c r="D23" s="111"/>
      <c r="E23" s="111"/>
      <c r="F23" s="111"/>
      <c r="G23" s="112"/>
      <c r="H23" s="111"/>
      <c r="I23" s="23"/>
    </row>
    <row r="24" spans="1:9" ht="12.75">
      <c r="A24" s="108"/>
      <c r="B24" s="109"/>
      <c r="C24" s="110"/>
      <c r="D24" s="111"/>
      <c r="E24" s="111"/>
      <c r="F24" s="111" t="s">
        <v>43</v>
      </c>
      <c r="G24" s="112"/>
      <c r="H24" s="111" t="s">
        <v>43</v>
      </c>
      <c r="I24" s="23"/>
    </row>
    <row r="25" spans="1:9" ht="16.5" thickBot="1">
      <c r="A25" s="127" t="s">
        <v>1854</v>
      </c>
      <c r="B25" s="128"/>
      <c r="C25" s="66"/>
      <c r="D25" s="129"/>
      <c r="E25" s="129"/>
      <c r="F25" s="129"/>
      <c r="G25" s="66"/>
      <c r="H25" s="129"/>
      <c r="I25" s="23"/>
    </row>
    <row r="26" spans="1:9" ht="13.5">
      <c r="A26" s="130" t="s">
        <v>1855</v>
      </c>
      <c r="B26" s="131"/>
      <c r="C26" s="132" t="s">
        <v>1856</v>
      </c>
      <c r="D26" s="34" t="s">
        <v>83</v>
      </c>
      <c r="E26" s="34" t="s">
        <v>208</v>
      </c>
      <c r="F26" s="34" t="s">
        <v>95</v>
      </c>
      <c r="G26" s="34" t="s">
        <v>96</v>
      </c>
      <c r="H26" s="35" t="s">
        <v>95</v>
      </c>
      <c r="I26" s="23"/>
    </row>
    <row r="27" spans="1:9" ht="14.25" thickBot="1">
      <c r="A27" s="133"/>
      <c r="B27" s="134" t="s">
        <v>1857</v>
      </c>
      <c r="C27" s="135"/>
      <c r="D27" s="39">
        <v>2012</v>
      </c>
      <c r="E27" s="39">
        <v>2012</v>
      </c>
      <c r="F27" s="39" t="s">
        <v>1233</v>
      </c>
      <c r="G27" s="39" t="s">
        <v>97</v>
      </c>
      <c r="H27" s="40" t="s">
        <v>1234</v>
      </c>
      <c r="I27" s="23"/>
    </row>
    <row r="28" spans="1:9" ht="12.75">
      <c r="A28" s="258">
        <v>31</v>
      </c>
      <c r="B28" s="139" t="s">
        <v>223</v>
      </c>
      <c r="C28" s="13" t="s">
        <v>173</v>
      </c>
      <c r="D28" s="652">
        <v>0</v>
      </c>
      <c r="E28" s="652">
        <v>0</v>
      </c>
      <c r="F28" s="19">
        <v>0</v>
      </c>
      <c r="G28" s="121"/>
      <c r="H28" s="18">
        <v>0</v>
      </c>
      <c r="I28" s="23"/>
    </row>
    <row r="29" spans="1:9" ht="15.75" thickBot="1">
      <c r="A29" s="363"/>
      <c r="B29" s="141"/>
      <c r="C29" s="142" t="s">
        <v>270</v>
      </c>
      <c r="D29" s="143">
        <f aca="true" t="shared" si="0" ref="D29:H30">SUM(D28)</f>
        <v>0</v>
      </c>
      <c r="E29" s="143">
        <f t="shared" si="0"/>
        <v>0</v>
      </c>
      <c r="F29" s="143">
        <f t="shared" si="0"/>
        <v>0</v>
      </c>
      <c r="G29" s="286"/>
      <c r="H29" s="145">
        <f t="shared" si="0"/>
        <v>0</v>
      </c>
      <c r="I29" s="23"/>
    </row>
    <row r="30" spans="1:9" ht="16.5" thickBot="1">
      <c r="A30" s="312"/>
      <c r="B30" s="300"/>
      <c r="C30" s="304" t="s">
        <v>1840</v>
      </c>
      <c r="D30" s="147">
        <f t="shared" si="0"/>
        <v>0</v>
      </c>
      <c r="E30" s="147">
        <f t="shared" si="0"/>
        <v>0</v>
      </c>
      <c r="F30" s="147">
        <f t="shared" si="0"/>
        <v>0</v>
      </c>
      <c r="G30" s="126"/>
      <c r="H30" s="148">
        <f t="shared" si="0"/>
        <v>0</v>
      </c>
      <c r="I30" s="23"/>
    </row>
    <row r="31" spans="1:9" ht="12.75">
      <c r="A31" s="536"/>
      <c r="B31" s="109"/>
      <c r="C31" s="110"/>
      <c r="D31" s="385"/>
      <c r="E31" s="385"/>
      <c r="F31" s="385"/>
      <c r="G31" s="112"/>
      <c r="H31" s="385"/>
      <c r="I31" s="23"/>
    </row>
    <row r="32" spans="1:9" ht="12.75">
      <c r="A32" s="536"/>
      <c r="B32" s="109"/>
      <c r="C32" s="110"/>
      <c r="D32" s="385"/>
      <c r="E32" s="385"/>
      <c r="F32" s="385"/>
      <c r="G32" s="112"/>
      <c r="H32" s="385"/>
      <c r="I32" s="23"/>
    </row>
    <row r="33" spans="1:9" ht="12.75">
      <c r="A33" s="536"/>
      <c r="B33" s="109"/>
      <c r="C33" s="110"/>
      <c r="D33" s="385"/>
      <c r="E33" s="385"/>
      <c r="F33" s="385"/>
      <c r="G33" s="112"/>
      <c r="H33" s="385"/>
      <c r="I33" s="23"/>
    </row>
    <row r="34" spans="1:9" ht="12.75">
      <c r="A34" s="108"/>
      <c r="B34" s="109"/>
      <c r="C34" s="149"/>
      <c r="D34" s="111"/>
      <c r="E34" s="111"/>
      <c r="F34" s="111"/>
      <c r="G34" s="112"/>
      <c r="H34" s="111"/>
      <c r="I34" s="23"/>
    </row>
    <row r="35" spans="1:9" ht="19.5" thickBot="1">
      <c r="A35" s="150" t="s">
        <v>222</v>
      </c>
      <c r="B35" s="151"/>
      <c r="D35" s="29"/>
      <c r="E35" s="29"/>
      <c r="F35" s="29"/>
      <c r="G35" s="30"/>
      <c r="H35" s="29"/>
      <c r="I35" s="23"/>
    </row>
    <row r="36" spans="1:9" ht="13.5">
      <c r="A36" s="152"/>
      <c r="B36" s="32"/>
      <c r="C36" s="153"/>
      <c r="D36" s="34" t="s">
        <v>83</v>
      </c>
      <c r="E36" s="34" t="s">
        <v>208</v>
      </c>
      <c r="F36" s="34" t="s">
        <v>95</v>
      </c>
      <c r="G36" s="34" t="s">
        <v>96</v>
      </c>
      <c r="H36" s="35" t="s">
        <v>95</v>
      </c>
      <c r="I36" s="23"/>
    </row>
    <row r="37" spans="1:9" ht="14.25" thickBot="1">
      <c r="A37" s="50"/>
      <c r="B37" s="109"/>
      <c r="C37" s="149"/>
      <c r="D37" s="39">
        <v>2012</v>
      </c>
      <c r="E37" s="39">
        <v>2012</v>
      </c>
      <c r="F37" s="39" t="s">
        <v>1233</v>
      </c>
      <c r="G37" s="39" t="s">
        <v>97</v>
      </c>
      <c r="H37" s="40" t="s">
        <v>1234</v>
      </c>
      <c r="I37" s="23"/>
    </row>
    <row r="38" spans="1:9" ht="12.75">
      <c r="A38" s="154" t="s">
        <v>1838</v>
      </c>
      <c r="B38" s="155"/>
      <c r="C38" s="156"/>
      <c r="D38" s="4">
        <f>'84 51'!D14</f>
        <v>0</v>
      </c>
      <c r="E38" s="4">
        <f>'84 51'!E14</f>
        <v>0</v>
      </c>
      <c r="F38" s="4">
        <f>'84 51'!F14</f>
        <v>0</v>
      </c>
      <c r="G38" s="302"/>
      <c r="H38" s="6">
        <f>'84 51'!H14</f>
        <v>136</v>
      </c>
      <c r="I38" s="23"/>
    </row>
    <row r="39" spans="1:9" ht="13.5" thickBot="1">
      <c r="A39" s="93" t="s">
        <v>1835</v>
      </c>
      <c r="B39" s="71"/>
      <c r="C39" s="13"/>
      <c r="D39" s="5">
        <f>'84 51'!D30</f>
        <v>0</v>
      </c>
      <c r="E39" s="5">
        <f>'84 51'!E30</f>
        <v>0</v>
      </c>
      <c r="F39" s="5">
        <f>'84 51'!F30</f>
        <v>0</v>
      </c>
      <c r="G39" s="100"/>
      <c r="H39" s="7">
        <f>'84 51'!H30</f>
        <v>0</v>
      </c>
      <c r="I39" s="23"/>
    </row>
    <row r="40" spans="1:9" ht="16.5" thickBot="1">
      <c r="A40" s="158" t="s">
        <v>1907</v>
      </c>
      <c r="B40" s="159"/>
      <c r="C40" s="160"/>
      <c r="D40" s="147">
        <f>SUM(D38:D39)</f>
        <v>0</v>
      </c>
      <c r="E40" s="147">
        <f>SUM(E38:E39)</f>
        <v>0</v>
      </c>
      <c r="F40" s="147">
        <f>SUM(F38:F39)</f>
        <v>0</v>
      </c>
      <c r="G40" s="161"/>
      <c r="H40" s="148">
        <f>SUM(H38:H39)</f>
        <v>136</v>
      </c>
      <c r="I40" s="23"/>
    </row>
    <row r="41" spans="2:9" ht="12.75">
      <c r="B41" s="23"/>
      <c r="I41" s="23"/>
    </row>
    <row r="42" ht="12.75">
      <c r="I42" s="23"/>
    </row>
    <row r="43" ht="12.75">
      <c r="I43" s="23"/>
    </row>
    <row r="44" ht="12.75">
      <c r="I44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III/20</oddHeader>
    <oddFooter>&amp;C- 51 -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86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21.375" style="23" customWidth="1"/>
    <col min="2" max="2" width="12.25390625" style="151" bestFit="1" customWidth="1"/>
    <col min="3" max="3" width="12.25390625" style="23" bestFit="1" customWidth="1"/>
    <col min="4" max="4" width="12.75390625" style="23" bestFit="1" customWidth="1"/>
    <col min="5" max="5" width="8.625" style="23" bestFit="1" customWidth="1"/>
    <col min="6" max="6" width="12.75390625" style="23" bestFit="1" customWidth="1"/>
    <col min="7" max="7" width="8.625" style="23" bestFit="1" customWidth="1"/>
    <col min="8" max="8" width="12.125" style="23" bestFit="1" customWidth="1"/>
    <col min="9" max="9" width="6.875" style="23" customWidth="1"/>
    <col min="10" max="16384" width="9.125" style="23" customWidth="1"/>
  </cols>
  <sheetData>
    <row r="2" spans="1:10" ht="18.75">
      <c r="A2" s="1161" t="s">
        <v>1630</v>
      </c>
      <c r="B2" s="1162"/>
      <c r="C2" s="1162"/>
      <c r="D2" s="1161"/>
      <c r="E2" s="669"/>
      <c r="F2" s="669"/>
      <c r="G2" s="669"/>
      <c r="H2" s="669"/>
      <c r="I2" s="669"/>
      <c r="J2" s="602"/>
    </row>
    <row r="3" spans="1:10" ht="13.5" thickBot="1">
      <c r="A3" s="1159"/>
      <c r="B3" s="669"/>
      <c r="C3" s="669"/>
      <c r="D3" s="1160"/>
      <c r="E3" s="1160"/>
      <c r="F3" s="669"/>
      <c r="G3" s="669"/>
      <c r="H3" s="1163" t="s">
        <v>817</v>
      </c>
      <c r="I3" s="669"/>
      <c r="J3" s="602"/>
    </row>
    <row r="4" spans="1:9" ht="13.5">
      <c r="A4" s="1164" t="s">
        <v>1220</v>
      </c>
      <c r="B4" s="968" t="s">
        <v>83</v>
      </c>
      <c r="C4" s="968" t="s">
        <v>208</v>
      </c>
      <c r="D4" s="968" t="s">
        <v>1221</v>
      </c>
      <c r="E4" s="968" t="s">
        <v>96</v>
      </c>
      <c r="F4" s="968" t="s">
        <v>1221</v>
      </c>
      <c r="G4" s="968" t="s">
        <v>96</v>
      </c>
      <c r="H4" s="1010" t="s">
        <v>1222</v>
      </c>
      <c r="I4" s="669"/>
    </row>
    <row r="5" spans="1:9" ht="14.25" thickBot="1">
      <c r="A5" s="1165" t="s">
        <v>1223</v>
      </c>
      <c r="B5" s="1166">
        <v>2012</v>
      </c>
      <c r="C5" s="1166" t="s">
        <v>1224</v>
      </c>
      <c r="D5" s="1166" t="s">
        <v>1225</v>
      </c>
      <c r="E5" s="1166"/>
      <c r="F5" s="1166" t="s">
        <v>1226</v>
      </c>
      <c r="G5" s="1166"/>
      <c r="H5" s="1167" t="s">
        <v>1227</v>
      </c>
      <c r="I5" s="669"/>
    </row>
    <row r="6" spans="1:9" ht="12.75">
      <c r="A6" s="1168">
        <v>1341</v>
      </c>
      <c r="B6" s="1169"/>
      <c r="C6" s="1169"/>
      <c r="D6" s="956"/>
      <c r="E6" s="1170"/>
      <c r="F6" s="957"/>
      <c r="G6" s="957"/>
      <c r="H6" s="958"/>
      <c r="I6" s="669"/>
    </row>
    <row r="7" spans="1:9" ht="12.75">
      <c r="A7" s="1171" t="s">
        <v>1228</v>
      </c>
      <c r="B7" s="1172">
        <v>3000000</v>
      </c>
      <c r="C7" s="1172">
        <v>3000000</v>
      </c>
      <c r="D7" s="959">
        <v>2930810.75</v>
      </c>
      <c r="E7" s="1173">
        <f>D7/C7*100</f>
        <v>97.69369166666667</v>
      </c>
      <c r="F7" s="960">
        <v>3884967</v>
      </c>
      <c r="G7" s="1174">
        <f>F7/C7*100</f>
        <v>129.4989</v>
      </c>
      <c r="H7" s="961">
        <f>SUM(F7-D7)</f>
        <v>954156.25</v>
      </c>
      <c r="I7" s="669"/>
    </row>
    <row r="8" spans="1:9" ht="12.75">
      <c r="A8" s="1168">
        <v>1342</v>
      </c>
      <c r="B8" s="1169"/>
      <c r="C8" s="1169"/>
      <c r="D8" s="956"/>
      <c r="E8" s="1170"/>
      <c r="F8" s="957"/>
      <c r="G8" s="957"/>
      <c r="H8" s="958"/>
      <c r="I8" s="669"/>
    </row>
    <row r="9" spans="1:9" ht="12.75">
      <c r="A9" s="1171" t="s">
        <v>1229</v>
      </c>
      <c r="B9" s="1172">
        <v>240000</v>
      </c>
      <c r="C9" s="1172">
        <v>240000</v>
      </c>
      <c r="D9" s="960">
        <v>255285.5</v>
      </c>
      <c r="E9" s="1173">
        <f>D9/C9*100</f>
        <v>106.36895833333332</v>
      </c>
      <c r="F9" s="960">
        <v>493531</v>
      </c>
      <c r="G9" s="1174">
        <f>F9/C9*100</f>
        <v>205.63791666666668</v>
      </c>
      <c r="H9" s="961">
        <f>SUM(F9,-D9)</f>
        <v>238245.5</v>
      </c>
      <c r="I9" s="669"/>
    </row>
    <row r="10" spans="1:9" ht="12.75">
      <c r="A10" s="1168">
        <v>1343</v>
      </c>
      <c r="B10" s="1169"/>
      <c r="C10" s="1169"/>
      <c r="D10" s="956"/>
      <c r="E10" s="1170"/>
      <c r="F10" s="957"/>
      <c r="G10" s="957"/>
      <c r="H10" s="958"/>
      <c r="I10" s="669"/>
    </row>
    <row r="11" spans="1:9" ht="12.75">
      <c r="A11" s="1171" t="s">
        <v>1230</v>
      </c>
      <c r="B11" s="1172">
        <v>10000000</v>
      </c>
      <c r="C11" s="1172">
        <v>10000000</v>
      </c>
      <c r="D11" s="960">
        <v>11078949</v>
      </c>
      <c r="E11" s="1173">
        <v>110.79</v>
      </c>
      <c r="F11" s="960">
        <v>11078949</v>
      </c>
      <c r="G11" s="1174">
        <v>110.79</v>
      </c>
      <c r="H11" s="961">
        <v>0</v>
      </c>
      <c r="I11" s="669"/>
    </row>
    <row r="12" spans="1:9" ht="12.75">
      <c r="A12" s="1168">
        <v>1344</v>
      </c>
      <c r="B12" s="1169"/>
      <c r="C12" s="1169"/>
      <c r="D12" s="956"/>
      <c r="E12" s="1170"/>
      <c r="F12" s="957"/>
      <c r="G12" s="957"/>
      <c r="H12" s="958"/>
      <c r="I12" s="669"/>
    </row>
    <row r="13" spans="1:9" ht="12.75">
      <c r="A13" s="1171" t="s">
        <v>1231</v>
      </c>
      <c r="B13" s="1172">
        <v>2500000</v>
      </c>
      <c r="C13" s="1172">
        <v>2500000</v>
      </c>
      <c r="D13" s="960">
        <v>11273362.2</v>
      </c>
      <c r="E13" s="1173">
        <f>D13/C13*100</f>
        <v>450.93448799999993</v>
      </c>
      <c r="F13" s="960">
        <v>11273362.2</v>
      </c>
      <c r="G13" s="1174">
        <f>F13/C13*100</f>
        <v>450.93448799999993</v>
      </c>
      <c r="H13" s="961">
        <v>0</v>
      </c>
      <c r="I13" s="669"/>
    </row>
    <row r="14" spans="1:9" ht="12.75">
      <c r="A14" s="1168">
        <v>1345</v>
      </c>
      <c r="B14" s="1169"/>
      <c r="C14" s="1169"/>
      <c r="D14" s="956"/>
      <c r="E14" s="1170"/>
      <c r="F14" s="957"/>
      <c r="G14" s="957"/>
      <c r="H14" s="958"/>
      <c r="I14" s="669"/>
    </row>
    <row r="15" spans="1:9" ht="12.75">
      <c r="A15" s="1171" t="s">
        <v>1232</v>
      </c>
      <c r="B15" s="1172">
        <v>1100000</v>
      </c>
      <c r="C15" s="1172">
        <v>1100000</v>
      </c>
      <c r="D15" s="960">
        <v>1147368</v>
      </c>
      <c r="E15" s="1173">
        <f>D15/C15*100</f>
        <v>104.30618181818181</v>
      </c>
      <c r="F15" s="960">
        <v>1147368</v>
      </c>
      <c r="G15" s="1174">
        <f>F15/C15*100</f>
        <v>104.30618181818181</v>
      </c>
      <c r="H15" s="961">
        <f>SUM(F15,-D15)</f>
        <v>0</v>
      </c>
      <c r="I15" s="669"/>
    </row>
    <row r="16" spans="1:9" ht="12.75">
      <c r="A16" s="1168">
        <v>1347</v>
      </c>
      <c r="B16" s="1169"/>
      <c r="C16" s="1169"/>
      <c r="D16" s="956"/>
      <c r="E16" s="1170"/>
      <c r="F16" s="957"/>
      <c r="G16" s="957"/>
      <c r="H16" s="958"/>
      <c r="I16" s="669"/>
    </row>
    <row r="17" spans="1:9" ht="13.5" thickBot="1">
      <c r="A17" s="1171" t="s">
        <v>1639</v>
      </c>
      <c r="B17" s="1172">
        <v>11000000</v>
      </c>
      <c r="C17" s="1172">
        <v>11000000</v>
      </c>
      <c r="D17" s="962">
        <v>2860840</v>
      </c>
      <c r="E17" s="1175">
        <f>D17/C17*100</f>
        <v>26.007636363636365</v>
      </c>
      <c r="F17" s="962">
        <v>2860840</v>
      </c>
      <c r="G17" s="1176">
        <f>F17/C17*100</f>
        <v>26.007636363636365</v>
      </c>
      <c r="H17" s="963">
        <f>SUM(F17,-D17)</f>
        <v>0</v>
      </c>
      <c r="I17" s="669"/>
    </row>
    <row r="18" spans="1:9" ht="13.5" thickBot="1">
      <c r="A18" s="1177" t="s">
        <v>1843</v>
      </c>
      <c r="B18" s="1178">
        <f>SUM(B7:B17)</f>
        <v>27840000</v>
      </c>
      <c r="C18" s="1178">
        <f>SUM(C7:C17)</f>
        <v>27840000</v>
      </c>
      <c r="D18" s="1178">
        <f>SUM(D7:D17)</f>
        <v>29546615.45</v>
      </c>
      <c r="E18" s="1179">
        <f>D18/C18*100</f>
        <v>106.13008423132185</v>
      </c>
      <c r="F18" s="1178">
        <f>SUM(F7+F9+F11+F13+F15+F17)</f>
        <v>30739017.2</v>
      </c>
      <c r="G18" s="1179">
        <f>F18/C18*100</f>
        <v>110.41313649425287</v>
      </c>
      <c r="H18" s="1180">
        <f>SUM(H7:H17)</f>
        <v>1192401.75</v>
      </c>
      <c r="I18" s="669"/>
    </row>
    <row r="19" spans="1:9" ht="12.75">
      <c r="A19" s="1159" t="s">
        <v>1640</v>
      </c>
      <c r="B19" s="669"/>
      <c r="C19" s="669"/>
      <c r="D19" s="669"/>
      <c r="E19" s="669"/>
      <c r="F19" s="669"/>
      <c r="G19" s="669"/>
      <c r="H19" s="669"/>
      <c r="I19" s="1181"/>
    </row>
    <row r="20" spans="2:9" ht="12.75">
      <c r="B20" s="669"/>
      <c r="C20" s="669"/>
      <c r="D20" s="1160"/>
      <c r="E20" s="1160"/>
      <c r="F20" s="669"/>
      <c r="G20" s="669"/>
      <c r="H20" s="669"/>
      <c r="I20" s="1181"/>
    </row>
    <row r="21" spans="2:9" ht="12.75">
      <c r="B21" s="669"/>
      <c r="C21" s="669"/>
      <c r="D21" s="1160"/>
      <c r="E21" s="1160"/>
      <c r="F21" s="669"/>
      <c r="G21" s="669"/>
      <c r="H21" s="669"/>
      <c r="I21" s="1181"/>
    </row>
    <row r="23" spans="1:9" ht="13.5" thickBot="1">
      <c r="A23" s="1159"/>
      <c r="B23" s="669"/>
      <c r="C23" s="669"/>
      <c r="D23" s="1160"/>
      <c r="E23" s="1160"/>
      <c r="F23" s="669"/>
      <c r="G23" s="669"/>
      <c r="H23" s="669"/>
      <c r="I23" s="1181"/>
    </row>
    <row r="24" spans="1:9" ht="13.5">
      <c r="A24" s="1164" t="s">
        <v>93</v>
      </c>
      <c r="B24" s="968" t="s">
        <v>83</v>
      </c>
      <c r="C24" s="968" t="s">
        <v>208</v>
      </c>
      <c r="D24" s="968" t="s">
        <v>1221</v>
      </c>
      <c r="E24" s="968" t="s">
        <v>96</v>
      </c>
      <c r="F24" s="968" t="s">
        <v>1221</v>
      </c>
      <c r="G24" s="968" t="s">
        <v>96</v>
      </c>
      <c r="H24" s="1010" t="s">
        <v>1222</v>
      </c>
      <c r="I24" s="1181"/>
    </row>
    <row r="25" spans="1:9" ht="14.25" thickBot="1">
      <c r="A25" s="1165"/>
      <c r="B25" s="1166">
        <v>2012</v>
      </c>
      <c r="C25" s="1166" t="s">
        <v>1224</v>
      </c>
      <c r="D25" s="1166" t="s">
        <v>1225</v>
      </c>
      <c r="E25" s="1166"/>
      <c r="F25" s="1166" t="s">
        <v>1226</v>
      </c>
      <c r="G25" s="1166"/>
      <c r="H25" s="1167" t="s">
        <v>1227</v>
      </c>
      <c r="I25" s="669"/>
    </row>
    <row r="26" spans="1:9" ht="12.75">
      <c r="A26" s="1168">
        <v>1351</v>
      </c>
      <c r="B26" s="1169"/>
      <c r="C26" s="1169"/>
      <c r="D26" s="956"/>
      <c r="E26" s="1170"/>
      <c r="F26" s="957"/>
      <c r="G26" s="957"/>
      <c r="H26" s="958"/>
      <c r="I26" s="669"/>
    </row>
    <row r="27" spans="1:9" ht="13.5" thickBot="1">
      <c r="A27" s="1171" t="s">
        <v>1641</v>
      </c>
      <c r="B27" s="1172">
        <v>5500000</v>
      </c>
      <c r="C27" s="1172">
        <v>5500000</v>
      </c>
      <c r="D27" s="962">
        <v>3141246</v>
      </c>
      <c r="E27" s="1175">
        <f>D27/C27*100</f>
        <v>57.11356363636364</v>
      </c>
      <c r="F27" s="962">
        <v>3141246</v>
      </c>
      <c r="G27" s="1174">
        <f>F27/C27*100</f>
        <v>57.11356363636364</v>
      </c>
      <c r="H27" s="963">
        <f>SUM(F27,-D27)</f>
        <v>0</v>
      </c>
      <c r="I27" s="669"/>
    </row>
    <row r="28" spans="1:9" ht="12.75">
      <c r="A28" s="1182">
        <v>1361</v>
      </c>
      <c r="B28" s="1183"/>
      <c r="C28" s="1183"/>
      <c r="D28" s="964"/>
      <c r="E28" s="1029"/>
      <c r="F28" s="965"/>
      <c r="G28" s="964"/>
      <c r="H28" s="966"/>
      <c r="I28" s="669"/>
    </row>
    <row r="29" spans="1:9" ht="12.75">
      <c r="A29" s="1171" t="s">
        <v>290</v>
      </c>
      <c r="B29" s="1172">
        <v>5000000</v>
      </c>
      <c r="C29" s="1172">
        <v>5000000</v>
      </c>
      <c r="D29" s="960">
        <v>6467880</v>
      </c>
      <c r="E29" s="1173">
        <f>D29/C29*100</f>
        <v>129.35760000000002</v>
      </c>
      <c r="F29" s="960">
        <v>9510880</v>
      </c>
      <c r="G29" s="1174">
        <f>F29/C29*100</f>
        <v>190.2176</v>
      </c>
      <c r="H29" s="961">
        <f>F29-D29</f>
        <v>3043000</v>
      </c>
      <c r="I29" s="669"/>
    </row>
    <row r="30" spans="1:9" ht="12.75">
      <c r="A30" s="1168">
        <v>2212</v>
      </c>
      <c r="B30" s="1169"/>
      <c r="C30" s="1169"/>
      <c r="D30" s="956"/>
      <c r="E30" s="1170"/>
      <c r="F30" s="957"/>
      <c r="G30" s="957"/>
      <c r="H30" s="958"/>
      <c r="I30" s="669"/>
    </row>
    <row r="31" spans="1:9" ht="13.5" thickBot="1">
      <c r="A31" s="684" t="s">
        <v>1642</v>
      </c>
      <c r="B31" s="1184">
        <v>3000000</v>
      </c>
      <c r="C31" s="1184">
        <v>3000000</v>
      </c>
      <c r="D31" s="962">
        <v>2901880.15</v>
      </c>
      <c r="E31" s="1175">
        <f>D31/C31*100</f>
        <v>96.72933833333333</v>
      </c>
      <c r="F31" s="962">
        <v>2901880.15</v>
      </c>
      <c r="G31" s="1176">
        <f>F31/C31*100</f>
        <v>96.72933833333333</v>
      </c>
      <c r="H31" s="963">
        <f>SUM(F31,-D31)</f>
        <v>0</v>
      </c>
      <c r="I31" s="669"/>
    </row>
    <row r="32" spans="1:9" ht="12.75">
      <c r="A32" s="1185" t="s">
        <v>1631</v>
      </c>
      <c r="B32" s="1186">
        <v>3040700</v>
      </c>
      <c r="C32" s="1186">
        <v>3048700</v>
      </c>
      <c r="D32" s="1186">
        <v>2287251.84</v>
      </c>
      <c r="E32" s="1186">
        <v>75.24</v>
      </c>
      <c r="F32" s="1186">
        <v>2287251.84</v>
      </c>
      <c r="G32" s="1186">
        <v>75.24</v>
      </c>
      <c r="H32" s="966">
        <v>0</v>
      </c>
      <c r="I32" s="669"/>
    </row>
    <row r="33" spans="1:9" ht="12.75">
      <c r="A33" s="1187" t="s">
        <v>1632</v>
      </c>
      <c r="B33" s="1188"/>
      <c r="C33" s="1189"/>
      <c r="D33" s="1190"/>
      <c r="E33" s="1190"/>
      <c r="F33" s="1190"/>
      <c r="G33" s="1190"/>
      <c r="H33" s="1191"/>
      <c r="I33" s="669"/>
    </row>
    <row r="34" spans="1:9" ht="13.5" thickBot="1">
      <c r="A34" s="1192" t="s">
        <v>1633</v>
      </c>
      <c r="B34" s="1024"/>
      <c r="C34" s="1024"/>
      <c r="D34" s="962">
        <v>240085.9</v>
      </c>
      <c r="E34" s="1193"/>
      <c r="F34" s="962">
        <v>240085.9</v>
      </c>
      <c r="G34" s="1193"/>
      <c r="H34" s="963">
        <v>0</v>
      </c>
      <c r="I34" s="669"/>
    </row>
    <row r="35" spans="1:9" ht="12.75">
      <c r="A35" s="687" t="s">
        <v>1634</v>
      </c>
      <c r="B35" s="669"/>
      <c r="C35" s="669"/>
      <c r="D35" s="669"/>
      <c r="E35" s="669"/>
      <c r="F35" s="669"/>
      <c r="G35" s="669"/>
      <c r="H35" s="669"/>
      <c r="I35" s="669"/>
    </row>
    <row r="36" spans="2:9" ht="12.75">
      <c r="B36" s="669"/>
      <c r="C36" s="669"/>
      <c r="D36" s="669"/>
      <c r="E36" s="669"/>
      <c r="F36" s="669"/>
      <c r="G36" s="669"/>
      <c r="H36" s="669"/>
      <c r="I36" s="669"/>
    </row>
    <row r="37" spans="1:9" ht="12.75">
      <c r="A37" s="669"/>
      <c r="B37" s="669"/>
      <c r="C37" s="669"/>
      <c r="D37" s="669"/>
      <c r="E37" s="669"/>
      <c r="F37" s="669"/>
      <c r="G37" s="669"/>
      <c r="H37" s="669"/>
      <c r="I37" s="669"/>
    </row>
    <row r="38" spans="1:9" ht="12.75">
      <c r="A38" s="669"/>
      <c r="B38" s="669"/>
      <c r="C38" s="669"/>
      <c r="D38" s="669"/>
      <c r="E38" s="669"/>
      <c r="F38" s="669"/>
      <c r="G38" s="669"/>
      <c r="H38" s="669"/>
      <c r="I38" s="669"/>
    </row>
    <row r="39" spans="1:9" ht="12.75">
      <c r="A39" s="669"/>
      <c r="B39" s="669"/>
      <c r="C39" s="669"/>
      <c r="D39" s="669"/>
      <c r="E39" s="669"/>
      <c r="F39" s="669"/>
      <c r="G39" s="669"/>
      <c r="H39" s="669"/>
      <c r="I39" s="669"/>
    </row>
    <row r="40" spans="1:9" ht="12.75">
      <c r="A40" s="1194"/>
      <c r="B40" s="669"/>
      <c r="C40" s="669"/>
      <c r="D40" s="669"/>
      <c r="E40" s="669"/>
      <c r="F40" s="669"/>
      <c r="G40" s="669"/>
      <c r="H40" s="669"/>
      <c r="I40" s="669"/>
    </row>
    <row r="41" spans="1:9" ht="12.75">
      <c r="A41" s="1194"/>
      <c r="B41" s="669"/>
      <c r="C41" s="669"/>
      <c r="D41" s="669"/>
      <c r="E41" s="669"/>
      <c r="F41" s="669"/>
      <c r="G41" s="669"/>
      <c r="H41" s="669"/>
      <c r="I41" s="669"/>
    </row>
    <row r="42" spans="1:9" ht="12.75">
      <c r="A42" s="1194"/>
      <c r="B42" s="669"/>
      <c r="C42" s="669"/>
      <c r="D42" s="669"/>
      <c r="E42" s="669"/>
      <c r="F42" s="669"/>
      <c r="G42" s="669"/>
      <c r="H42" s="669"/>
      <c r="I42" s="669"/>
    </row>
    <row r="43" ht="12.75">
      <c r="A43" s="151"/>
    </row>
    <row r="44" ht="12.75">
      <c r="A44" s="151"/>
    </row>
    <row r="45" ht="12.75">
      <c r="A45" s="151"/>
    </row>
    <row r="46" ht="12.75">
      <c r="A46" s="151"/>
    </row>
    <row r="47" ht="12.75">
      <c r="A47" s="151"/>
    </row>
    <row r="48" ht="12.75">
      <c r="A48" s="151"/>
    </row>
    <row r="49" ht="12.75">
      <c r="A49" s="151"/>
    </row>
    <row r="50" ht="12.75">
      <c r="A50" s="151"/>
    </row>
    <row r="51" ht="12.75">
      <c r="A51" s="151"/>
    </row>
    <row r="52" ht="12.75">
      <c r="A52" s="151"/>
    </row>
    <row r="53" ht="12.75">
      <c r="A53" s="151"/>
    </row>
    <row r="54" ht="12.75">
      <c r="A54" s="151"/>
    </row>
    <row r="55" ht="12.75">
      <c r="A55" s="151"/>
    </row>
    <row r="56" ht="12.75">
      <c r="A56" s="151"/>
    </row>
    <row r="57" ht="12.75">
      <c r="A57" s="151"/>
    </row>
    <row r="58" ht="12.75">
      <c r="A58" s="151"/>
    </row>
    <row r="59" ht="12.75">
      <c r="A59" s="151"/>
    </row>
    <row r="60" ht="12.75">
      <c r="A60" s="151"/>
    </row>
    <row r="61" ht="12.75">
      <c r="A61" s="151"/>
    </row>
    <row r="62" ht="12.75">
      <c r="A62" s="151"/>
    </row>
    <row r="63" ht="12.75">
      <c r="A63" s="151"/>
    </row>
    <row r="64" ht="12.75">
      <c r="A64" s="151"/>
    </row>
    <row r="65" ht="12.75">
      <c r="A65" s="151"/>
    </row>
    <row r="66" ht="12.75">
      <c r="A66" s="151"/>
    </row>
    <row r="67" ht="12.75">
      <c r="A67" s="151"/>
    </row>
    <row r="68" ht="12.75">
      <c r="A68" s="151"/>
    </row>
    <row r="69" ht="12.75">
      <c r="A69" s="151"/>
    </row>
    <row r="70" ht="12.75">
      <c r="A70" s="151"/>
    </row>
    <row r="71" ht="12.75">
      <c r="A71" s="151"/>
    </row>
    <row r="72" ht="12.75">
      <c r="A72" s="151"/>
    </row>
    <row r="73" ht="12.75">
      <c r="A73" s="151"/>
    </row>
    <row r="74" ht="12.75">
      <c r="A74" s="151"/>
    </row>
    <row r="75" ht="12.75">
      <c r="A75" s="151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  <row r="99" ht="12.75">
      <c r="A99" s="151"/>
    </row>
    <row r="100" ht="12.75">
      <c r="A100" s="151"/>
    </row>
    <row r="101" ht="12.75">
      <c r="A101" s="151"/>
    </row>
    <row r="102" ht="12.75">
      <c r="A102" s="151"/>
    </row>
    <row r="103" ht="12.75">
      <c r="A103" s="151"/>
    </row>
    <row r="104" ht="12.75">
      <c r="A104" s="151"/>
    </row>
    <row r="105" ht="12.75">
      <c r="A105" s="151"/>
    </row>
    <row r="106" ht="12.75">
      <c r="A106" s="151"/>
    </row>
    <row r="107" ht="12.75">
      <c r="A107" s="151"/>
    </row>
    <row r="108" ht="12.75">
      <c r="A108" s="151"/>
    </row>
    <row r="109" ht="12.75">
      <c r="A109" s="151"/>
    </row>
    <row r="110" ht="12.75">
      <c r="A110" s="151"/>
    </row>
    <row r="111" ht="12.75">
      <c r="A111" s="151"/>
    </row>
    <row r="112" ht="12.75">
      <c r="A112" s="151"/>
    </row>
    <row r="113" ht="12.75">
      <c r="A113" s="151"/>
    </row>
    <row r="114" ht="12.75">
      <c r="A114" s="151"/>
    </row>
    <row r="115" ht="12.75">
      <c r="A115" s="151"/>
    </row>
    <row r="116" ht="12.75">
      <c r="A116" s="151"/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ht="12.75">
      <c r="A138" s="151"/>
    </row>
    <row r="139" ht="12.75">
      <c r="A139" s="151"/>
    </row>
    <row r="140" ht="12.75">
      <c r="A140" s="151"/>
    </row>
    <row r="141" ht="12.75">
      <c r="A141" s="151"/>
    </row>
    <row r="142" ht="12.75">
      <c r="A142" s="151"/>
    </row>
    <row r="143" ht="12.75">
      <c r="A143" s="151"/>
    </row>
    <row r="144" ht="12.75">
      <c r="A144" s="151"/>
    </row>
    <row r="145" ht="12.75">
      <c r="A145" s="151"/>
    </row>
    <row r="146" ht="12.75">
      <c r="A146" s="151"/>
    </row>
    <row r="147" ht="12.75">
      <c r="A147" s="151"/>
    </row>
    <row r="148" ht="12.75">
      <c r="A148" s="151"/>
    </row>
    <row r="149" ht="12.75">
      <c r="A149" s="151"/>
    </row>
    <row r="150" ht="12.75">
      <c r="A150" s="151"/>
    </row>
    <row r="151" ht="12.75">
      <c r="A151" s="151"/>
    </row>
    <row r="152" ht="12.75">
      <c r="A152" s="151"/>
    </row>
    <row r="153" ht="12.75">
      <c r="A153" s="151"/>
    </row>
    <row r="154" ht="12.75">
      <c r="A154" s="151"/>
    </row>
    <row r="155" ht="12.75">
      <c r="A155" s="151"/>
    </row>
    <row r="156" ht="12.75">
      <c r="A156" s="151"/>
    </row>
    <row r="157" ht="12.75">
      <c r="A157" s="151"/>
    </row>
    <row r="158" ht="12.75">
      <c r="A158" s="151"/>
    </row>
    <row r="159" ht="12.75">
      <c r="A159" s="151"/>
    </row>
    <row r="160" ht="12.75">
      <c r="A160" s="151"/>
    </row>
    <row r="161" ht="12.75">
      <c r="A161" s="151"/>
    </row>
    <row r="162" ht="12.75">
      <c r="A162" s="151"/>
    </row>
    <row r="163" ht="12.75">
      <c r="A163" s="151"/>
    </row>
    <row r="164" ht="12.75">
      <c r="A164" s="151"/>
    </row>
    <row r="165" ht="12.75">
      <c r="A165" s="151"/>
    </row>
    <row r="166" ht="12.75">
      <c r="A166" s="151"/>
    </row>
    <row r="167" ht="12.75">
      <c r="A167" s="151"/>
    </row>
    <row r="168" ht="12.75">
      <c r="A168" s="151"/>
    </row>
    <row r="169" ht="12.75">
      <c r="A169" s="151"/>
    </row>
    <row r="170" ht="12.75">
      <c r="A170" s="151"/>
    </row>
    <row r="171" ht="12.75">
      <c r="A171" s="151"/>
    </row>
    <row r="172" ht="12.75">
      <c r="A172" s="151"/>
    </row>
    <row r="173" ht="12.75">
      <c r="A173" s="151"/>
    </row>
    <row r="174" ht="12.75">
      <c r="A174" s="151"/>
    </row>
    <row r="175" ht="12.75">
      <c r="A175" s="151"/>
    </row>
    <row r="176" ht="12.75">
      <c r="A176" s="151"/>
    </row>
    <row r="177" ht="12.75">
      <c r="A177" s="151"/>
    </row>
    <row r="178" ht="12.75">
      <c r="A178" s="151"/>
    </row>
    <row r="179" ht="12.75">
      <c r="A179" s="151"/>
    </row>
    <row r="180" ht="12.75">
      <c r="A180" s="151"/>
    </row>
    <row r="181" ht="12.75">
      <c r="A181" s="151"/>
    </row>
    <row r="182" ht="12.75">
      <c r="A182" s="151"/>
    </row>
    <row r="183" ht="12.75">
      <c r="A183" s="151"/>
    </row>
    <row r="184" ht="12.75">
      <c r="A184" s="151"/>
    </row>
    <row r="185" ht="12.75">
      <c r="A185" s="151"/>
    </row>
    <row r="186" ht="12.75">
      <c r="A186" s="15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&amp;RPříloha III/2</oddHeader>
    <oddFooter>&amp;C- 5 -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74">
      <selection activeCell="F54" sqref="F54:F92"/>
    </sheetView>
  </sheetViews>
  <sheetFormatPr defaultColWidth="9.00390625" defaultRowHeight="12.75"/>
  <cols>
    <col min="1" max="1" width="4.875" style="23" customWidth="1"/>
    <col min="2" max="2" width="6.00390625" style="23" customWidth="1"/>
    <col min="3" max="3" width="30.125" style="23" customWidth="1"/>
    <col min="4" max="4" width="8.375" style="23" bestFit="1" customWidth="1"/>
    <col min="5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8.375" style="29" customWidth="1"/>
    <col min="10" max="16384" width="9.125" style="23" customWidth="1"/>
  </cols>
  <sheetData>
    <row r="1" ht="12.75">
      <c r="H1" s="28" t="s">
        <v>248</v>
      </c>
    </row>
    <row r="2" spans="1:2" ht="18.75">
      <c r="A2" s="150" t="s">
        <v>126</v>
      </c>
      <c r="B2" s="151"/>
    </row>
    <row r="3" spans="1:2" ht="12.75">
      <c r="A3" s="26"/>
      <c r="B3" s="151"/>
    </row>
    <row r="4" spans="1:8" ht="15" thickBot="1">
      <c r="A4" s="264" t="s">
        <v>1842</v>
      </c>
      <c r="B4" s="151"/>
      <c r="F4" s="265"/>
      <c r="G4" s="266"/>
      <c r="H4" s="343" t="s">
        <v>42</v>
      </c>
    </row>
    <row r="5" spans="1:8" ht="13.5">
      <c r="A5" s="267" t="s">
        <v>401</v>
      </c>
      <c r="B5" s="268"/>
      <c r="C5" s="4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9" ht="13.5">
      <c r="A6" s="72">
        <v>6112</v>
      </c>
      <c r="B6" s="37" t="s">
        <v>21</v>
      </c>
      <c r="C6" s="38"/>
      <c r="D6" s="269">
        <v>2012</v>
      </c>
      <c r="E6" s="269">
        <v>2012</v>
      </c>
      <c r="F6" s="269" t="s">
        <v>1233</v>
      </c>
      <c r="G6" s="269" t="s">
        <v>97</v>
      </c>
      <c r="H6" s="270" t="s">
        <v>1234</v>
      </c>
      <c r="I6" s="23"/>
    </row>
    <row r="7" spans="1:9" ht="13.5">
      <c r="A7" s="72">
        <v>6115</v>
      </c>
      <c r="B7" s="37" t="s">
        <v>262</v>
      </c>
      <c r="C7" s="38"/>
      <c r="D7" s="269"/>
      <c r="E7" s="269"/>
      <c r="F7" s="269"/>
      <c r="G7" s="269"/>
      <c r="H7" s="270"/>
      <c r="I7" s="23"/>
    </row>
    <row r="8" spans="1:9" ht="13.5">
      <c r="A8" s="72">
        <v>6115</v>
      </c>
      <c r="B8" s="37" t="s">
        <v>263</v>
      </c>
      <c r="C8" s="38"/>
      <c r="D8" s="269"/>
      <c r="E8" s="269"/>
      <c r="F8" s="269"/>
      <c r="G8" s="269"/>
      <c r="H8" s="270"/>
      <c r="I8" s="23"/>
    </row>
    <row r="9" spans="1:9" ht="13.5">
      <c r="A9" s="72">
        <v>6149</v>
      </c>
      <c r="B9" s="37" t="s">
        <v>1825</v>
      </c>
      <c r="C9" s="38"/>
      <c r="D9" s="269"/>
      <c r="E9" s="269"/>
      <c r="F9" s="269"/>
      <c r="G9" s="269"/>
      <c r="H9" s="270"/>
      <c r="I9" s="23"/>
    </row>
    <row r="10" spans="1:9" ht="12.75">
      <c r="A10" s="72">
        <v>6171</v>
      </c>
      <c r="B10" s="37" t="s">
        <v>1922</v>
      </c>
      <c r="C10" s="38"/>
      <c r="D10" s="273"/>
      <c r="E10" s="273"/>
      <c r="F10" s="273"/>
      <c r="G10" s="273"/>
      <c r="H10" s="274"/>
      <c r="I10" s="23"/>
    </row>
    <row r="11" spans="1:9" ht="12.75">
      <c r="A11" s="51">
        <v>6310</v>
      </c>
      <c r="B11" s="237" t="s">
        <v>136</v>
      </c>
      <c r="C11" s="149"/>
      <c r="D11" s="273"/>
      <c r="E11" s="273"/>
      <c r="F11" s="273"/>
      <c r="G11" s="273"/>
      <c r="H11" s="274"/>
      <c r="I11" s="23"/>
    </row>
    <row r="12" spans="1:9" ht="13.5" thickBot="1">
      <c r="A12" s="93">
        <v>6320</v>
      </c>
      <c r="B12" s="314" t="s">
        <v>137</v>
      </c>
      <c r="C12" s="92"/>
      <c r="D12" s="344"/>
      <c r="E12" s="344"/>
      <c r="F12" s="344"/>
      <c r="G12" s="344"/>
      <c r="H12" s="345"/>
      <c r="I12" s="23"/>
    </row>
    <row r="13" spans="1:9" ht="13.5">
      <c r="A13" s="278"/>
      <c r="B13" s="42" t="s">
        <v>402</v>
      </c>
      <c r="C13" s="38"/>
      <c r="D13" s="200"/>
      <c r="E13" s="200"/>
      <c r="F13" s="200"/>
      <c r="G13" s="200"/>
      <c r="H13" s="346"/>
      <c r="I13" s="23"/>
    </row>
    <row r="14" spans="1:9" ht="12.75">
      <c r="A14" s="51">
        <v>6112</v>
      </c>
      <c r="B14" s="101">
        <v>5023</v>
      </c>
      <c r="C14" s="38" t="s">
        <v>23</v>
      </c>
      <c r="D14" s="74">
        <v>7500</v>
      </c>
      <c r="E14" s="74">
        <v>7500</v>
      </c>
      <c r="F14" s="74">
        <v>7164</v>
      </c>
      <c r="G14" s="169">
        <f>F14/E14*100</f>
        <v>95.52000000000001</v>
      </c>
      <c r="H14" s="22">
        <v>8</v>
      </c>
      <c r="I14" s="23"/>
    </row>
    <row r="15" spans="1:9" ht="12.75">
      <c r="A15" s="76"/>
      <c r="B15" s="101">
        <v>5029</v>
      </c>
      <c r="C15" s="38" t="s">
        <v>26</v>
      </c>
      <c r="D15" s="74">
        <v>60</v>
      </c>
      <c r="E15" s="74">
        <v>60</v>
      </c>
      <c r="F15" s="74">
        <v>101</v>
      </c>
      <c r="G15" s="169">
        <f>F15/E15*100</f>
        <v>168.33333333333334</v>
      </c>
      <c r="H15" s="75">
        <v>7343</v>
      </c>
      <c r="I15" s="23"/>
    </row>
    <row r="16" spans="1:9" ht="12.75">
      <c r="A16" s="76"/>
      <c r="B16" s="101">
        <v>5031</v>
      </c>
      <c r="C16" s="38" t="s">
        <v>24</v>
      </c>
      <c r="D16" s="74">
        <v>1900</v>
      </c>
      <c r="E16" s="74">
        <v>1900</v>
      </c>
      <c r="F16" s="74">
        <v>1504</v>
      </c>
      <c r="G16" s="169">
        <f>F16/E16*100</f>
        <v>79.15789473684211</v>
      </c>
      <c r="H16" s="75">
        <v>85</v>
      </c>
      <c r="I16" s="23"/>
    </row>
    <row r="17" spans="1:9" ht="12.75">
      <c r="A17" s="76"/>
      <c r="B17" s="101">
        <v>5032</v>
      </c>
      <c r="C17" s="38" t="s">
        <v>25</v>
      </c>
      <c r="D17" s="74">
        <v>680</v>
      </c>
      <c r="E17" s="74">
        <v>680</v>
      </c>
      <c r="F17" s="74">
        <v>659</v>
      </c>
      <c r="G17" s="169">
        <f>F17/E17*100</f>
        <v>96.91176470588235</v>
      </c>
      <c r="H17" s="75">
        <v>1508</v>
      </c>
      <c r="I17" s="23"/>
    </row>
    <row r="18" spans="1:9" ht="12.75">
      <c r="A18" s="76"/>
      <c r="B18" s="284">
        <v>5424</v>
      </c>
      <c r="C18" s="200" t="s">
        <v>148</v>
      </c>
      <c r="D18" s="74">
        <v>0</v>
      </c>
      <c r="E18" s="74">
        <v>0</v>
      </c>
      <c r="F18" s="74">
        <v>14</v>
      </c>
      <c r="G18" s="169"/>
      <c r="H18" s="75">
        <v>670</v>
      </c>
      <c r="I18" s="23"/>
    </row>
    <row r="19" spans="1:9" ht="15" thickBot="1">
      <c r="A19" s="90"/>
      <c r="B19" s="316" t="s">
        <v>1840</v>
      </c>
      <c r="C19" s="81"/>
      <c r="D19" s="59">
        <f>SUM(D14:D18)</f>
        <v>10140</v>
      </c>
      <c r="E19" s="59">
        <f>SUM(E14:E18)</f>
        <v>10140</v>
      </c>
      <c r="F19" s="59">
        <f>SUM(F14:F18)</f>
        <v>9442</v>
      </c>
      <c r="G19" s="60">
        <f>F19/E19*100</f>
        <v>93.11637080867851</v>
      </c>
      <c r="H19" s="61">
        <f>SUM(H14:H18)</f>
        <v>9614</v>
      </c>
      <c r="I19" s="23"/>
    </row>
    <row r="20" spans="1:9" ht="13.5">
      <c r="A20" s="227"/>
      <c r="B20" s="347" t="s">
        <v>264</v>
      </c>
      <c r="C20" s="43"/>
      <c r="D20" s="44"/>
      <c r="E20" s="44"/>
      <c r="F20" s="44"/>
      <c r="G20" s="85"/>
      <c r="H20" s="70"/>
      <c r="I20" s="23"/>
    </row>
    <row r="21" spans="1:9" ht="12.75">
      <c r="A21" s="51">
        <v>6115</v>
      </c>
      <c r="B21" s="101">
        <v>5139</v>
      </c>
      <c r="C21" s="38" t="s">
        <v>1866</v>
      </c>
      <c r="D21" s="74">
        <v>0</v>
      </c>
      <c r="E21" s="74">
        <v>107</v>
      </c>
      <c r="F21" s="74">
        <v>107</v>
      </c>
      <c r="G21" s="169">
        <f>F21/E21*100</f>
        <v>100</v>
      </c>
      <c r="H21" s="22">
        <v>0</v>
      </c>
      <c r="I21" s="23"/>
    </row>
    <row r="22" spans="1:9" ht="15" thickBot="1">
      <c r="A22" s="90"/>
      <c r="B22" s="316" t="s">
        <v>1840</v>
      </c>
      <c r="C22" s="81"/>
      <c r="D22" s="59">
        <f>SUM(D21)</f>
        <v>0</v>
      </c>
      <c r="E22" s="59">
        <f>SUM(E21)</f>
        <v>107</v>
      </c>
      <c r="F22" s="59">
        <f>SUM(F21)</f>
        <v>107</v>
      </c>
      <c r="G22" s="60">
        <f>F22/E22*100</f>
        <v>100</v>
      </c>
      <c r="H22" s="61">
        <f>SUM(H21)</f>
        <v>0</v>
      </c>
      <c r="I22" s="23"/>
    </row>
    <row r="23" spans="1:9" ht="13.5">
      <c r="A23" s="227"/>
      <c r="B23" s="347" t="s">
        <v>262</v>
      </c>
      <c r="C23" s="43"/>
      <c r="D23" s="44"/>
      <c r="E23" s="44"/>
      <c r="F23" s="44"/>
      <c r="G23" s="85"/>
      <c r="H23" s="70"/>
      <c r="I23" s="23"/>
    </row>
    <row r="24" spans="1:9" ht="12.75">
      <c r="A24" s="72">
        <v>6115</v>
      </c>
      <c r="B24" s="284">
        <v>5021</v>
      </c>
      <c r="C24" s="38" t="s">
        <v>22</v>
      </c>
      <c r="D24" s="67">
        <v>0</v>
      </c>
      <c r="E24" s="67">
        <v>94</v>
      </c>
      <c r="F24" s="67">
        <v>68</v>
      </c>
      <c r="G24" s="16">
        <f aca="true" t="shared" si="0" ref="G24:G30">F24/E24*100</f>
        <v>72.3404255319149</v>
      </c>
      <c r="H24" s="22">
        <v>0</v>
      </c>
      <c r="I24" s="23"/>
    </row>
    <row r="25" spans="1:9" ht="12.75">
      <c r="A25" s="76"/>
      <c r="B25" s="101">
        <v>5139</v>
      </c>
      <c r="C25" s="38" t="s">
        <v>1866</v>
      </c>
      <c r="D25" s="74">
        <v>0</v>
      </c>
      <c r="E25" s="74">
        <v>11</v>
      </c>
      <c r="F25" s="67">
        <v>11</v>
      </c>
      <c r="G25" s="16">
        <f t="shared" si="0"/>
        <v>100</v>
      </c>
      <c r="H25" s="75">
        <v>0</v>
      </c>
      <c r="I25" s="23"/>
    </row>
    <row r="26" spans="1:9" ht="12.75">
      <c r="A26" s="76"/>
      <c r="B26" s="71">
        <v>5151</v>
      </c>
      <c r="C26" s="56" t="s">
        <v>27</v>
      </c>
      <c r="D26" s="74">
        <v>0</v>
      </c>
      <c r="E26" s="74">
        <v>1</v>
      </c>
      <c r="F26" s="67">
        <v>1</v>
      </c>
      <c r="G26" s="16">
        <f t="shared" si="0"/>
        <v>100</v>
      </c>
      <c r="H26" s="75">
        <v>0</v>
      </c>
      <c r="I26" s="23"/>
    </row>
    <row r="27" spans="1:9" ht="12.75">
      <c r="A27" s="278"/>
      <c r="B27" s="284">
        <v>5154</v>
      </c>
      <c r="C27" s="38" t="s">
        <v>1868</v>
      </c>
      <c r="D27" s="74">
        <v>0</v>
      </c>
      <c r="E27" s="74">
        <v>1</v>
      </c>
      <c r="F27" s="67">
        <v>1</v>
      </c>
      <c r="G27" s="16">
        <f t="shared" si="0"/>
        <v>100</v>
      </c>
      <c r="H27" s="75">
        <v>0</v>
      </c>
      <c r="I27" s="23"/>
    </row>
    <row r="28" spans="1:9" ht="12.75">
      <c r="A28" s="76"/>
      <c r="B28" s="101">
        <v>5156</v>
      </c>
      <c r="C28" s="38" t="s">
        <v>34</v>
      </c>
      <c r="D28" s="74">
        <v>0</v>
      </c>
      <c r="E28" s="74">
        <v>1</v>
      </c>
      <c r="F28" s="74">
        <v>1</v>
      </c>
      <c r="G28" s="16">
        <f>F28/E28*100</f>
        <v>100</v>
      </c>
      <c r="H28" s="75">
        <v>0</v>
      </c>
      <c r="I28" s="23"/>
    </row>
    <row r="29" spans="1:9" ht="12.75">
      <c r="A29" s="76"/>
      <c r="B29" s="101">
        <v>5169</v>
      </c>
      <c r="C29" s="38" t="s">
        <v>1913</v>
      </c>
      <c r="D29" s="74">
        <v>0</v>
      </c>
      <c r="E29" s="74">
        <v>52</v>
      </c>
      <c r="F29" s="74">
        <v>52</v>
      </c>
      <c r="G29" s="16">
        <f t="shared" si="0"/>
        <v>100</v>
      </c>
      <c r="H29" s="75">
        <v>0</v>
      </c>
      <c r="I29" s="23"/>
    </row>
    <row r="30" spans="1:8" s="62" customFormat="1" ht="15.75" thickBot="1">
      <c r="A30" s="57"/>
      <c r="B30" s="316" t="s">
        <v>1840</v>
      </c>
      <c r="C30" s="281"/>
      <c r="D30" s="282">
        <f>SUM(D24:D29)</f>
        <v>0</v>
      </c>
      <c r="E30" s="282">
        <f>SUM(E24:E29)</f>
        <v>160</v>
      </c>
      <c r="F30" s="282">
        <f>SUM(F24:F29)</f>
        <v>134</v>
      </c>
      <c r="G30" s="593">
        <f t="shared" si="0"/>
        <v>83.75</v>
      </c>
      <c r="H30" s="283">
        <f>SUM(H24:H29)</f>
        <v>0</v>
      </c>
    </row>
    <row r="31" spans="1:9" ht="13.5">
      <c r="A31" s="227"/>
      <c r="B31" s="347" t="s">
        <v>28</v>
      </c>
      <c r="C31" s="43"/>
      <c r="D31" s="44"/>
      <c r="E31" s="44"/>
      <c r="F31" s="44"/>
      <c r="G31" s="85"/>
      <c r="H31" s="70"/>
      <c r="I31" s="23"/>
    </row>
    <row r="32" spans="1:9" ht="12.75">
      <c r="A32" s="72">
        <v>6171</v>
      </c>
      <c r="B32" s="101">
        <v>5139</v>
      </c>
      <c r="C32" s="38" t="s">
        <v>1866</v>
      </c>
      <c r="D32" s="67">
        <v>180</v>
      </c>
      <c r="E32" s="67">
        <v>180</v>
      </c>
      <c r="F32" s="67">
        <v>102</v>
      </c>
      <c r="G32" s="16">
        <f aca="true" t="shared" si="1" ref="G32:G37">F32/E32*100</f>
        <v>56.666666666666664</v>
      </c>
      <c r="H32" s="22">
        <v>137</v>
      </c>
      <c r="I32" s="23"/>
    </row>
    <row r="33" spans="1:9" ht="12.75">
      <c r="A33" s="76"/>
      <c r="B33" s="101">
        <v>5169</v>
      </c>
      <c r="C33" s="38" t="s">
        <v>1913</v>
      </c>
      <c r="D33" s="74">
        <v>1126</v>
      </c>
      <c r="E33" s="74">
        <v>1626</v>
      </c>
      <c r="F33" s="67">
        <v>1430</v>
      </c>
      <c r="G33" s="16">
        <f t="shared" si="1"/>
        <v>87.94587945879458</v>
      </c>
      <c r="H33" s="75">
        <v>1471</v>
      </c>
      <c r="I33" s="23"/>
    </row>
    <row r="34" spans="1:9" ht="12.75">
      <c r="A34" s="76"/>
      <c r="B34" s="101">
        <v>5194</v>
      </c>
      <c r="C34" s="38" t="s">
        <v>1915</v>
      </c>
      <c r="D34" s="74">
        <v>15</v>
      </c>
      <c r="E34" s="74">
        <v>0</v>
      </c>
      <c r="F34" s="67">
        <v>0</v>
      </c>
      <c r="G34" s="16"/>
      <c r="H34" s="75">
        <v>0</v>
      </c>
      <c r="I34" s="23"/>
    </row>
    <row r="35" spans="1:9" ht="12.75">
      <c r="A35" s="278"/>
      <c r="B35" s="101">
        <v>5499</v>
      </c>
      <c r="C35" s="38" t="s">
        <v>29</v>
      </c>
      <c r="D35" s="74">
        <v>5485</v>
      </c>
      <c r="E35" s="74">
        <v>5114</v>
      </c>
      <c r="F35" s="67">
        <v>4928</v>
      </c>
      <c r="G35" s="16">
        <f t="shared" si="1"/>
        <v>96.36292530308955</v>
      </c>
      <c r="H35" s="75">
        <v>4957</v>
      </c>
      <c r="I35" s="23"/>
    </row>
    <row r="36" spans="1:9" ht="12.75">
      <c r="A36" s="76"/>
      <c r="B36" s="101">
        <v>5901</v>
      </c>
      <c r="C36" s="38" t="s">
        <v>141</v>
      </c>
      <c r="D36" s="74">
        <v>114</v>
      </c>
      <c r="E36" s="74">
        <v>0</v>
      </c>
      <c r="F36" s="74">
        <v>0</v>
      </c>
      <c r="G36" s="16"/>
      <c r="H36" s="75">
        <v>0</v>
      </c>
      <c r="I36" s="23"/>
    </row>
    <row r="37" spans="1:8" s="62" customFormat="1" ht="15.75" thickBot="1">
      <c r="A37" s="57"/>
      <c r="B37" s="316" t="s">
        <v>1840</v>
      </c>
      <c r="C37" s="281"/>
      <c r="D37" s="282">
        <f>SUM(D32:D36)</f>
        <v>6920</v>
      </c>
      <c r="E37" s="282">
        <f>SUM(E32:E36)</f>
        <v>6920</v>
      </c>
      <c r="F37" s="282">
        <f>SUM(F32:F36)</f>
        <v>6460</v>
      </c>
      <c r="G37" s="593">
        <f t="shared" si="1"/>
        <v>93.35260115606935</v>
      </c>
      <c r="H37" s="283">
        <f>SUM(H32:H36)</f>
        <v>6565</v>
      </c>
    </row>
    <row r="38" spans="1:9" ht="13.5">
      <c r="A38" s="227"/>
      <c r="B38" s="275" t="s">
        <v>489</v>
      </c>
      <c r="C38" s="43"/>
      <c r="D38" s="44"/>
      <c r="E38" s="44"/>
      <c r="F38" s="44"/>
      <c r="G38" s="85"/>
      <c r="H38" s="70"/>
      <c r="I38" s="23"/>
    </row>
    <row r="39" spans="1:9" ht="12.75">
      <c r="A39" s="72">
        <v>6173</v>
      </c>
      <c r="B39" s="71">
        <v>5019</v>
      </c>
      <c r="C39" s="38" t="s">
        <v>1846</v>
      </c>
      <c r="D39" s="67">
        <v>10</v>
      </c>
      <c r="E39" s="67">
        <v>10</v>
      </c>
      <c r="F39" s="67">
        <v>0</v>
      </c>
      <c r="G39" s="16">
        <f>F39/E39*100</f>
        <v>0</v>
      </c>
      <c r="H39" s="22">
        <v>0</v>
      </c>
      <c r="I39" s="23"/>
    </row>
    <row r="40" spans="1:9" ht="12.75">
      <c r="A40" s="76"/>
      <c r="B40" s="284">
        <v>5021</v>
      </c>
      <c r="C40" s="38" t="s">
        <v>22</v>
      </c>
      <c r="D40" s="67">
        <v>421</v>
      </c>
      <c r="E40" s="67">
        <v>421</v>
      </c>
      <c r="F40" s="67">
        <v>0</v>
      </c>
      <c r="G40" s="16">
        <f aca="true" t="shared" si="2" ref="G40:G47">F40/E40*100</f>
        <v>0</v>
      </c>
      <c r="H40" s="22">
        <v>0</v>
      </c>
      <c r="I40" s="23"/>
    </row>
    <row r="41" spans="1:9" ht="12.75">
      <c r="A41" s="76"/>
      <c r="B41" s="284">
        <v>5031</v>
      </c>
      <c r="C41" s="38" t="s">
        <v>24</v>
      </c>
      <c r="D41" s="67">
        <v>30</v>
      </c>
      <c r="E41" s="67">
        <v>30</v>
      </c>
      <c r="F41" s="67">
        <v>0</v>
      </c>
      <c r="G41" s="16">
        <f t="shared" si="2"/>
        <v>0</v>
      </c>
      <c r="H41" s="22">
        <v>0</v>
      </c>
      <c r="I41" s="23"/>
    </row>
    <row r="42" spans="1:9" ht="12.75">
      <c r="A42" s="76"/>
      <c r="B42" s="284">
        <v>5139</v>
      </c>
      <c r="C42" s="38" t="s">
        <v>1866</v>
      </c>
      <c r="D42" s="67">
        <v>100</v>
      </c>
      <c r="E42" s="67">
        <v>100</v>
      </c>
      <c r="F42" s="67">
        <v>0</v>
      </c>
      <c r="G42" s="16">
        <f t="shared" si="2"/>
        <v>0</v>
      </c>
      <c r="H42" s="22">
        <v>0</v>
      </c>
      <c r="I42" s="23"/>
    </row>
    <row r="43" spans="1:9" ht="12.75">
      <c r="A43" s="76"/>
      <c r="B43" s="71">
        <v>5151</v>
      </c>
      <c r="C43" s="56" t="s">
        <v>27</v>
      </c>
      <c r="D43" s="67">
        <v>3</v>
      </c>
      <c r="E43" s="67">
        <v>3</v>
      </c>
      <c r="F43" s="67">
        <v>0</v>
      </c>
      <c r="G43" s="16">
        <f t="shared" si="2"/>
        <v>0</v>
      </c>
      <c r="H43" s="22">
        <v>0</v>
      </c>
      <c r="I43" s="23"/>
    </row>
    <row r="44" spans="1:9" ht="12.75">
      <c r="A44" s="278"/>
      <c r="B44" s="71">
        <v>5152</v>
      </c>
      <c r="C44" s="56" t="s">
        <v>1867</v>
      </c>
      <c r="D44" s="67">
        <v>10</v>
      </c>
      <c r="E44" s="67">
        <v>10</v>
      </c>
      <c r="F44" s="67">
        <v>0</v>
      </c>
      <c r="G44" s="16">
        <f t="shared" si="2"/>
        <v>0</v>
      </c>
      <c r="H44" s="22">
        <v>0</v>
      </c>
      <c r="I44" s="23"/>
    </row>
    <row r="45" spans="1:9" ht="12.75">
      <c r="A45" s="278"/>
      <c r="B45" s="284">
        <v>5153</v>
      </c>
      <c r="C45" s="38" t="s">
        <v>179</v>
      </c>
      <c r="D45" s="67">
        <v>7</v>
      </c>
      <c r="E45" s="67">
        <v>7</v>
      </c>
      <c r="F45" s="67">
        <v>0</v>
      </c>
      <c r="G45" s="16">
        <f t="shared" si="2"/>
        <v>0</v>
      </c>
      <c r="H45" s="22">
        <v>0</v>
      </c>
      <c r="I45" s="23"/>
    </row>
    <row r="46" spans="1:9" ht="12.75">
      <c r="A46" s="278"/>
      <c r="B46" s="284">
        <v>5154</v>
      </c>
      <c r="C46" s="38" t="s">
        <v>1868</v>
      </c>
      <c r="D46" s="67">
        <v>5</v>
      </c>
      <c r="E46" s="67">
        <v>5</v>
      </c>
      <c r="F46" s="67">
        <v>0</v>
      </c>
      <c r="G46" s="16">
        <f t="shared" si="2"/>
        <v>0</v>
      </c>
      <c r="H46" s="22">
        <v>0</v>
      </c>
      <c r="I46" s="23"/>
    </row>
    <row r="47" spans="1:9" ht="12.75">
      <c r="A47" s="278"/>
      <c r="B47" s="284">
        <v>5169</v>
      </c>
      <c r="C47" s="38" t="s">
        <v>1913</v>
      </c>
      <c r="D47" s="67">
        <v>214</v>
      </c>
      <c r="E47" s="67">
        <v>214</v>
      </c>
      <c r="F47" s="67">
        <v>0</v>
      </c>
      <c r="G47" s="16">
        <f t="shared" si="2"/>
        <v>0</v>
      </c>
      <c r="H47" s="22">
        <v>0</v>
      </c>
      <c r="I47" s="23"/>
    </row>
    <row r="48" spans="1:9" ht="15" thickBot="1">
      <c r="A48" s="90"/>
      <c r="B48" s="348" t="s">
        <v>1840</v>
      </c>
      <c r="C48" s="92"/>
      <c r="D48" s="59">
        <f>SUM(D39:D47)</f>
        <v>800</v>
      </c>
      <c r="E48" s="59">
        <f>SUM(E39:E47)</f>
        <v>800</v>
      </c>
      <c r="F48" s="59">
        <f>SUM(F39:F47)</f>
        <v>0</v>
      </c>
      <c r="G48" s="83">
        <f>F48/E48*100</f>
        <v>0</v>
      </c>
      <c r="H48" s="61">
        <f>SUM(H39:H47)</f>
        <v>0</v>
      </c>
      <c r="I48" s="23"/>
    </row>
    <row r="49" spans="1:9" ht="12.75">
      <c r="A49" s="68">
        <v>6310</v>
      </c>
      <c r="B49" s="86">
        <v>5163</v>
      </c>
      <c r="C49" s="43" t="s">
        <v>1918</v>
      </c>
      <c r="D49" s="44">
        <v>300</v>
      </c>
      <c r="E49" s="44">
        <v>300</v>
      </c>
      <c r="F49" s="44">
        <v>170</v>
      </c>
      <c r="G49" s="16">
        <f>F49/E49*100</f>
        <v>56.666666666666664</v>
      </c>
      <c r="H49" s="70">
        <v>209</v>
      </c>
      <c r="I49" s="23"/>
    </row>
    <row r="50" spans="1:9" ht="15" thickBot="1">
      <c r="A50" s="209"/>
      <c r="B50" s="348" t="s">
        <v>1840</v>
      </c>
      <c r="C50" s="92"/>
      <c r="D50" s="59">
        <f>SUM(D49)</f>
        <v>300</v>
      </c>
      <c r="E50" s="59">
        <f>SUM(E49)</f>
        <v>300</v>
      </c>
      <c r="F50" s="59">
        <f>SUM(F49)</f>
        <v>170</v>
      </c>
      <c r="G50" s="60">
        <f>F50/E50*100</f>
        <v>56.666666666666664</v>
      </c>
      <c r="H50" s="61">
        <f>SUM(H49)</f>
        <v>209</v>
      </c>
      <c r="I50" s="23"/>
    </row>
    <row r="51" spans="1:9" ht="12.75">
      <c r="A51" s="68">
        <v>6320</v>
      </c>
      <c r="B51" s="86">
        <v>5163</v>
      </c>
      <c r="C51" s="43" t="s">
        <v>1918</v>
      </c>
      <c r="D51" s="44">
        <v>100</v>
      </c>
      <c r="E51" s="44">
        <v>100</v>
      </c>
      <c r="F51" s="44">
        <v>76</v>
      </c>
      <c r="G51" s="16">
        <f>F51/E51*100</f>
        <v>76</v>
      </c>
      <c r="H51" s="70">
        <v>73</v>
      </c>
      <c r="I51" s="23"/>
    </row>
    <row r="52" spans="1:9" ht="15" thickBot="1">
      <c r="A52" s="209"/>
      <c r="B52" s="348" t="s">
        <v>1840</v>
      </c>
      <c r="C52" s="92"/>
      <c r="D52" s="59">
        <f>SUM(D51)</f>
        <v>100</v>
      </c>
      <c r="E52" s="59">
        <f>SUM(E51)</f>
        <v>100</v>
      </c>
      <c r="F52" s="59">
        <f>SUM(F51)</f>
        <v>76</v>
      </c>
      <c r="G52" s="60">
        <f>F52/E52*100</f>
        <v>76</v>
      </c>
      <c r="H52" s="61">
        <f>SUM(H51)</f>
        <v>73</v>
      </c>
      <c r="I52" s="23"/>
    </row>
    <row r="53" spans="4:9" ht="13.5" thickBot="1">
      <c r="D53" s="1083" t="s">
        <v>1800</v>
      </c>
      <c r="I53" s="23"/>
    </row>
    <row r="54" spans="1:9" ht="12.75">
      <c r="A54" s="349">
        <v>6171</v>
      </c>
      <c r="B54" s="86">
        <v>5011</v>
      </c>
      <c r="C54" s="43" t="s">
        <v>30</v>
      </c>
      <c r="D54" s="44">
        <v>69000</v>
      </c>
      <c r="E54" s="44">
        <v>73680</v>
      </c>
      <c r="F54" s="44">
        <v>71117</v>
      </c>
      <c r="G54" s="98">
        <f aca="true" t="shared" si="3" ref="G54:G85">F54/E54*100</f>
        <v>96.521444082519</v>
      </c>
      <c r="H54" s="70">
        <v>76430</v>
      </c>
      <c r="I54" s="23"/>
    </row>
    <row r="55" spans="1:9" ht="12.75">
      <c r="A55" s="350"/>
      <c r="B55" s="101">
        <v>5019</v>
      </c>
      <c r="C55" s="38" t="s">
        <v>1846</v>
      </c>
      <c r="D55" s="222">
        <v>30</v>
      </c>
      <c r="E55" s="222">
        <v>30</v>
      </c>
      <c r="F55" s="74">
        <v>0</v>
      </c>
      <c r="G55" s="16">
        <f t="shared" si="3"/>
        <v>0</v>
      </c>
      <c r="H55" s="75">
        <v>0</v>
      </c>
      <c r="I55" s="23"/>
    </row>
    <row r="56" spans="1:9" ht="12.75">
      <c r="A56" s="76"/>
      <c r="B56" s="101">
        <v>5021</v>
      </c>
      <c r="C56" s="38" t="s">
        <v>22</v>
      </c>
      <c r="D56" s="74">
        <v>5800</v>
      </c>
      <c r="E56" s="74">
        <v>5901</v>
      </c>
      <c r="F56" s="74">
        <v>6143</v>
      </c>
      <c r="G56" s="16">
        <f t="shared" si="3"/>
        <v>104.1009998305372</v>
      </c>
      <c r="H56" s="75">
        <v>5678</v>
      </c>
      <c r="I56" s="23"/>
    </row>
    <row r="57" spans="1:9" ht="12.75">
      <c r="A57" s="76"/>
      <c r="B57" s="101">
        <v>5024</v>
      </c>
      <c r="C57" s="38" t="s">
        <v>44</v>
      </c>
      <c r="D57" s="74">
        <v>100</v>
      </c>
      <c r="E57" s="74">
        <v>100</v>
      </c>
      <c r="F57" s="74">
        <v>1130</v>
      </c>
      <c r="G57" s="16">
        <f t="shared" si="3"/>
        <v>1130</v>
      </c>
      <c r="H57" s="75">
        <v>1498</v>
      </c>
      <c r="I57" s="23"/>
    </row>
    <row r="58" spans="1:9" ht="12.75">
      <c r="A58" s="76"/>
      <c r="B58" s="101">
        <v>5029</v>
      </c>
      <c r="C58" s="38" t="s">
        <v>26</v>
      </c>
      <c r="D58" s="74">
        <v>40</v>
      </c>
      <c r="E58" s="74">
        <v>40</v>
      </c>
      <c r="F58" s="74">
        <v>56</v>
      </c>
      <c r="G58" s="16">
        <f t="shared" si="3"/>
        <v>140</v>
      </c>
      <c r="H58" s="75">
        <v>46</v>
      </c>
      <c r="I58" s="23"/>
    </row>
    <row r="59" spans="1:9" ht="12.75">
      <c r="A59" s="76"/>
      <c r="B59" s="101">
        <v>5031</v>
      </c>
      <c r="C59" s="38" t="s">
        <v>24</v>
      </c>
      <c r="D59" s="74">
        <v>20480</v>
      </c>
      <c r="E59" s="74">
        <v>21680</v>
      </c>
      <c r="F59" s="74">
        <v>19423</v>
      </c>
      <c r="G59" s="16">
        <f t="shared" si="3"/>
        <v>89.58948339483395</v>
      </c>
      <c r="H59" s="75">
        <v>20706</v>
      </c>
      <c r="I59" s="23"/>
    </row>
    <row r="60" spans="1:9" ht="12.75">
      <c r="A60" s="76"/>
      <c r="B60" s="101">
        <v>5032</v>
      </c>
      <c r="C60" s="38" t="s">
        <v>25</v>
      </c>
      <c r="D60" s="74">
        <v>7370</v>
      </c>
      <c r="E60" s="74">
        <v>7770</v>
      </c>
      <c r="F60" s="74">
        <v>6989</v>
      </c>
      <c r="G60" s="16">
        <f t="shared" si="3"/>
        <v>89.94851994851994</v>
      </c>
      <c r="H60" s="75">
        <v>7454</v>
      </c>
      <c r="I60" s="23"/>
    </row>
    <row r="61" spans="1:9" ht="12.75">
      <c r="A61" s="76"/>
      <c r="B61" s="101">
        <v>5038</v>
      </c>
      <c r="C61" s="38" t="s">
        <v>65</v>
      </c>
      <c r="D61" s="67">
        <v>580</v>
      </c>
      <c r="E61" s="67">
        <v>580</v>
      </c>
      <c r="F61" s="67">
        <v>544</v>
      </c>
      <c r="G61" s="16">
        <f t="shared" si="3"/>
        <v>93.79310344827586</v>
      </c>
      <c r="H61" s="22">
        <v>534</v>
      </c>
      <c r="I61" s="23"/>
    </row>
    <row r="62" spans="1:9" ht="12.75">
      <c r="A62" s="76"/>
      <c r="B62" s="168">
        <v>5132</v>
      </c>
      <c r="C62" s="351" t="s">
        <v>142</v>
      </c>
      <c r="D62" s="222">
        <v>20</v>
      </c>
      <c r="E62" s="222">
        <v>20</v>
      </c>
      <c r="F62" s="222">
        <v>5</v>
      </c>
      <c r="G62" s="16">
        <f t="shared" si="3"/>
        <v>25</v>
      </c>
      <c r="H62" s="626">
        <v>7</v>
      </c>
      <c r="I62" s="23"/>
    </row>
    <row r="63" spans="1:9" ht="12.75">
      <c r="A63" s="76"/>
      <c r="B63" s="168">
        <v>5133</v>
      </c>
      <c r="C63" s="351" t="s">
        <v>418</v>
      </c>
      <c r="D63" s="222">
        <v>20</v>
      </c>
      <c r="E63" s="222">
        <v>20</v>
      </c>
      <c r="F63" s="74">
        <v>5</v>
      </c>
      <c r="G63" s="16">
        <f t="shared" si="3"/>
        <v>25</v>
      </c>
      <c r="H63" s="75">
        <v>11</v>
      </c>
      <c r="I63" s="23"/>
    </row>
    <row r="64" spans="1:9" ht="12.75">
      <c r="A64" s="76"/>
      <c r="B64" s="168">
        <v>5134</v>
      </c>
      <c r="C64" s="351" t="s">
        <v>31</v>
      </c>
      <c r="D64" s="74">
        <v>20</v>
      </c>
      <c r="E64" s="74">
        <v>20</v>
      </c>
      <c r="F64" s="74">
        <v>1</v>
      </c>
      <c r="G64" s="16">
        <f>F64/E64*100</f>
        <v>5</v>
      </c>
      <c r="H64" s="75">
        <v>4</v>
      </c>
      <c r="I64" s="23"/>
    </row>
    <row r="65" spans="1:9" ht="12.75">
      <c r="A65" s="278"/>
      <c r="B65" s="101">
        <v>5136</v>
      </c>
      <c r="C65" s="38" t="s">
        <v>32</v>
      </c>
      <c r="D65" s="74">
        <v>400</v>
      </c>
      <c r="E65" s="74">
        <v>410</v>
      </c>
      <c r="F65" s="74">
        <v>274</v>
      </c>
      <c r="G65" s="16">
        <f t="shared" si="3"/>
        <v>66.82926829268293</v>
      </c>
      <c r="H65" s="75">
        <v>350</v>
      </c>
      <c r="I65" s="23"/>
    </row>
    <row r="66" spans="1:9" ht="12.75">
      <c r="A66" s="278"/>
      <c r="B66" s="284">
        <v>5137</v>
      </c>
      <c r="C66" s="38" t="s">
        <v>33</v>
      </c>
      <c r="D66" s="74">
        <v>700</v>
      </c>
      <c r="E66" s="74">
        <v>1245</v>
      </c>
      <c r="F66" s="74">
        <v>1061</v>
      </c>
      <c r="G66" s="16">
        <f t="shared" si="3"/>
        <v>85.22088353413655</v>
      </c>
      <c r="H66" s="75">
        <v>1291</v>
      </c>
      <c r="I66" s="23"/>
    </row>
    <row r="67" spans="1:9" ht="12.75">
      <c r="A67" s="278" t="s">
        <v>1857</v>
      </c>
      <c r="B67" s="101">
        <v>310</v>
      </c>
      <c r="C67" s="38" t="s">
        <v>451</v>
      </c>
      <c r="D67" s="74">
        <v>100</v>
      </c>
      <c r="E67" s="74">
        <v>100</v>
      </c>
      <c r="F67" s="74">
        <v>86</v>
      </c>
      <c r="G67" s="16">
        <f t="shared" si="3"/>
        <v>86</v>
      </c>
      <c r="H67" s="75">
        <v>46</v>
      </c>
      <c r="I67" s="23"/>
    </row>
    <row r="68" spans="1:9" ht="12.75">
      <c r="A68" s="278"/>
      <c r="B68" s="101">
        <v>5139</v>
      </c>
      <c r="C68" s="38" t="s">
        <v>1866</v>
      </c>
      <c r="D68" s="74">
        <v>3395</v>
      </c>
      <c r="E68" s="74">
        <v>2915</v>
      </c>
      <c r="F68" s="74">
        <v>2390</v>
      </c>
      <c r="G68" s="16">
        <f t="shared" si="3"/>
        <v>81.98970840480274</v>
      </c>
      <c r="H68" s="75">
        <v>3323</v>
      </c>
      <c r="I68" s="23"/>
    </row>
    <row r="69" spans="1:9" ht="12.75">
      <c r="A69" s="278" t="s">
        <v>1857</v>
      </c>
      <c r="B69" s="101">
        <v>310</v>
      </c>
      <c r="C69" s="38" t="s">
        <v>451</v>
      </c>
      <c r="D69" s="74">
        <v>950</v>
      </c>
      <c r="E69" s="74">
        <v>950</v>
      </c>
      <c r="F69" s="74">
        <v>950</v>
      </c>
      <c r="G69" s="16">
        <f t="shared" si="3"/>
        <v>100</v>
      </c>
      <c r="H69" s="75">
        <v>1050</v>
      </c>
      <c r="I69" s="23"/>
    </row>
    <row r="70" spans="1:9" ht="12.75">
      <c r="A70" s="278"/>
      <c r="B70" s="73">
        <v>5151</v>
      </c>
      <c r="C70" s="56" t="s">
        <v>27</v>
      </c>
      <c r="D70" s="67">
        <v>300</v>
      </c>
      <c r="E70" s="67">
        <v>310</v>
      </c>
      <c r="F70" s="67">
        <v>159</v>
      </c>
      <c r="G70" s="16">
        <f t="shared" si="3"/>
        <v>51.29032258064517</v>
      </c>
      <c r="H70" s="22">
        <v>149</v>
      </c>
      <c r="I70" s="23"/>
    </row>
    <row r="71" spans="1:9" ht="12.75">
      <c r="A71" s="278"/>
      <c r="B71" s="73">
        <v>5152</v>
      </c>
      <c r="C71" s="56" t="s">
        <v>1867</v>
      </c>
      <c r="D71" s="67">
        <v>2300</v>
      </c>
      <c r="E71" s="67">
        <v>2360</v>
      </c>
      <c r="F71" s="67">
        <v>939</v>
      </c>
      <c r="G71" s="16">
        <f t="shared" si="3"/>
        <v>39.78813559322034</v>
      </c>
      <c r="H71" s="22">
        <v>797</v>
      </c>
      <c r="I71" s="23"/>
    </row>
    <row r="72" spans="1:9" ht="12.75">
      <c r="A72" s="278"/>
      <c r="B72" s="101">
        <v>5154</v>
      </c>
      <c r="C72" s="38" t="s">
        <v>1868</v>
      </c>
      <c r="D72" s="74">
        <v>3500</v>
      </c>
      <c r="E72" s="74">
        <v>3540</v>
      </c>
      <c r="F72" s="74">
        <v>1105</v>
      </c>
      <c r="G72" s="16">
        <f t="shared" si="3"/>
        <v>31.21468926553672</v>
      </c>
      <c r="H72" s="75">
        <v>1011</v>
      </c>
      <c r="I72" s="23"/>
    </row>
    <row r="73" spans="1:9" ht="12.75">
      <c r="A73" s="278"/>
      <c r="B73" s="101">
        <v>5156</v>
      </c>
      <c r="C73" s="38" t="s">
        <v>34</v>
      </c>
      <c r="D73" s="74">
        <v>650</v>
      </c>
      <c r="E73" s="74">
        <v>690</v>
      </c>
      <c r="F73" s="74">
        <v>543</v>
      </c>
      <c r="G73" s="16">
        <f t="shared" si="3"/>
        <v>78.69565217391305</v>
      </c>
      <c r="H73" s="75">
        <v>492</v>
      </c>
      <c r="I73" s="23"/>
    </row>
    <row r="74" spans="1:9" ht="12.75">
      <c r="A74" s="278"/>
      <c r="B74" s="101">
        <v>5161</v>
      </c>
      <c r="C74" s="38" t="s">
        <v>35</v>
      </c>
      <c r="D74" s="74">
        <v>2800</v>
      </c>
      <c r="E74" s="74">
        <v>2300</v>
      </c>
      <c r="F74" s="74">
        <v>1707</v>
      </c>
      <c r="G74" s="16">
        <f t="shared" si="3"/>
        <v>74.21739130434783</v>
      </c>
      <c r="H74" s="75">
        <v>2384</v>
      </c>
      <c r="I74" s="23"/>
    </row>
    <row r="75" spans="1:9" ht="12.75">
      <c r="A75" s="278"/>
      <c r="B75" s="101">
        <v>5162</v>
      </c>
      <c r="C75" s="38" t="s">
        <v>419</v>
      </c>
      <c r="D75" s="74">
        <v>3400</v>
      </c>
      <c r="E75" s="74">
        <v>3480</v>
      </c>
      <c r="F75" s="74">
        <v>3147</v>
      </c>
      <c r="G75" s="16">
        <f t="shared" si="3"/>
        <v>90.43103448275862</v>
      </c>
      <c r="H75" s="75">
        <v>2932</v>
      </c>
      <c r="I75" s="23"/>
    </row>
    <row r="76" spans="1:9" ht="12.75">
      <c r="A76" s="278"/>
      <c r="B76" s="73">
        <v>5163</v>
      </c>
      <c r="C76" s="56" t="s">
        <v>1918</v>
      </c>
      <c r="D76" s="67">
        <v>1000</v>
      </c>
      <c r="E76" s="67">
        <v>1000</v>
      </c>
      <c r="F76" s="67">
        <v>726</v>
      </c>
      <c r="G76" s="16">
        <f t="shared" si="3"/>
        <v>72.6</v>
      </c>
      <c r="H76" s="22">
        <v>703</v>
      </c>
      <c r="I76" s="23"/>
    </row>
    <row r="77" spans="1:9" ht="12.75">
      <c r="A77" s="278"/>
      <c r="B77" s="73">
        <v>5164</v>
      </c>
      <c r="C77" s="56" t="s">
        <v>1847</v>
      </c>
      <c r="D77" s="74">
        <v>100</v>
      </c>
      <c r="E77" s="74">
        <v>110</v>
      </c>
      <c r="F77" s="67">
        <v>106</v>
      </c>
      <c r="G77" s="16">
        <f t="shared" si="3"/>
        <v>96.36363636363636</v>
      </c>
      <c r="H77" s="22">
        <v>98</v>
      </c>
      <c r="I77" s="23"/>
    </row>
    <row r="78" spans="1:9" ht="12.75">
      <c r="A78" s="278"/>
      <c r="B78" s="101">
        <v>5166</v>
      </c>
      <c r="C78" s="38" t="s">
        <v>1923</v>
      </c>
      <c r="D78" s="74">
        <v>1200</v>
      </c>
      <c r="E78" s="74">
        <v>2403</v>
      </c>
      <c r="F78" s="74">
        <v>1894</v>
      </c>
      <c r="G78" s="16">
        <f t="shared" si="3"/>
        <v>78.81814398668331</v>
      </c>
      <c r="H78" s="75">
        <v>1994</v>
      </c>
      <c r="I78" s="23"/>
    </row>
    <row r="79" spans="1:9" ht="12.75">
      <c r="A79" s="278"/>
      <c r="B79" s="101">
        <v>5167</v>
      </c>
      <c r="C79" s="38" t="s">
        <v>1910</v>
      </c>
      <c r="D79" s="74">
        <v>1500</v>
      </c>
      <c r="E79" s="74">
        <v>2002</v>
      </c>
      <c r="F79" s="74">
        <v>1792</v>
      </c>
      <c r="G79" s="16">
        <f t="shared" si="3"/>
        <v>89.5104895104895</v>
      </c>
      <c r="H79" s="75">
        <v>1856</v>
      </c>
      <c r="I79" s="23"/>
    </row>
    <row r="80" spans="1:9" ht="12.75">
      <c r="A80" s="278" t="s">
        <v>1857</v>
      </c>
      <c r="B80" s="101">
        <v>310</v>
      </c>
      <c r="C80" s="38" t="s">
        <v>451</v>
      </c>
      <c r="D80" s="74">
        <v>100</v>
      </c>
      <c r="E80" s="74">
        <v>0</v>
      </c>
      <c r="F80" s="74">
        <v>0</v>
      </c>
      <c r="G80" s="16"/>
      <c r="H80" s="75">
        <v>100</v>
      </c>
      <c r="I80" s="23"/>
    </row>
    <row r="81" spans="1:9" ht="12.75">
      <c r="A81" s="278"/>
      <c r="B81" s="101">
        <v>5169</v>
      </c>
      <c r="C81" s="38" t="s">
        <v>1913</v>
      </c>
      <c r="D81" s="74">
        <v>23750</v>
      </c>
      <c r="E81" s="74">
        <v>23760</v>
      </c>
      <c r="F81" s="74">
        <v>23457</v>
      </c>
      <c r="G81" s="16">
        <f t="shared" si="3"/>
        <v>98.72474747474747</v>
      </c>
      <c r="H81" s="75">
        <v>20491</v>
      </c>
      <c r="I81" s="23"/>
    </row>
    <row r="82" spans="1:9" ht="12.75">
      <c r="A82" s="278" t="s">
        <v>1857</v>
      </c>
      <c r="B82" s="101">
        <v>310</v>
      </c>
      <c r="C82" s="38" t="s">
        <v>451</v>
      </c>
      <c r="D82" s="74">
        <v>5450</v>
      </c>
      <c r="E82" s="74">
        <v>5900</v>
      </c>
      <c r="F82" s="74">
        <v>5850</v>
      </c>
      <c r="G82" s="16">
        <f t="shared" si="3"/>
        <v>99.15254237288136</v>
      </c>
      <c r="H82" s="75">
        <v>4332</v>
      </c>
      <c r="I82" s="23"/>
    </row>
    <row r="83" spans="1:9" ht="12.75">
      <c r="A83" s="278"/>
      <c r="B83" s="101">
        <v>5171</v>
      </c>
      <c r="C83" s="38" t="s">
        <v>1870</v>
      </c>
      <c r="D83" s="74">
        <v>1300</v>
      </c>
      <c r="E83" s="74">
        <v>1300</v>
      </c>
      <c r="F83" s="74">
        <v>882</v>
      </c>
      <c r="G83" s="16">
        <f t="shared" si="3"/>
        <v>67.84615384615384</v>
      </c>
      <c r="H83" s="75">
        <v>1587</v>
      </c>
      <c r="I83" s="23"/>
    </row>
    <row r="84" spans="1:9" ht="12.75">
      <c r="A84" s="278"/>
      <c r="B84" s="101">
        <v>5172</v>
      </c>
      <c r="C84" s="38" t="s">
        <v>1924</v>
      </c>
      <c r="D84" s="74">
        <v>0</v>
      </c>
      <c r="E84" s="74">
        <v>0</v>
      </c>
      <c r="F84" s="74">
        <v>0</v>
      </c>
      <c r="G84" s="16"/>
      <c r="H84" s="75">
        <v>0</v>
      </c>
      <c r="I84" s="23"/>
    </row>
    <row r="85" spans="1:9" ht="12.75">
      <c r="A85" s="278" t="s">
        <v>1857</v>
      </c>
      <c r="B85" s="101">
        <v>310</v>
      </c>
      <c r="C85" s="38" t="s">
        <v>451</v>
      </c>
      <c r="D85" s="74">
        <v>400</v>
      </c>
      <c r="E85" s="74">
        <v>400</v>
      </c>
      <c r="F85" s="74">
        <v>301</v>
      </c>
      <c r="G85" s="16">
        <f t="shared" si="3"/>
        <v>75.25</v>
      </c>
      <c r="H85" s="75">
        <v>855</v>
      </c>
      <c r="I85" s="23"/>
    </row>
    <row r="86" spans="1:9" ht="12.75">
      <c r="A86" s="278"/>
      <c r="B86" s="101">
        <v>5173</v>
      </c>
      <c r="C86" s="38" t="s">
        <v>1925</v>
      </c>
      <c r="D86" s="74">
        <v>300</v>
      </c>
      <c r="E86" s="74">
        <v>390</v>
      </c>
      <c r="F86" s="74">
        <v>245</v>
      </c>
      <c r="G86" s="16">
        <f>F86/E86*100</f>
        <v>62.82051282051282</v>
      </c>
      <c r="H86" s="75">
        <v>294</v>
      </c>
      <c r="I86" s="23"/>
    </row>
    <row r="87" spans="1:9" ht="12.75">
      <c r="A87" s="278"/>
      <c r="B87" s="101">
        <v>5175</v>
      </c>
      <c r="C87" s="38" t="s">
        <v>1914</v>
      </c>
      <c r="D87" s="74">
        <v>700</v>
      </c>
      <c r="E87" s="74">
        <v>700</v>
      </c>
      <c r="F87" s="74">
        <v>502</v>
      </c>
      <c r="G87" s="16">
        <f>F87/E87*100</f>
        <v>71.71428571428572</v>
      </c>
      <c r="H87" s="75">
        <v>534</v>
      </c>
      <c r="I87" s="23"/>
    </row>
    <row r="88" spans="1:9" ht="12.75">
      <c r="A88" s="278"/>
      <c r="B88" s="101">
        <v>5179</v>
      </c>
      <c r="C88" s="38" t="s">
        <v>36</v>
      </c>
      <c r="D88" s="74">
        <v>90</v>
      </c>
      <c r="E88" s="74">
        <v>90</v>
      </c>
      <c r="F88" s="74">
        <v>64</v>
      </c>
      <c r="G88" s="16">
        <f>F88/E88*100</f>
        <v>71.11111111111111</v>
      </c>
      <c r="H88" s="75">
        <v>56</v>
      </c>
      <c r="I88" s="23"/>
    </row>
    <row r="89" spans="1:9" ht="12.75">
      <c r="A89" s="278"/>
      <c r="B89" s="101">
        <v>5182</v>
      </c>
      <c r="C89" s="38" t="s">
        <v>18</v>
      </c>
      <c r="D89" s="74">
        <v>0</v>
      </c>
      <c r="E89" s="74">
        <v>0</v>
      </c>
      <c r="F89" s="67">
        <v>0</v>
      </c>
      <c r="G89" s="16"/>
      <c r="H89" s="75">
        <v>0</v>
      </c>
      <c r="I89" s="27"/>
    </row>
    <row r="90" spans="1:9" ht="12.75">
      <c r="A90" s="278"/>
      <c r="B90" s="101">
        <v>5189</v>
      </c>
      <c r="C90" s="38" t="s">
        <v>37</v>
      </c>
      <c r="D90" s="74">
        <v>0</v>
      </c>
      <c r="E90" s="74">
        <v>0</v>
      </c>
      <c r="F90" s="74">
        <v>0</v>
      </c>
      <c r="G90" s="16"/>
      <c r="H90" s="75">
        <v>0</v>
      </c>
      <c r="I90" s="23"/>
    </row>
    <row r="91" spans="1:9" ht="12.75">
      <c r="A91" s="278"/>
      <c r="B91" s="101">
        <v>5192</v>
      </c>
      <c r="C91" s="38" t="s">
        <v>268</v>
      </c>
      <c r="D91" s="74">
        <v>0</v>
      </c>
      <c r="E91" s="74">
        <v>0</v>
      </c>
      <c r="F91" s="74">
        <v>31</v>
      </c>
      <c r="G91" s="16"/>
      <c r="H91" s="75">
        <v>0</v>
      </c>
      <c r="I91" s="23"/>
    </row>
    <row r="92" spans="1:9" ht="12.75">
      <c r="A92" s="278"/>
      <c r="B92" s="284">
        <v>5195</v>
      </c>
      <c r="C92" s="200" t="s">
        <v>38</v>
      </c>
      <c r="D92" s="74">
        <v>0</v>
      </c>
      <c r="E92" s="74">
        <v>0</v>
      </c>
      <c r="F92" s="74">
        <v>0</v>
      </c>
      <c r="G92" s="16"/>
      <c r="H92" s="75">
        <v>0</v>
      </c>
      <c r="I92" s="23"/>
    </row>
    <row r="93" spans="1:9" ht="12.75">
      <c r="A93" s="278"/>
      <c r="B93" s="284">
        <v>5362</v>
      </c>
      <c r="C93" s="38" t="s">
        <v>420</v>
      </c>
      <c r="D93" s="74">
        <v>12</v>
      </c>
      <c r="E93" s="74">
        <v>12</v>
      </c>
      <c r="F93" s="74">
        <v>12</v>
      </c>
      <c r="G93" s="16">
        <f>F93/E93*100</f>
        <v>100</v>
      </c>
      <c r="H93" s="75">
        <v>12</v>
      </c>
      <c r="I93" s="23"/>
    </row>
    <row r="94" spans="1:9" ht="12.75">
      <c r="A94" s="278"/>
      <c r="B94" s="101">
        <v>5363</v>
      </c>
      <c r="C94" s="200" t="s">
        <v>1848</v>
      </c>
      <c r="D94" s="74">
        <v>0</v>
      </c>
      <c r="E94" s="74">
        <v>0</v>
      </c>
      <c r="F94" s="74">
        <v>1</v>
      </c>
      <c r="G94" s="16"/>
      <c r="H94" s="75">
        <v>0</v>
      </c>
      <c r="I94" s="23"/>
    </row>
    <row r="95" spans="1:9" ht="12.75">
      <c r="A95" s="278"/>
      <c r="B95" s="284">
        <v>5421</v>
      </c>
      <c r="C95" s="200" t="s">
        <v>75</v>
      </c>
      <c r="D95" s="74">
        <v>0</v>
      </c>
      <c r="E95" s="74">
        <v>0</v>
      </c>
      <c r="F95" s="74">
        <v>0</v>
      </c>
      <c r="G95" s="16"/>
      <c r="H95" s="75">
        <v>0</v>
      </c>
      <c r="I95" s="23"/>
    </row>
    <row r="96" spans="1:9" ht="12.75">
      <c r="A96" s="278"/>
      <c r="B96" s="284">
        <v>5424</v>
      </c>
      <c r="C96" s="200" t="s">
        <v>148</v>
      </c>
      <c r="D96" s="74">
        <v>500</v>
      </c>
      <c r="E96" s="74">
        <v>500</v>
      </c>
      <c r="F96" s="74">
        <v>644</v>
      </c>
      <c r="G96" s="16">
        <f>F96/E96*100</f>
        <v>128.8</v>
      </c>
      <c r="H96" s="75">
        <v>536</v>
      </c>
      <c r="I96" s="23"/>
    </row>
    <row r="97" spans="1:8" ht="12.75">
      <c r="A97" s="278"/>
      <c r="B97" s="101">
        <v>5499</v>
      </c>
      <c r="C97" s="38" t="s">
        <v>29</v>
      </c>
      <c r="D97" s="74">
        <v>0</v>
      </c>
      <c r="E97" s="74">
        <v>0</v>
      </c>
      <c r="F97" s="74">
        <v>0</v>
      </c>
      <c r="G97" s="16"/>
      <c r="H97" s="75">
        <v>0</v>
      </c>
    </row>
    <row r="98" spans="1:8" ht="12.75">
      <c r="A98" s="278"/>
      <c r="B98" s="101">
        <v>5901</v>
      </c>
      <c r="C98" s="38" t="s">
        <v>466</v>
      </c>
      <c r="D98" s="74">
        <v>1800</v>
      </c>
      <c r="E98" s="74">
        <v>300</v>
      </c>
      <c r="F98" s="74">
        <v>0</v>
      </c>
      <c r="G98" s="16">
        <f>F98/E98*100</f>
        <v>0</v>
      </c>
      <c r="H98" s="75">
        <v>0</v>
      </c>
    </row>
    <row r="99" spans="1:8" ht="12.75">
      <c r="A99" s="278"/>
      <c r="B99" s="101">
        <v>5909</v>
      </c>
      <c r="C99" s="38" t="s">
        <v>898</v>
      </c>
      <c r="D99" s="74">
        <v>0</v>
      </c>
      <c r="E99" s="74">
        <v>0</v>
      </c>
      <c r="F99" s="74">
        <v>0</v>
      </c>
      <c r="G99" s="16"/>
      <c r="H99" s="75">
        <v>0</v>
      </c>
    </row>
    <row r="100" spans="1:9" s="62" customFormat="1" ht="15.75" thickBot="1">
      <c r="A100" s="57"/>
      <c r="B100" s="316" t="s">
        <v>1840</v>
      </c>
      <c r="C100" s="281"/>
      <c r="D100" s="59">
        <f>SUM(D54:D99)</f>
        <v>160157</v>
      </c>
      <c r="E100" s="59">
        <f>SUM(E54:E99)</f>
        <v>167008</v>
      </c>
      <c r="F100" s="59">
        <f>SUM(F54:F99)</f>
        <v>154281</v>
      </c>
      <c r="G100" s="60">
        <f>F100/E100*100</f>
        <v>92.37940697451619</v>
      </c>
      <c r="H100" s="61">
        <f>SUM(H54:H99)</f>
        <v>159641</v>
      </c>
      <c r="I100" s="352"/>
    </row>
    <row r="101" spans="1:9" s="66" customFormat="1" ht="16.5" thickBot="1">
      <c r="A101" s="158" t="s">
        <v>1850</v>
      </c>
      <c r="B101" s="123"/>
      <c r="C101" s="304"/>
      <c r="D101" s="104">
        <f>SUM(D100,D52,D50,D48,D37,D30,D22,D19)</f>
        <v>178417</v>
      </c>
      <c r="E101" s="104">
        <f>SUM(E100,E52,E50,E48,E37,E30,E22,E19)</f>
        <v>185535</v>
      </c>
      <c r="F101" s="104">
        <f>SUM(F100,F52,F50,F48,F37,F30,F22,F19)</f>
        <v>170670</v>
      </c>
      <c r="G101" s="317">
        <f>F101/E101*100</f>
        <v>91.98803460263562</v>
      </c>
      <c r="H101" s="106">
        <f>SUM(H100,H52,H50,H48,H37,H30,H22,H19)</f>
        <v>176102</v>
      </c>
      <c r="I101" s="129"/>
    </row>
    <row r="108" ht="12.75">
      <c r="D108" s="1083" t="s">
        <v>1276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0">
      <selection activeCell="N34" sqref="N34"/>
    </sheetView>
  </sheetViews>
  <sheetFormatPr defaultColWidth="9.00390625" defaultRowHeight="12.75"/>
  <cols>
    <col min="1" max="1" width="5.875" style="23" customWidth="1"/>
    <col min="2" max="2" width="5.625" style="324" customWidth="1"/>
    <col min="3" max="3" width="20.75390625" style="23" bestFit="1" customWidth="1"/>
    <col min="4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8.375" style="23" customWidth="1"/>
    <col min="10" max="16384" width="9.125" style="23" customWidth="1"/>
  </cols>
  <sheetData>
    <row r="2" ht="14.25">
      <c r="A2" s="264"/>
    </row>
    <row r="3" spans="1:8" ht="13.5" thickBot="1">
      <c r="A3" s="151"/>
      <c r="F3" s="29"/>
      <c r="G3" s="30"/>
      <c r="H3" s="28" t="s">
        <v>42</v>
      </c>
    </row>
    <row r="4" spans="1:8" ht="15">
      <c r="A4" s="113" t="s">
        <v>1839</v>
      </c>
      <c r="B4" s="325"/>
      <c r="C4" s="115"/>
      <c r="D4" s="34" t="s">
        <v>83</v>
      </c>
      <c r="E4" s="34" t="s">
        <v>208</v>
      </c>
      <c r="F4" s="34" t="s">
        <v>95</v>
      </c>
      <c r="G4" s="34" t="s">
        <v>96</v>
      </c>
      <c r="H4" s="35" t="s">
        <v>95</v>
      </c>
    </row>
    <row r="5" spans="1:8" ht="14.25" thickBot="1">
      <c r="A5" s="116"/>
      <c r="B5" s="326"/>
      <c r="C5" s="118"/>
      <c r="D5" s="39">
        <v>2012</v>
      </c>
      <c r="E5" s="39">
        <v>2012</v>
      </c>
      <c r="F5" s="39" t="s">
        <v>1233</v>
      </c>
      <c r="G5" s="39" t="s">
        <v>97</v>
      </c>
      <c r="H5" s="40" t="s">
        <v>1234</v>
      </c>
    </row>
    <row r="6" spans="1:8" ht="12.75">
      <c r="A6" s="72">
        <v>6171</v>
      </c>
      <c r="B6" s="168">
        <v>6122</v>
      </c>
      <c r="C6" s="38" t="s">
        <v>1906</v>
      </c>
      <c r="D6" s="74">
        <v>0</v>
      </c>
      <c r="E6" s="74">
        <v>0</v>
      </c>
      <c r="F6" s="74">
        <v>0</v>
      </c>
      <c r="G6" s="16"/>
      <c r="H6" s="75">
        <v>5205</v>
      </c>
    </row>
    <row r="7" spans="1:8" ht="12.75">
      <c r="A7" s="76"/>
      <c r="B7" s="168">
        <v>6123</v>
      </c>
      <c r="C7" s="38" t="s">
        <v>39</v>
      </c>
      <c r="D7" s="74">
        <v>0</v>
      </c>
      <c r="E7" s="74">
        <v>0</v>
      </c>
      <c r="F7" s="74">
        <v>0</v>
      </c>
      <c r="G7" s="16"/>
      <c r="H7" s="75">
        <v>841</v>
      </c>
    </row>
    <row r="8" spans="1:8" ht="12.75">
      <c r="A8" s="76"/>
      <c r="B8" s="101">
        <v>6125</v>
      </c>
      <c r="C8" s="38" t="s">
        <v>1927</v>
      </c>
      <c r="D8" s="74">
        <v>600</v>
      </c>
      <c r="E8" s="74">
        <v>600</v>
      </c>
      <c r="F8" s="74">
        <v>0</v>
      </c>
      <c r="G8" s="16">
        <f>F8/E8*100</f>
        <v>0</v>
      </c>
      <c r="H8" s="75">
        <v>798</v>
      </c>
    </row>
    <row r="9" spans="1:9" ht="15" thickBot="1">
      <c r="A9" s="279"/>
      <c r="B9" s="327" t="s">
        <v>1840</v>
      </c>
      <c r="C9" s="328"/>
      <c r="D9" s="59">
        <f>SUM(D6:D8)</f>
        <v>600</v>
      </c>
      <c r="E9" s="59">
        <f>SUM(E6:E8)</f>
        <v>600</v>
      </c>
      <c r="F9" s="59">
        <f>SUM(F6:F8)</f>
        <v>0</v>
      </c>
      <c r="G9" s="60">
        <f>F9/E9*100</f>
        <v>0</v>
      </c>
      <c r="H9" s="61">
        <f>SUM(H6:H8)</f>
        <v>6844</v>
      </c>
      <c r="I9" s="294"/>
    </row>
    <row r="10" spans="1:8" ht="16.5" thickBot="1">
      <c r="A10" s="123" t="s">
        <v>1853</v>
      </c>
      <c r="B10" s="329"/>
      <c r="C10" s="125"/>
      <c r="D10" s="104">
        <f>SUM(D9)</f>
        <v>600</v>
      </c>
      <c r="E10" s="104">
        <f>SUM(E9)</f>
        <v>600</v>
      </c>
      <c r="F10" s="104">
        <f>SUM(F9)</f>
        <v>0</v>
      </c>
      <c r="G10" s="317">
        <f>F10/E10*100</f>
        <v>0</v>
      </c>
      <c r="H10" s="106">
        <f>SUM(H9)</f>
        <v>6844</v>
      </c>
    </row>
    <row r="11" spans="1:8" ht="15.75">
      <c r="A11" s="287"/>
      <c r="B11" s="330"/>
      <c r="C11" s="149"/>
      <c r="D11" s="313"/>
      <c r="E11" s="313"/>
      <c r="F11" s="313"/>
      <c r="G11" s="331"/>
      <c r="H11" s="313"/>
    </row>
    <row r="12" spans="1:8" ht="15.75">
      <c r="A12" s="287"/>
      <c r="B12" s="330"/>
      <c r="C12" s="149"/>
      <c r="D12" s="313"/>
      <c r="E12" s="313"/>
      <c r="F12" s="313"/>
      <c r="G12" s="331"/>
      <c r="H12" s="313"/>
    </row>
    <row r="13" spans="1:8" ht="12.75">
      <c r="A13" s="151"/>
      <c r="D13" s="29"/>
      <c r="E13" s="29"/>
      <c r="F13" s="29"/>
      <c r="G13" s="29"/>
      <c r="H13" s="29"/>
    </row>
    <row r="14" spans="1:8" ht="15" thickBot="1">
      <c r="A14" s="294" t="s">
        <v>1854</v>
      </c>
      <c r="D14" s="29"/>
      <c r="E14" s="29"/>
      <c r="F14" s="29"/>
      <c r="G14" s="30"/>
      <c r="H14" s="29"/>
    </row>
    <row r="15" spans="1:8" ht="13.5">
      <c r="A15" s="295" t="s">
        <v>1855</v>
      </c>
      <c r="B15" s="332"/>
      <c r="C15" s="132" t="s">
        <v>1856</v>
      </c>
      <c r="D15" s="34" t="s">
        <v>83</v>
      </c>
      <c r="E15" s="34" t="s">
        <v>208</v>
      </c>
      <c r="F15" s="34" t="s">
        <v>95</v>
      </c>
      <c r="G15" s="34" t="s">
        <v>96</v>
      </c>
      <c r="H15" s="35" t="s">
        <v>95</v>
      </c>
    </row>
    <row r="16" spans="1:8" ht="14.25" thickBot="1">
      <c r="A16" s="133"/>
      <c r="B16" s="333" t="s">
        <v>1857</v>
      </c>
      <c r="C16" s="135"/>
      <c r="D16" s="39">
        <v>2012</v>
      </c>
      <c r="E16" s="39">
        <v>2012</v>
      </c>
      <c r="F16" s="39" t="s">
        <v>1233</v>
      </c>
      <c r="G16" s="39" t="s">
        <v>97</v>
      </c>
      <c r="H16" s="40" t="s">
        <v>1234</v>
      </c>
    </row>
    <row r="17" spans="1:8" ht="15">
      <c r="A17" s="136">
        <v>21</v>
      </c>
      <c r="B17" s="139" t="s">
        <v>795</v>
      </c>
      <c r="C17" s="56" t="s">
        <v>490</v>
      </c>
      <c r="D17" s="74">
        <v>600</v>
      </c>
      <c r="E17" s="74">
        <v>600</v>
      </c>
      <c r="F17" s="74">
        <v>0</v>
      </c>
      <c r="G17" s="656">
        <f>F17/E17*100</f>
        <v>0</v>
      </c>
      <c r="H17" s="75"/>
    </row>
    <row r="18" spans="1:8" ht="15" thickBot="1">
      <c r="A18" s="337"/>
      <c r="B18" s="338"/>
      <c r="C18" s="336" t="s">
        <v>172</v>
      </c>
      <c r="D18" s="334">
        <f>SUM(D17:D17)</f>
        <v>600</v>
      </c>
      <c r="E18" s="334">
        <f>SUM(E17:E17)</f>
        <v>600</v>
      </c>
      <c r="F18" s="334">
        <f>SUM(F17:F17)</f>
        <v>0</v>
      </c>
      <c r="G18" s="144">
        <f>F18/E18*100</f>
        <v>0</v>
      </c>
      <c r="H18" s="335"/>
    </row>
    <row r="19" spans="1:8" ht="16.5" thickBot="1">
      <c r="A19" s="339"/>
      <c r="B19" s="340"/>
      <c r="C19" s="320" t="s">
        <v>1840</v>
      </c>
      <c r="D19" s="104">
        <f>SUM(D18)</f>
        <v>600</v>
      </c>
      <c r="E19" s="104">
        <f>SUM(E18)</f>
        <v>600</v>
      </c>
      <c r="F19" s="104">
        <f>SUM(F18)</f>
        <v>0</v>
      </c>
      <c r="G19" s="161">
        <f>F19/E19*100</f>
        <v>0</v>
      </c>
      <c r="H19" s="106">
        <v>6844</v>
      </c>
    </row>
    <row r="24" spans="1:8" ht="19.5" thickBot="1">
      <c r="A24" s="150" t="s">
        <v>127</v>
      </c>
      <c r="D24" s="29"/>
      <c r="E24" s="29"/>
      <c r="F24" s="29"/>
      <c r="G24" s="30"/>
      <c r="H24" s="29"/>
    </row>
    <row r="25" spans="1:8" ht="13.5">
      <c r="A25" s="152"/>
      <c r="B25" s="325"/>
      <c r="C25" s="153"/>
      <c r="D25" s="34" t="s">
        <v>83</v>
      </c>
      <c r="E25" s="34" t="s">
        <v>208</v>
      </c>
      <c r="F25" s="34" t="s">
        <v>95</v>
      </c>
      <c r="G25" s="34" t="s">
        <v>96</v>
      </c>
      <c r="H25" s="35" t="s">
        <v>95</v>
      </c>
    </row>
    <row r="26" spans="1:8" ht="14.25" thickBot="1">
      <c r="A26" s="50"/>
      <c r="B26" s="330"/>
      <c r="C26" s="149"/>
      <c r="D26" s="39">
        <v>2012</v>
      </c>
      <c r="E26" s="39">
        <v>2012</v>
      </c>
      <c r="F26" s="39" t="s">
        <v>1233</v>
      </c>
      <c r="G26" s="39" t="s">
        <v>97</v>
      </c>
      <c r="H26" s="40" t="s">
        <v>1234</v>
      </c>
    </row>
    <row r="27" spans="1:8" ht="12.75">
      <c r="A27" s="154" t="s">
        <v>1842</v>
      </c>
      <c r="B27" s="341"/>
      <c r="C27" s="322"/>
      <c r="D27" s="1">
        <f>'91 52-53'!D101</f>
        <v>178417</v>
      </c>
      <c r="E27" s="1">
        <f>'91 52-53'!E101</f>
        <v>185535</v>
      </c>
      <c r="F27" s="1">
        <f>'91 52-53'!F101</f>
        <v>170670</v>
      </c>
      <c r="G27" s="157">
        <f>F27/E27*100</f>
        <v>91.98803460263562</v>
      </c>
      <c r="H27" s="10">
        <f>'91 52-53'!H101</f>
        <v>176102</v>
      </c>
    </row>
    <row r="28" spans="1:8" ht="13.5" thickBot="1">
      <c r="A28" s="36" t="s">
        <v>1839</v>
      </c>
      <c r="B28" s="333"/>
      <c r="C28" s="80"/>
      <c r="D28" s="5">
        <f>'91 54'!D19</f>
        <v>600</v>
      </c>
      <c r="E28" s="5">
        <f>'91 54'!E19</f>
        <v>600</v>
      </c>
      <c r="F28" s="5">
        <f>'91 54'!F19</f>
        <v>0</v>
      </c>
      <c r="G28" s="100">
        <f>F28/E28*100</f>
        <v>0</v>
      </c>
      <c r="H28" s="7">
        <f>'91 54'!H19</f>
        <v>6844</v>
      </c>
    </row>
    <row r="29" spans="1:8" ht="16.5" thickBot="1">
      <c r="A29" s="123" t="s">
        <v>1859</v>
      </c>
      <c r="B29" s="342"/>
      <c r="C29" s="323"/>
      <c r="D29" s="104">
        <f>SUM(D27:D28)</f>
        <v>179017</v>
      </c>
      <c r="E29" s="104">
        <f>SUM(E27:E28)</f>
        <v>186135</v>
      </c>
      <c r="F29" s="104">
        <f>SUM(F27:F28)</f>
        <v>170670</v>
      </c>
      <c r="G29" s="105">
        <f>F29/E29*100</f>
        <v>91.69151422354741</v>
      </c>
      <c r="H29" s="106">
        <f>SUM(H27:H28)</f>
        <v>182946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III/21/2</oddHeader>
    <oddFooter>&amp;C- 54 -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H179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5.00390625" style="23" customWidth="1"/>
    <col min="2" max="2" width="5.375" style="23" customWidth="1"/>
    <col min="3" max="3" width="33.75390625" style="23" bestFit="1" customWidth="1"/>
    <col min="4" max="4" width="6.125" style="23" bestFit="1" customWidth="1"/>
    <col min="5" max="5" width="6.00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2" spans="1:8" ht="18.75">
      <c r="A2" s="429" t="s">
        <v>513</v>
      </c>
      <c r="B2" s="430"/>
      <c r="C2" s="252"/>
      <c r="D2" s="252"/>
      <c r="E2" s="252"/>
      <c r="F2" s="252"/>
      <c r="G2" s="252"/>
      <c r="H2" s="252"/>
    </row>
    <row r="3" spans="2:8" ht="12.75">
      <c r="B3" s="430"/>
      <c r="C3" s="252"/>
      <c r="D3" s="252"/>
      <c r="E3" s="252"/>
      <c r="F3" s="252"/>
      <c r="G3" s="252"/>
      <c r="H3" s="252"/>
    </row>
    <row r="4" spans="1:8" ht="16.5" thickBot="1">
      <c r="A4" s="25" t="s">
        <v>1842</v>
      </c>
      <c r="B4" s="431"/>
      <c r="C4" s="259"/>
      <c r="F4" s="432"/>
      <c r="G4" s="433"/>
      <c r="H4" s="343" t="s">
        <v>42</v>
      </c>
    </row>
    <row r="5" spans="1:8" ht="13.5">
      <c r="A5" s="267" t="s">
        <v>401</v>
      </c>
      <c r="B5" s="434"/>
      <c r="C5" s="435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3.5">
      <c r="A6" s="72">
        <v>3636</v>
      </c>
      <c r="B6" s="37" t="s">
        <v>9</v>
      </c>
      <c r="C6" s="146"/>
      <c r="D6" s="269">
        <v>2012</v>
      </c>
      <c r="E6" s="269">
        <v>2012</v>
      </c>
      <c r="F6" s="269" t="s">
        <v>1233</v>
      </c>
      <c r="G6" s="269" t="s">
        <v>97</v>
      </c>
      <c r="H6" s="270" t="s">
        <v>1234</v>
      </c>
    </row>
    <row r="7" spans="1:8" ht="12.75">
      <c r="A7" s="72">
        <v>3680</v>
      </c>
      <c r="B7" s="37" t="s">
        <v>540</v>
      </c>
      <c r="C7" s="38"/>
      <c r="D7" s="273"/>
      <c r="E7" s="273"/>
      <c r="F7" s="273"/>
      <c r="G7" s="273"/>
      <c r="H7" s="274"/>
    </row>
    <row r="8" spans="1:8" ht="12.75">
      <c r="A8" s="72">
        <v>3699</v>
      </c>
      <c r="B8" s="37" t="s">
        <v>535</v>
      </c>
      <c r="C8" s="38"/>
      <c r="D8" s="273"/>
      <c r="E8" s="273"/>
      <c r="F8" s="273"/>
      <c r="G8" s="273"/>
      <c r="H8" s="274"/>
    </row>
    <row r="9" spans="1:8" ht="12.75">
      <c r="A9" s="72">
        <v>4227</v>
      </c>
      <c r="B9" s="37" t="s">
        <v>219</v>
      </c>
      <c r="C9" s="38"/>
      <c r="D9" s="273"/>
      <c r="E9" s="273"/>
      <c r="F9" s="273"/>
      <c r="G9" s="273"/>
      <c r="H9" s="274"/>
    </row>
    <row r="10" spans="1:8" ht="12.75">
      <c r="A10" s="378">
        <v>4379</v>
      </c>
      <c r="B10" s="376" t="s">
        <v>80</v>
      </c>
      <c r="C10" s="146"/>
      <c r="D10" s="436"/>
      <c r="E10" s="436"/>
      <c r="F10" s="436"/>
      <c r="G10" s="2"/>
      <c r="H10" s="437"/>
    </row>
    <row r="11" spans="1:8" ht="12.75">
      <c r="A11" s="72">
        <v>3319</v>
      </c>
      <c r="B11" s="37" t="s">
        <v>1865</v>
      </c>
      <c r="C11" s="38"/>
      <c r="D11" s="273"/>
      <c r="E11" s="273"/>
      <c r="F11" s="273"/>
      <c r="G11" s="273"/>
      <c r="H11" s="274"/>
    </row>
    <row r="12" spans="1:8" ht="12.75">
      <c r="A12" s="72">
        <v>3429</v>
      </c>
      <c r="B12" s="237" t="s">
        <v>404</v>
      </c>
      <c r="C12" s="38"/>
      <c r="D12" s="273"/>
      <c r="E12" s="273"/>
      <c r="F12" s="273"/>
      <c r="G12" s="273"/>
      <c r="H12" s="274"/>
    </row>
    <row r="13" spans="1:8" ht="13.5" thickBot="1">
      <c r="A13" s="479">
        <v>6320</v>
      </c>
      <c r="B13" s="658" t="s">
        <v>137</v>
      </c>
      <c r="C13" s="146"/>
      <c r="D13" s="436"/>
      <c r="E13" s="436"/>
      <c r="F13" s="436"/>
      <c r="G13" s="2"/>
      <c r="H13" s="437"/>
    </row>
    <row r="14" spans="1:8" ht="13.5">
      <c r="A14" s="438"/>
      <c r="B14" s="42" t="s">
        <v>402</v>
      </c>
      <c r="C14" s="439"/>
      <c r="D14" s="440"/>
      <c r="E14" s="440"/>
      <c r="F14" s="440"/>
      <c r="G14" s="440"/>
      <c r="H14" s="441"/>
    </row>
    <row r="15" spans="1:8" ht="12.75">
      <c r="A15" s="51">
        <v>3636</v>
      </c>
      <c r="B15" s="71">
        <v>5169</v>
      </c>
      <c r="C15" s="272" t="s">
        <v>403</v>
      </c>
      <c r="D15" s="620">
        <v>200</v>
      </c>
      <c r="E15" s="620">
        <v>0</v>
      </c>
      <c r="F15" s="67">
        <v>0</v>
      </c>
      <c r="G15" s="169"/>
      <c r="H15" s="22">
        <v>0</v>
      </c>
    </row>
    <row r="16" spans="1:8" ht="15" thickBot="1">
      <c r="A16" s="79"/>
      <c r="B16" s="80" t="s">
        <v>1840</v>
      </c>
      <c r="C16" s="81"/>
      <c r="D16" s="82">
        <f>SUM(D15:D15)</f>
        <v>200</v>
      </c>
      <c r="E16" s="82">
        <f>SUM(E15:E15)</f>
        <v>0</v>
      </c>
      <c r="F16" s="82">
        <f>SUM(F15:F15)</f>
        <v>0</v>
      </c>
      <c r="G16" s="60"/>
      <c r="H16" s="84">
        <f>SUM(H15:H15)</f>
        <v>0</v>
      </c>
    </row>
    <row r="17" spans="1:8" ht="12.75">
      <c r="A17" s="51">
        <v>3680</v>
      </c>
      <c r="B17" s="73">
        <v>5164</v>
      </c>
      <c r="C17" s="56" t="s">
        <v>1847</v>
      </c>
      <c r="D17" s="67">
        <v>0</v>
      </c>
      <c r="E17" s="67">
        <v>2</v>
      </c>
      <c r="F17" s="67">
        <v>1</v>
      </c>
      <c r="G17" s="169">
        <f>F17/E17*100</f>
        <v>50</v>
      </c>
      <c r="H17" s="22">
        <v>0</v>
      </c>
    </row>
    <row r="18" spans="1:8" ht="12.75">
      <c r="A18" s="76"/>
      <c r="B18" s="71">
        <v>5169</v>
      </c>
      <c r="C18" s="272" t="s">
        <v>403</v>
      </c>
      <c r="D18" s="67">
        <v>500</v>
      </c>
      <c r="E18" s="67">
        <v>108</v>
      </c>
      <c r="F18" s="67">
        <v>108</v>
      </c>
      <c r="G18" s="169">
        <f>F18/E18*100</f>
        <v>100</v>
      </c>
      <c r="H18" s="22">
        <v>0</v>
      </c>
    </row>
    <row r="19" spans="1:8" ht="15" thickBot="1">
      <c r="A19" s="79"/>
      <c r="B19" s="80" t="s">
        <v>1840</v>
      </c>
      <c r="C19" s="81"/>
      <c r="D19" s="82">
        <f>SUM(D17:D18)</f>
        <v>500</v>
      </c>
      <c r="E19" s="82">
        <f>SUM(E17:E18)</f>
        <v>110</v>
      </c>
      <c r="F19" s="82">
        <f>SUM(F17:F18)</f>
        <v>109</v>
      </c>
      <c r="G19" s="60">
        <f>F19/E19*100</f>
        <v>99.0909090909091</v>
      </c>
      <c r="H19" s="84">
        <f>SUM(H17:H18)</f>
        <v>0</v>
      </c>
    </row>
    <row r="20" spans="1:8" s="62" customFormat="1" ht="15">
      <c r="A20" s="76">
        <v>3699</v>
      </c>
      <c r="B20" s="71">
        <v>5169</v>
      </c>
      <c r="C20" s="272" t="s">
        <v>403</v>
      </c>
      <c r="D20" s="67">
        <v>60</v>
      </c>
      <c r="E20" s="67">
        <v>0</v>
      </c>
      <c r="F20" s="67">
        <v>0</v>
      </c>
      <c r="G20" s="169"/>
      <c r="H20" s="22">
        <v>0</v>
      </c>
    </row>
    <row r="21" spans="1:8" ht="12.75">
      <c r="A21" s="76"/>
      <c r="B21" s="3">
        <v>5213</v>
      </c>
      <c r="C21" s="181" t="s">
        <v>1219</v>
      </c>
      <c r="D21" s="67">
        <v>0</v>
      </c>
      <c r="E21" s="67">
        <v>88</v>
      </c>
      <c r="F21" s="67">
        <v>88</v>
      </c>
      <c r="G21" s="169">
        <f>F21/E21*100</f>
        <v>100</v>
      </c>
      <c r="H21" s="22">
        <v>0</v>
      </c>
    </row>
    <row r="22" spans="1:8" ht="12.75">
      <c r="A22" s="76"/>
      <c r="B22" s="71">
        <v>5222</v>
      </c>
      <c r="C22" s="272" t="s">
        <v>521</v>
      </c>
      <c r="D22" s="67">
        <v>70</v>
      </c>
      <c r="E22" s="67">
        <v>32</v>
      </c>
      <c r="F22" s="67">
        <v>31</v>
      </c>
      <c r="G22" s="169">
        <f aca="true" t="shared" si="0" ref="G22:G33">F22/E22*100</f>
        <v>96.875</v>
      </c>
      <c r="H22" s="22">
        <v>0</v>
      </c>
    </row>
    <row r="23" spans="1:8" ht="12.75">
      <c r="A23" s="76"/>
      <c r="B23" s="71">
        <v>5225</v>
      </c>
      <c r="C23" s="272" t="s">
        <v>522</v>
      </c>
      <c r="D23" s="67">
        <v>70</v>
      </c>
      <c r="E23" s="67">
        <v>0</v>
      </c>
      <c r="F23" s="67">
        <v>0</v>
      </c>
      <c r="G23" s="169"/>
      <c r="H23" s="22">
        <v>0</v>
      </c>
    </row>
    <row r="24" spans="1:8" s="62" customFormat="1" ht="15">
      <c r="A24" s="76"/>
      <c r="B24" s="71">
        <v>5492</v>
      </c>
      <c r="C24" s="272" t="s">
        <v>1916</v>
      </c>
      <c r="D24" s="67">
        <v>25</v>
      </c>
      <c r="E24" s="67">
        <v>172</v>
      </c>
      <c r="F24" s="67">
        <v>165</v>
      </c>
      <c r="G24" s="169">
        <f t="shared" si="0"/>
        <v>95.93023255813954</v>
      </c>
      <c r="H24" s="22">
        <v>0</v>
      </c>
    </row>
    <row r="25" spans="1:8" ht="15" thickBot="1">
      <c r="A25" s="79"/>
      <c r="B25" s="80" t="s">
        <v>1840</v>
      </c>
      <c r="C25" s="81"/>
      <c r="D25" s="82">
        <f>SUM(D20:D24)</f>
        <v>225</v>
      </c>
      <c r="E25" s="82">
        <f>SUM(E20:E24)</f>
        <v>292</v>
      </c>
      <c r="F25" s="82">
        <f>SUM(F20:F24)</f>
        <v>284</v>
      </c>
      <c r="G25" s="60">
        <f t="shared" si="0"/>
        <v>97.26027397260275</v>
      </c>
      <c r="H25" s="84">
        <f>SUM(H20:H24)</f>
        <v>0</v>
      </c>
    </row>
    <row r="26" spans="1:8" ht="12.75">
      <c r="A26" s="76">
        <v>4227</v>
      </c>
      <c r="B26" s="101">
        <v>5166</v>
      </c>
      <c r="C26" s="38" t="s">
        <v>1923</v>
      </c>
      <c r="D26" s="620">
        <v>0</v>
      </c>
      <c r="E26" s="620">
        <v>95</v>
      </c>
      <c r="F26" s="67">
        <v>95</v>
      </c>
      <c r="G26" s="169">
        <f t="shared" si="0"/>
        <v>100</v>
      </c>
      <c r="H26" s="22">
        <v>0</v>
      </c>
    </row>
    <row r="27" spans="1:8" ht="12.75">
      <c r="A27" s="76"/>
      <c r="B27" s="71">
        <v>5167</v>
      </c>
      <c r="C27" s="38" t="s">
        <v>1910</v>
      </c>
      <c r="D27" s="620">
        <v>395</v>
      </c>
      <c r="E27" s="620">
        <v>377</v>
      </c>
      <c r="F27" s="67">
        <v>286</v>
      </c>
      <c r="G27" s="169">
        <f>F27/E27*100</f>
        <v>75.86206896551724</v>
      </c>
      <c r="H27" s="22">
        <v>0</v>
      </c>
    </row>
    <row r="28" spans="1:8" ht="12.75">
      <c r="A28" s="76"/>
      <c r="B28" s="71">
        <v>5169</v>
      </c>
      <c r="C28" s="272" t="s">
        <v>403</v>
      </c>
      <c r="D28" s="620">
        <v>185</v>
      </c>
      <c r="E28" s="620">
        <v>185</v>
      </c>
      <c r="F28" s="67">
        <v>120</v>
      </c>
      <c r="G28" s="169">
        <f t="shared" si="0"/>
        <v>64.86486486486487</v>
      </c>
      <c r="H28" s="22">
        <v>0</v>
      </c>
    </row>
    <row r="29" spans="1:8" ht="15" thickBot="1">
      <c r="A29" s="79"/>
      <c r="B29" s="80" t="s">
        <v>1840</v>
      </c>
      <c r="C29" s="81"/>
      <c r="D29" s="82">
        <f>SUM(D26:D28)</f>
        <v>580</v>
      </c>
      <c r="E29" s="82">
        <f>SUM(E26:E28)</f>
        <v>657</v>
      </c>
      <c r="F29" s="82">
        <f>SUM(F26:F28)</f>
        <v>501</v>
      </c>
      <c r="G29" s="60">
        <f t="shared" si="0"/>
        <v>76.25570776255708</v>
      </c>
      <c r="H29" s="84">
        <f>SUM(H26:H28)</f>
        <v>0</v>
      </c>
    </row>
    <row r="30" spans="1:8" ht="12.75">
      <c r="A30" s="76">
        <v>4379</v>
      </c>
      <c r="B30" s="71">
        <v>5167</v>
      </c>
      <c r="C30" s="38" t="s">
        <v>1910</v>
      </c>
      <c r="D30" s="620">
        <v>395</v>
      </c>
      <c r="E30" s="620">
        <v>391</v>
      </c>
      <c r="F30" s="67">
        <v>374</v>
      </c>
      <c r="G30" s="169">
        <f t="shared" si="0"/>
        <v>95.65217391304348</v>
      </c>
      <c r="H30" s="22">
        <v>0</v>
      </c>
    </row>
    <row r="31" spans="1:8" s="62" customFormat="1" ht="15">
      <c r="A31" s="76"/>
      <c r="B31" s="71">
        <v>5169</v>
      </c>
      <c r="C31" s="272" t="s">
        <v>403</v>
      </c>
      <c r="D31" s="620">
        <v>300</v>
      </c>
      <c r="E31" s="620">
        <v>83</v>
      </c>
      <c r="F31" s="67">
        <v>10</v>
      </c>
      <c r="G31" s="169">
        <f t="shared" si="0"/>
        <v>12.048192771084338</v>
      </c>
      <c r="H31" s="22">
        <v>0</v>
      </c>
    </row>
    <row r="32" spans="1:8" ht="12.75">
      <c r="A32" s="76"/>
      <c r="B32" s="101">
        <v>5175</v>
      </c>
      <c r="C32" s="38" t="s">
        <v>1914</v>
      </c>
      <c r="D32" s="620">
        <v>20</v>
      </c>
      <c r="E32" s="620">
        <v>52</v>
      </c>
      <c r="F32" s="67">
        <v>49</v>
      </c>
      <c r="G32" s="169">
        <f t="shared" si="0"/>
        <v>94.23076923076923</v>
      </c>
      <c r="H32" s="22">
        <v>0</v>
      </c>
    </row>
    <row r="33" spans="1:8" s="62" customFormat="1" ht="15">
      <c r="A33" s="278"/>
      <c r="B33" s="101">
        <v>5194</v>
      </c>
      <c r="C33" s="38" t="s">
        <v>1915</v>
      </c>
      <c r="D33" s="620">
        <v>100</v>
      </c>
      <c r="E33" s="620">
        <v>50</v>
      </c>
      <c r="F33" s="67">
        <v>9</v>
      </c>
      <c r="G33" s="169">
        <f t="shared" si="0"/>
        <v>18</v>
      </c>
      <c r="H33" s="22">
        <v>0</v>
      </c>
    </row>
    <row r="34" spans="1:8" s="62" customFormat="1" ht="15">
      <c r="A34" s="278"/>
      <c r="B34" s="71">
        <v>5492</v>
      </c>
      <c r="C34" s="272" t="s">
        <v>1916</v>
      </c>
      <c r="D34" s="620">
        <v>0</v>
      </c>
      <c r="E34" s="620">
        <v>27</v>
      </c>
      <c r="F34" s="67">
        <v>27</v>
      </c>
      <c r="G34" s="169">
        <f aca="true" t="shared" si="1" ref="G34:G42">F34/E34*100</f>
        <v>100</v>
      </c>
      <c r="H34" s="22">
        <v>0</v>
      </c>
    </row>
    <row r="35" spans="1:8" ht="15" thickBot="1">
      <c r="A35" s="79"/>
      <c r="B35" s="80" t="s">
        <v>1840</v>
      </c>
      <c r="C35" s="81"/>
      <c r="D35" s="82">
        <f>SUM(D30:D34)</f>
        <v>815</v>
      </c>
      <c r="E35" s="82">
        <f>SUM(E30:E34)</f>
        <v>603</v>
      </c>
      <c r="F35" s="82">
        <f>SUM(F30:F34)</f>
        <v>469</v>
      </c>
      <c r="G35" s="60">
        <f t="shared" si="1"/>
        <v>77.77777777777779</v>
      </c>
      <c r="H35" s="84">
        <f>SUM(H30:H34)</f>
        <v>0</v>
      </c>
    </row>
    <row r="36" spans="1:8" ht="12.75">
      <c r="A36" s="51">
        <v>3319</v>
      </c>
      <c r="B36" s="71">
        <v>5169</v>
      </c>
      <c r="C36" s="272" t="s">
        <v>403</v>
      </c>
      <c r="D36" s="67">
        <v>0</v>
      </c>
      <c r="E36" s="67">
        <v>56</v>
      </c>
      <c r="F36" s="67">
        <v>31</v>
      </c>
      <c r="G36" s="169">
        <f t="shared" si="1"/>
        <v>55.35714285714286</v>
      </c>
      <c r="H36" s="22">
        <v>0</v>
      </c>
    </row>
    <row r="37" spans="1:8" ht="15" thickBot="1">
      <c r="A37" s="79"/>
      <c r="B37" s="80" t="s">
        <v>1840</v>
      </c>
      <c r="C37" s="81"/>
      <c r="D37" s="82">
        <f>SUM(D36:D36)</f>
        <v>0</v>
      </c>
      <c r="E37" s="82">
        <f>SUM(E36:E36)</f>
        <v>56</v>
      </c>
      <c r="F37" s="82">
        <f>SUM(F36:F36)</f>
        <v>31</v>
      </c>
      <c r="G37" s="60">
        <f t="shared" si="1"/>
        <v>55.35714285714286</v>
      </c>
      <c r="H37" s="84">
        <f>SUM(H36:H36)</f>
        <v>0</v>
      </c>
    </row>
    <row r="38" spans="1:8" ht="12.75">
      <c r="A38" s="51">
        <v>3429</v>
      </c>
      <c r="B38" s="71">
        <v>5169</v>
      </c>
      <c r="C38" s="272" t="s">
        <v>403</v>
      </c>
      <c r="D38" s="67">
        <v>0</v>
      </c>
      <c r="E38" s="67">
        <v>170</v>
      </c>
      <c r="F38" s="67">
        <v>149</v>
      </c>
      <c r="G38" s="169">
        <f t="shared" si="1"/>
        <v>87.6470588235294</v>
      </c>
      <c r="H38" s="22">
        <v>0</v>
      </c>
    </row>
    <row r="39" spans="1:8" ht="15" thickBot="1">
      <c r="A39" s="79"/>
      <c r="B39" s="80" t="s">
        <v>1840</v>
      </c>
      <c r="C39" s="81"/>
      <c r="D39" s="82">
        <f>SUM(D38:D38)</f>
        <v>0</v>
      </c>
      <c r="E39" s="82">
        <f>SUM(E38:E38)</f>
        <v>170</v>
      </c>
      <c r="F39" s="82">
        <f>SUM(F38:F38)</f>
        <v>149</v>
      </c>
      <c r="G39" s="60">
        <f t="shared" si="1"/>
        <v>87.6470588235294</v>
      </c>
      <c r="H39" s="84">
        <f>SUM(H38:H38)</f>
        <v>0</v>
      </c>
    </row>
    <row r="40" spans="1:8" ht="12.75">
      <c r="A40" s="51">
        <v>6320</v>
      </c>
      <c r="B40" s="101">
        <v>5163</v>
      </c>
      <c r="C40" s="38" t="s">
        <v>1918</v>
      </c>
      <c r="D40" s="67">
        <v>0</v>
      </c>
      <c r="E40" s="67">
        <v>4</v>
      </c>
      <c r="F40" s="67">
        <v>3</v>
      </c>
      <c r="G40" s="169">
        <f t="shared" si="1"/>
        <v>75</v>
      </c>
      <c r="H40" s="22">
        <v>0</v>
      </c>
    </row>
    <row r="41" spans="1:8" ht="15" thickBot="1">
      <c r="A41" s="79"/>
      <c r="B41" s="80" t="s">
        <v>1840</v>
      </c>
      <c r="C41" s="81"/>
      <c r="D41" s="82">
        <f>SUM(D40:D40)</f>
        <v>0</v>
      </c>
      <c r="E41" s="82">
        <f>SUM(E40:E40)</f>
        <v>4</v>
      </c>
      <c r="F41" s="82">
        <f>SUM(F40:F40)</f>
        <v>3</v>
      </c>
      <c r="G41" s="60">
        <f t="shared" si="1"/>
        <v>75</v>
      </c>
      <c r="H41" s="84">
        <f>SUM(H40:H40)</f>
        <v>0</v>
      </c>
    </row>
    <row r="42" spans="1:8" ht="16.5" thickBot="1">
      <c r="A42" s="158" t="s">
        <v>1850</v>
      </c>
      <c r="B42" s="460"/>
      <c r="C42" s="461"/>
      <c r="D42" s="462">
        <f>SUM(D41,D39,D37,D35,D29,D25,D19,D16)</f>
        <v>2320</v>
      </c>
      <c r="E42" s="462">
        <f>SUM(E41,E39,E37,E35,E29,E25,E19,E16)</f>
        <v>1892</v>
      </c>
      <c r="F42" s="462">
        <f>SUM(F41,F39,F37,F35,F29,F25,F19,F16)</f>
        <v>1546</v>
      </c>
      <c r="G42" s="161">
        <f t="shared" si="1"/>
        <v>81.71247357293869</v>
      </c>
      <c r="H42" s="260">
        <f>SUM(H41,H39,H37,H35,H29,H25,H19,H16)</f>
        <v>0</v>
      </c>
    </row>
    <row r="43" spans="1:8" ht="12.75">
      <c r="A43" s="252"/>
      <c r="B43" s="252"/>
      <c r="C43" s="252"/>
      <c r="D43" s="252"/>
      <c r="E43" s="252"/>
      <c r="F43" s="252"/>
      <c r="G43" s="252"/>
      <c r="H43" s="252"/>
    </row>
    <row r="44" spans="1:8" ht="12.75">
      <c r="A44" s="252"/>
      <c r="B44" s="252"/>
      <c r="C44" s="252"/>
      <c r="D44" s="252"/>
      <c r="E44" s="252"/>
      <c r="F44" s="252"/>
      <c r="G44" s="252"/>
      <c r="H44" s="252"/>
    </row>
    <row r="45" spans="1:8" ht="12.75">
      <c r="A45" s="252"/>
      <c r="B45" s="252"/>
      <c r="C45" s="252"/>
      <c r="D45" s="252"/>
      <c r="E45" s="252"/>
      <c r="F45" s="252"/>
      <c r="G45" s="252"/>
      <c r="H45" s="252"/>
    </row>
    <row r="46" spans="1:8" ht="12.75">
      <c r="A46" s="252"/>
      <c r="B46" s="252"/>
      <c r="C46" s="252"/>
      <c r="D46" s="252"/>
      <c r="E46" s="252"/>
      <c r="F46" s="252"/>
      <c r="G46" s="252"/>
      <c r="H46" s="252"/>
    </row>
    <row r="47" spans="1:8" ht="12.75">
      <c r="A47" s="252"/>
      <c r="B47" s="252"/>
      <c r="C47" s="252"/>
      <c r="D47" s="252"/>
      <c r="E47" s="252"/>
      <c r="F47" s="252"/>
      <c r="G47" s="252"/>
      <c r="H47" s="252"/>
    </row>
    <row r="48" spans="1:8" ht="12.75">
      <c r="A48" s="252"/>
      <c r="B48" s="252"/>
      <c r="C48" s="252"/>
      <c r="D48" s="252"/>
      <c r="E48" s="252"/>
      <c r="F48" s="252"/>
      <c r="G48" s="252"/>
      <c r="H48" s="252"/>
    </row>
    <row r="49" spans="1:8" ht="12.75">
      <c r="A49" s="252"/>
      <c r="B49" s="252"/>
      <c r="C49" s="252"/>
      <c r="D49" s="252"/>
      <c r="E49" s="252"/>
      <c r="F49" s="252"/>
      <c r="G49" s="252"/>
      <c r="H49" s="252"/>
    </row>
    <row r="50" spans="1:8" ht="12.75">
      <c r="A50" s="252"/>
      <c r="B50" s="252"/>
      <c r="C50" s="252"/>
      <c r="D50" s="252"/>
      <c r="E50" s="252"/>
      <c r="F50" s="252"/>
      <c r="G50" s="252"/>
      <c r="H50" s="252"/>
    </row>
    <row r="51" spans="1:8" ht="12.75">
      <c r="A51" s="252"/>
      <c r="B51" s="252"/>
      <c r="C51" s="252"/>
      <c r="D51" s="252"/>
      <c r="E51" s="252"/>
      <c r="F51" s="252"/>
      <c r="G51" s="252"/>
      <c r="H51" s="252"/>
    </row>
    <row r="52" spans="1:8" ht="12.75">
      <c r="A52" s="252"/>
      <c r="B52" s="252"/>
      <c r="C52" s="252"/>
      <c r="D52" s="252"/>
      <c r="E52" s="252"/>
      <c r="F52" s="252"/>
      <c r="G52" s="252"/>
      <c r="H52" s="252"/>
    </row>
    <row r="53" spans="1:8" ht="12.75">
      <c r="A53" s="252"/>
      <c r="B53" s="252"/>
      <c r="C53" s="252"/>
      <c r="D53" s="252"/>
      <c r="E53" s="252"/>
      <c r="F53" s="252"/>
      <c r="G53" s="252"/>
      <c r="H53" s="252"/>
    </row>
    <row r="54" spans="1:8" ht="12.75">
      <c r="A54" s="252"/>
      <c r="B54" s="252"/>
      <c r="C54" s="252"/>
      <c r="D54" s="252"/>
      <c r="E54" s="252"/>
      <c r="F54" s="252"/>
      <c r="G54" s="252"/>
      <c r="H54" s="252"/>
    </row>
    <row r="55" spans="1:8" ht="12.75">
      <c r="A55" s="252"/>
      <c r="B55" s="252"/>
      <c r="C55" s="252"/>
      <c r="D55" s="252"/>
      <c r="E55" s="252"/>
      <c r="F55" s="252"/>
      <c r="G55" s="252"/>
      <c r="H55" s="252"/>
    </row>
    <row r="56" spans="1:8" ht="12.75">
      <c r="A56" s="252"/>
      <c r="B56" s="252"/>
      <c r="C56" s="252"/>
      <c r="D56" s="252"/>
      <c r="E56" s="252"/>
      <c r="F56" s="252"/>
      <c r="G56" s="252"/>
      <c r="H56" s="252"/>
    </row>
    <row r="57" spans="1:8" ht="12.75">
      <c r="A57" s="252"/>
      <c r="B57" s="252"/>
      <c r="C57" s="252"/>
      <c r="D57" s="252"/>
      <c r="E57" s="252"/>
      <c r="F57" s="252"/>
      <c r="G57" s="252"/>
      <c r="H57" s="252"/>
    </row>
    <row r="58" spans="1:8" ht="12.75">
      <c r="A58" s="252"/>
      <c r="B58" s="252"/>
      <c r="C58" s="252"/>
      <c r="D58" s="252"/>
      <c r="E58" s="252"/>
      <c r="F58" s="252"/>
      <c r="G58" s="252"/>
      <c r="H58" s="252"/>
    </row>
    <row r="59" spans="1:8" ht="12.75">
      <c r="A59" s="252"/>
      <c r="B59" s="252"/>
      <c r="C59" s="252"/>
      <c r="D59" s="252"/>
      <c r="E59" s="252"/>
      <c r="F59" s="252"/>
      <c r="G59" s="252"/>
      <c r="H59" s="252"/>
    </row>
    <row r="60" spans="1:8" ht="12.75">
      <c r="A60" s="252"/>
      <c r="B60" s="252"/>
      <c r="C60" s="252"/>
      <c r="D60" s="252"/>
      <c r="E60" s="252"/>
      <c r="F60" s="252"/>
      <c r="G60" s="252"/>
      <c r="H60" s="252"/>
    </row>
    <row r="61" spans="1:8" ht="12.75">
      <c r="A61" s="252"/>
      <c r="B61" s="252"/>
      <c r="C61" s="252"/>
      <c r="D61" s="252"/>
      <c r="E61" s="252"/>
      <c r="F61" s="252"/>
      <c r="G61" s="252"/>
      <c r="H61" s="252"/>
    </row>
    <row r="62" spans="1:8" ht="12.75">
      <c r="A62" s="252"/>
      <c r="B62" s="252"/>
      <c r="C62" s="252"/>
      <c r="D62" s="252"/>
      <c r="E62" s="252"/>
      <c r="F62" s="252"/>
      <c r="G62" s="252"/>
      <c r="H62" s="252"/>
    </row>
    <row r="63" spans="1:8" ht="12.75">
      <c r="A63" s="252"/>
      <c r="B63" s="252"/>
      <c r="C63" s="252"/>
      <c r="D63" s="252"/>
      <c r="E63" s="252"/>
      <c r="F63" s="252"/>
      <c r="G63" s="252"/>
      <c r="H63" s="252"/>
    </row>
    <row r="64" spans="1:8" ht="12.75">
      <c r="A64" s="252"/>
      <c r="B64" s="252"/>
      <c r="C64" s="252"/>
      <c r="D64" s="252"/>
      <c r="E64" s="252"/>
      <c r="F64" s="252"/>
      <c r="G64" s="252"/>
      <c r="H64" s="252"/>
    </row>
    <row r="65" spans="1:8" ht="12.75">
      <c r="A65" s="252"/>
      <c r="B65" s="252"/>
      <c r="C65" s="252"/>
      <c r="D65" s="252"/>
      <c r="E65" s="252"/>
      <c r="F65" s="252"/>
      <c r="G65" s="252"/>
      <c r="H65" s="252"/>
    </row>
    <row r="66" spans="1:8" ht="12.75">
      <c r="A66" s="252"/>
      <c r="B66" s="252"/>
      <c r="C66" s="252"/>
      <c r="D66" s="252"/>
      <c r="E66" s="252"/>
      <c r="F66" s="252"/>
      <c r="G66" s="252"/>
      <c r="H66" s="252"/>
    </row>
    <row r="67" spans="1:8" ht="12.75">
      <c r="A67" s="252"/>
      <c r="B67" s="252"/>
      <c r="C67" s="252"/>
      <c r="D67" s="252"/>
      <c r="E67" s="252"/>
      <c r="F67" s="252"/>
      <c r="G67" s="252"/>
      <c r="H67" s="252"/>
    </row>
    <row r="68" spans="1:8" ht="12.75">
      <c r="A68" s="252"/>
      <c r="B68" s="252"/>
      <c r="C68" s="252"/>
      <c r="D68" s="252"/>
      <c r="E68" s="252"/>
      <c r="F68" s="252"/>
      <c r="G68" s="252"/>
      <c r="H68" s="252"/>
    </row>
    <row r="69" spans="1:8" ht="12.75">
      <c r="A69" s="252"/>
      <c r="B69" s="252"/>
      <c r="C69" s="252"/>
      <c r="D69" s="252"/>
      <c r="E69" s="252"/>
      <c r="F69" s="252"/>
      <c r="G69" s="252"/>
      <c r="H69" s="252"/>
    </row>
    <row r="70" spans="1:8" ht="12.75">
      <c r="A70" s="252"/>
      <c r="B70" s="252"/>
      <c r="C70" s="252"/>
      <c r="D70" s="252"/>
      <c r="E70" s="252"/>
      <c r="F70" s="252"/>
      <c r="G70" s="252"/>
      <c r="H70" s="252"/>
    </row>
    <row r="71" spans="1:8" ht="12.75">
      <c r="A71" s="252"/>
      <c r="B71" s="252"/>
      <c r="C71" s="252"/>
      <c r="D71" s="252"/>
      <c r="E71" s="252"/>
      <c r="F71" s="252"/>
      <c r="G71" s="252"/>
      <c r="H71" s="252"/>
    </row>
    <row r="72" spans="1:8" ht="12.75">
      <c r="A72" s="252"/>
      <c r="B72" s="252"/>
      <c r="C72" s="252"/>
      <c r="D72" s="252"/>
      <c r="E72" s="252"/>
      <c r="F72" s="252"/>
      <c r="G72" s="252"/>
      <c r="H72" s="252"/>
    </row>
    <row r="73" spans="1:8" ht="12.75">
      <c r="A73" s="252"/>
      <c r="B73" s="252"/>
      <c r="C73" s="252"/>
      <c r="D73" s="252"/>
      <c r="E73" s="252"/>
      <c r="F73" s="252"/>
      <c r="G73" s="252"/>
      <c r="H73" s="252"/>
    </row>
    <row r="74" spans="1:8" ht="12.75">
      <c r="A74" s="252"/>
      <c r="B74" s="252"/>
      <c r="C74" s="252"/>
      <c r="D74" s="252"/>
      <c r="E74" s="252"/>
      <c r="F74" s="252"/>
      <c r="G74" s="252"/>
      <c r="H74" s="252"/>
    </row>
    <row r="75" spans="1:8" ht="12.75">
      <c r="A75" s="252"/>
      <c r="B75" s="252"/>
      <c r="C75" s="252"/>
      <c r="D75" s="252"/>
      <c r="E75" s="252"/>
      <c r="F75" s="252"/>
      <c r="G75" s="252"/>
      <c r="H75" s="252"/>
    </row>
    <row r="76" spans="1:8" ht="12.75">
      <c r="A76" s="252"/>
      <c r="B76" s="252"/>
      <c r="C76" s="252"/>
      <c r="D76" s="252"/>
      <c r="E76" s="252"/>
      <c r="F76" s="252"/>
      <c r="G76" s="252"/>
      <c r="H76" s="252"/>
    </row>
    <row r="77" spans="1:8" ht="12.75">
      <c r="A77" s="252"/>
      <c r="B77" s="252"/>
      <c r="C77" s="252"/>
      <c r="D77" s="252"/>
      <c r="E77" s="252"/>
      <c r="F77" s="252"/>
      <c r="G77" s="252"/>
      <c r="H77" s="252"/>
    </row>
    <row r="78" spans="1:8" ht="12.75">
      <c r="A78" s="252"/>
      <c r="B78" s="252"/>
      <c r="C78" s="252"/>
      <c r="D78" s="252"/>
      <c r="E78" s="252"/>
      <c r="F78" s="252"/>
      <c r="G78" s="252"/>
      <c r="H78" s="252"/>
    </row>
    <row r="79" spans="1:8" ht="12.75">
      <c r="A79" s="252"/>
      <c r="B79" s="252"/>
      <c r="C79" s="252"/>
      <c r="D79" s="252"/>
      <c r="E79" s="252"/>
      <c r="F79" s="252"/>
      <c r="G79" s="252"/>
      <c r="H79" s="252"/>
    </row>
    <row r="80" spans="1:8" ht="12.75">
      <c r="A80" s="252"/>
      <c r="B80" s="252"/>
      <c r="C80" s="252"/>
      <c r="D80" s="252"/>
      <c r="E80" s="252"/>
      <c r="F80" s="252"/>
      <c r="G80" s="252"/>
      <c r="H80" s="252"/>
    </row>
    <row r="81" spans="1:8" ht="12.75">
      <c r="A81" s="252"/>
      <c r="B81" s="252"/>
      <c r="C81" s="252"/>
      <c r="D81" s="252"/>
      <c r="E81" s="252"/>
      <c r="F81" s="252"/>
      <c r="G81" s="252"/>
      <c r="H81" s="252"/>
    </row>
    <row r="82" spans="1:8" ht="12.75">
      <c r="A82" s="252"/>
      <c r="B82" s="252"/>
      <c r="C82" s="252"/>
      <c r="D82" s="252"/>
      <c r="E82" s="252"/>
      <c r="F82" s="252"/>
      <c r="G82" s="252"/>
      <c r="H82" s="252"/>
    </row>
    <row r="83" spans="1:8" ht="12.75">
      <c r="A83" s="252"/>
      <c r="B83" s="252"/>
      <c r="C83" s="252"/>
      <c r="D83" s="252"/>
      <c r="E83" s="252"/>
      <c r="F83" s="252"/>
      <c r="G83" s="252"/>
      <c r="H83" s="252"/>
    </row>
    <row r="84" spans="1:8" ht="12.75">
      <c r="A84" s="252"/>
      <c r="B84" s="252"/>
      <c r="C84" s="252"/>
      <c r="D84" s="252"/>
      <c r="E84" s="252"/>
      <c r="F84" s="252"/>
      <c r="G84" s="252"/>
      <c r="H84" s="252"/>
    </row>
    <row r="85" spans="1:8" ht="12.75">
      <c r="A85" s="252"/>
      <c r="B85" s="252"/>
      <c r="C85" s="252"/>
      <c r="D85" s="252"/>
      <c r="E85" s="252"/>
      <c r="F85" s="252"/>
      <c r="G85" s="252"/>
      <c r="H85" s="252"/>
    </row>
    <row r="86" spans="1:8" ht="12.75">
      <c r="A86" s="252"/>
      <c r="B86" s="252"/>
      <c r="C86" s="252"/>
      <c r="D86" s="252"/>
      <c r="E86" s="252"/>
      <c r="F86" s="252"/>
      <c r="G86" s="252"/>
      <c r="H86" s="252"/>
    </row>
    <row r="87" spans="1:8" ht="12.75">
      <c r="A87" s="252"/>
      <c r="B87" s="252"/>
      <c r="C87" s="252"/>
      <c r="D87" s="252"/>
      <c r="E87" s="252"/>
      <c r="F87" s="252"/>
      <c r="G87" s="252"/>
      <c r="H87" s="252"/>
    </row>
    <row r="88" spans="1:8" ht="12.75">
      <c r="A88" s="252"/>
      <c r="B88" s="252"/>
      <c r="C88" s="252"/>
      <c r="D88" s="252"/>
      <c r="E88" s="252"/>
      <c r="F88" s="252"/>
      <c r="G88" s="252"/>
      <c r="H88" s="252"/>
    </row>
    <row r="89" spans="1:8" ht="12.75">
      <c r="A89" s="252"/>
      <c r="B89" s="252"/>
      <c r="C89" s="252"/>
      <c r="D89" s="252"/>
      <c r="E89" s="252"/>
      <c r="F89" s="252"/>
      <c r="G89" s="252"/>
      <c r="H89" s="252"/>
    </row>
    <row r="90" spans="1:8" ht="12.75">
      <c r="A90" s="252"/>
      <c r="B90" s="252"/>
      <c r="C90" s="252"/>
      <c r="D90" s="252"/>
      <c r="E90" s="252"/>
      <c r="F90" s="252"/>
      <c r="G90" s="252"/>
      <c r="H90" s="252"/>
    </row>
    <row r="91" spans="1:8" ht="12.75">
      <c r="A91" s="252"/>
      <c r="B91" s="252"/>
      <c r="C91" s="252"/>
      <c r="D91" s="252"/>
      <c r="E91" s="252"/>
      <c r="F91" s="252"/>
      <c r="G91" s="252"/>
      <c r="H91" s="252"/>
    </row>
    <row r="92" spans="1:8" ht="12.75">
      <c r="A92" s="252"/>
      <c r="B92" s="252"/>
      <c r="C92" s="252"/>
      <c r="D92" s="252"/>
      <c r="E92" s="252"/>
      <c r="F92" s="252"/>
      <c r="G92" s="252"/>
      <c r="H92" s="252"/>
    </row>
    <row r="93" spans="1:8" ht="12.75">
      <c r="A93" s="252"/>
      <c r="B93" s="252"/>
      <c r="C93" s="252"/>
      <c r="D93" s="252"/>
      <c r="E93" s="252"/>
      <c r="F93" s="252"/>
      <c r="G93" s="252"/>
      <c r="H93" s="252"/>
    </row>
    <row r="94" spans="1:8" ht="12.75">
      <c r="A94" s="252"/>
      <c r="B94" s="252"/>
      <c r="C94" s="252"/>
      <c r="D94" s="252"/>
      <c r="E94" s="252"/>
      <c r="F94" s="252"/>
      <c r="G94" s="252"/>
      <c r="H94" s="252"/>
    </row>
    <row r="95" spans="1:8" ht="12.75">
      <c r="A95" s="252"/>
      <c r="B95" s="252"/>
      <c r="C95" s="252"/>
      <c r="D95" s="252"/>
      <c r="E95" s="252"/>
      <c r="F95" s="252"/>
      <c r="G95" s="252"/>
      <c r="H95" s="252"/>
    </row>
    <row r="96" spans="1:8" ht="12.75">
      <c r="A96" s="252"/>
      <c r="B96" s="252"/>
      <c r="C96" s="252"/>
      <c r="D96" s="252"/>
      <c r="E96" s="252"/>
      <c r="F96" s="252"/>
      <c r="G96" s="252"/>
      <c r="H96" s="252"/>
    </row>
    <row r="97" spans="1:8" ht="12.75">
      <c r="A97" s="252"/>
      <c r="B97" s="252"/>
      <c r="C97" s="252"/>
      <c r="D97" s="252"/>
      <c r="E97" s="252"/>
      <c r="F97" s="252"/>
      <c r="G97" s="252"/>
      <c r="H97" s="252"/>
    </row>
    <row r="98" spans="1:8" ht="12.75">
      <c r="A98" s="252"/>
      <c r="B98" s="252"/>
      <c r="C98" s="252"/>
      <c r="D98" s="252"/>
      <c r="E98" s="252"/>
      <c r="F98" s="252"/>
      <c r="G98" s="252"/>
      <c r="H98" s="252"/>
    </row>
    <row r="99" spans="1:8" ht="12.75">
      <c r="A99" s="252"/>
      <c r="B99" s="252"/>
      <c r="C99" s="252"/>
      <c r="D99" s="252"/>
      <c r="E99" s="252"/>
      <c r="F99" s="252"/>
      <c r="G99" s="252"/>
      <c r="H99" s="252"/>
    </row>
    <row r="100" spans="1:8" ht="12.75">
      <c r="A100" s="252"/>
      <c r="B100" s="252"/>
      <c r="C100" s="252"/>
      <c r="D100" s="252"/>
      <c r="E100" s="252"/>
      <c r="F100" s="252"/>
      <c r="G100" s="252"/>
      <c r="H100" s="252"/>
    </row>
    <row r="101" spans="1:8" ht="12.75">
      <c r="A101" s="252"/>
      <c r="B101" s="252"/>
      <c r="C101" s="252"/>
      <c r="D101" s="252"/>
      <c r="E101" s="252"/>
      <c r="F101" s="252"/>
      <c r="G101" s="252"/>
      <c r="H101" s="252"/>
    </row>
    <row r="102" spans="1:8" ht="12.75">
      <c r="A102" s="252"/>
      <c r="B102" s="252"/>
      <c r="C102" s="252"/>
      <c r="D102" s="252"/>
      <c r="E102" s="252"/>
      <c r="F102" s="252"/>
      <c r="G102" s="252"/>
      <c r="H102" s="252"/>
    </row>
    <row r="103" spans="1:8" ht="12.75">
      <c r="A103" s="252"/>
      <c r="B103" s="252"/>
      <c r="C103" s="252"/>
      <c r="D103" s="252"/>
      <c r="E103" s="252"/>
      <c r="F103" s="252"/>
      <c r="G103" s="252"/>
      <c r="H103" s="252"/>
    </row>
    <row r="104" spans="1:8" ht="12.75">
      <c r="A104" s="252"/>
      <c r="B104" s="252"/>
      <c r="C104" s="252"/>
      <c r="D104" s="252"/>
      <c r="E104" s="252"/>
      <c r="F104" s="252"/>
      <c r="G104" s="252"/>
      <c r="H104" s="252"/>
    </row>
    <row r="105" spans="1:8" ht="12.75">
      <c r="A105" s="252"/>
      <c r="B105" s="252"/>
      <c r="C105" s="252"/>
      <c r="D105" s="252"/>
      <c r="E105" s="252"/>
      <c r="F105" s="252"/>
      <c r="G105" s="252"/>
      <c r="H105" s="252"/>
    </row>
    <row r="106" spans="1:8" ht="12.75">
      <c r="A106" s="252"/>
      <c r="B106" s="252"/>
      <c r="C106" s="252"/>
      <c r="D106" s="252"/>
      <c r="E106" s="252"/>
      <c r="F106" s="252"/>
      <c r="G106" s="252"/>
      <c r="H106" s="252"/>
    </row>
    <row r="107" spans="1:8" ht="12.75">
      <c r="A107" s="252"/>
      <c r="B107" s="252"/>
      <c r="C107" s="252"/>
      <c r="D107" s="252"/>
      <c r="E107" s="252"/>
      <c r="F107" s="252"/>
      <c r="G107" s="252"/>
      <c r="H107" s="252"/>
    </row>
    <row r="108" spans="1:8" ht="12.75">
      <c r="A108" s="252"/>
      <c r="B108" s="252"/>
      <c r="C108" s="252"/>
      <c r="D108" s="252"/>
      <c r="E108" s="252"/>
      <c r="F108" s="252"/>
      <c r="G108" s="252"/>
      <c r="H108" s="252"/>
    </row>
    <row r="109" spans="1:8" ht="12.75">
      <c r="A109" s="252"/>
      <c r="B109" s="252"/>
      <c r="C109" s="252"/>
      <c r="D109" s="252"/>
      <c r="E109" s="252"/>
      <c r="F109" s="252"/>
      <c r="G109" s="252"/>
      <c r="H109" s="252"/>
    </row>
    <row r="110" spans="1:8" ht="12.75">
      <c r="A110" s="252"/>
      <c r="B110" s="252"/>
      <c r="C110" s="252"/>
      <c r="D110" s="252"/>
      <c r="E110" s="252"/>
      <c r="F110" s="252"/>
      <c r="G110" s="252"/>
      <c r="H110" s="252"/>
    </row>
    <row r="111" spans="1:8" ht="12.75">
      <c r="A111" s="252"/>
      <c r="B111" s="252"/>
      <c r="C111" s="252"/>
      <c r="D111" s="252"/>
      <c r="E111" s="252"/>
      <c r="F111" s="252"/>
      <c r="G111" s="252"/>
      <c r="H111" s="252"/>
    </row>
    <row r="112" spans="1:8" ht="12.75">
      <c r="A112" s="252"/>
      <c r="B112" s="252"/>
      <c r="C112" s="252"/>
      <c r="D112" s="252"/>
      <c r="E112" s="252"/>
      <c r="F112" s="252"/>
      <c r="G112" s="252"/>
      <c r="H112" s="252"/>
    </row>
    <row r="113" spans="1:8" ht="12.75">
      <c r="A113" s="252"/>
      <c r="B113" s="252"/>
      <c r="C113" s="252"/>
      <c r="D113" s="252"/>
      <c r="E113" s="252"/>
      <c r="F113" s="252"/>
      <c r="G113" s="252"/>
      <c r="H113" s="252"/>
    </row>
    <row r="114" spans="1:8" ht="12.75">
      <c r="A114" s="252"/>
      <c r="B114" s="252"/>
      <c r="C114" s="252"/>
      <c r="D114" s="252"/>
      <c r="E114" s="252"/>
      <c r="F114" s="252"/>
      <c r="G114" s="252"/>
      <c r="H114" s="252"/>
    </row>
    <row r="115" spans="1:8" ht="12.75">
      <c r="A115" s="252"/>
      <c r="B115" s="252"/>
      <c r="C115" s="252"/>
      <c r="D115" s="252"/>
      <c r="E115" s="252"/>
      <c r="F115" s="252"/>
      <c r="G115" s="252"/>
      <c r="H115" s="252"/>
    </row>
    <row r="116" spans="1:8" ht="12.75">
      <c r="A116" s="252"/>
      <c r="B116" s="252"/>
      <c r="C116" s="252"/>
      <c r="D116" s="252"/>
      <c r="E116" s="252"/>
      <c r="F116" s="252"/>
      <c r="G116" s="252"/>
      <c r="H116" s="252"/>
    </row>
    <row r="117" spans="1:8" ht="12.75">
      <c r="A117" s="252"/>
      <c r="B117" s="252"/>
      <c r="C117" s="252"/>
      <c r="D117" s="252"/>
      <c r="E117" s="252"/>
      <c r="F117" s="252"/>
      <c r="G117" s="252"/>
      <c r="H117" s="252"/>
    </row>
    <row r="118" spans="1:8" ht="12.75">
      <c r="A118" s="252"/>
      <c r="B118" s="252"/>
      <c r="C118" s="252"/>
      <c r="D118" s="252"/>
      <c r="E118" s="252"/>
      <c r="F118" s="252"/>
      <c r="G118" s="252"/>
      <c r="H118" s="252"/>
    </row>
    <row r="119" spans="1:8" ht="12.75">
      <c r="A119" s="252"/>
      <c r="B119" s="252"/>
      <c r="C119" s="252"/>
      <c r="D119" s="252"/>
      <c r="E119" s="252"/>
      <c r="F119" s="252"/>
      <c r="G119" s="252"/>
      <c r="H119" s="252"/>
    </row>
    <row r="120" spans="1:8" ht="12.75">
      <c r="A120" s="252"/>
      <c r="B120" s="252"/>
      <c r="C120" s="252"/>
      <c r="D120" s="252"/>
      <c r="E120" s="252"/>
      <c r="F120" s="252"/>
      <c r="G120" s="252"/>
      <c r="H120" s="252"/>
    </row>
    <row r="121" spans="1:8" ht="12.75">
      <c r="A121" s="252"/>
      <c r="B121" s="252"/>
      <c r="C121" s="252"/>
      <c r="D121" s="252"/>
      <c r="E121" s="252"/>
      <c r="F121" s="252"/>
      <c r="G121" s="252"/>
      <c r="H121" s="252"/>
    </row>
    <row r="122" spans="1:8" ht="12.75">
      <c r="A122" s="252"/>
      <c r="B122" s="252"/>
      <c r="C122" s="252"/>
      <c r="D122" s="252"/>
      <c r="E122" s="252"/>
      <c r="F122" s="252"/>
      <c r="G122" s="252"/>
      <c r="H122" s="252"/>
    </row>
    <row r="123" spans="1:8" ht="12.75">
      <c r="A123" s="252"/>
      <c r="B123" s="252"/>
      <c r="C123" s="252"/>
      <c r="D123" s="252"/>
      <c r="E123" s="252"/>
      <c r="F123" s="252"/>
      <c r="G123" s="252"/>
      <c r="H123" s="252"/>
    </row>
    <row r="124" spans="1:8" ht="12.75">
      <c r="A124" s="252"/>
      <c r="B124" s="252"/>
      <c r="C124" s="252"/>
      <c r="D124" s="252"/>
      <c r="E124" s="252"/>
      <c r="F124" s="252"/>
      <c r="G124" s="252"/>
      <c r="H124" s="252"/>
    </row>
    <row r="125" spans="1:8" ht="12.75">
      <c r="A125" s="252"/>
      <c r="B125" s="252"/>
      <c r="C125" s="252"/>
      <c r="D125" s="252"/>
      <c r="E125" s="252"/>
      <c r="F125" s="252"/>
      <c r="G125" s="252"/>
      <c r="H125" s="252"/>
    </row>
    <row r="126" spans="1:8" ht="12.75">
      <c r="A126" s="252"/>
      <c r="B126" s="252"/>
      <c r="C126" s="252"/>
      <c r="D126" s="252"/>
      <c r="E126" s="252"/>
      <c r="F126" s="252"/>
      <c r="G126" s="252"/>
      <c r="H126" s="252"/>
    </row>
    <row r="127" spans="1:8" ht="12.75">
      <c r="A127" s="252"/>
      <c r="B127" s="252"/>
      <c r="C127" s="252"/>
      <c r="D127" s="252"/>
      <c r="E127" s="252"/>
      <c r="F127" s="252"/>
      <c r="G127" s="252"/>
      <c r="H127" s="252"/>
    </row>
    <row r="128" spans="1:8" ht="12.75">
      <c r="A128" s="252"/>
      <c r="B128" s="252"/>
      <c r="C128" s="252"/>
      <c r="D128" s="252"/>
      <c r="E128" s="252"/>
      <c r="F128" s="252"/>
      <c r="G128" s="252"/>
      <c r="H128" s="252"/>
    </row>
    <row r="129" spans="1:8" ht="12.75">
      <c r="A129" s="252"/>
      <c r="B129" s="252"/>
      <c r="C129" s="252"/>
      <c r="D129" s="252"/>
      <c r="E129" s="252"/>
      <c r="F129" s="252"/>
      <c r="G129" s="252"/>
      <c r="H129" s="252"/>
    </row>
    <row r="130" spans="1:8" ht="12.75">
      <c r="A130" s="252"/>
      <c r="B130" s="252"/>
      <c r="C130" s="252"/>
      <c r="D130" s="252"/>
      <c r="E130" s="252"/>
      <c r="F130" s="252"/>
      <c r="G130" s="252"/>
      <c r="H130" s="252"/>
    </row>
    <row r="131" spans="1:8" ht="12.75">
      <c r="A131" s="252"/>
      <c r="B131" s="252"/>
      <c r="C131" s="252"/>
      <c r="D131" s="252"/>
      <c r="E131" s="252"/>
      <c r="F131" s="252"/>
      <c r="G131" s="252"/>
      <c r="H131" s="252"/>
    </row>
    <row r="132" spans="1:8" ht="12.75">
      <c r="A132" s="252"/>
      <c r="B132" s="252"/>
      <c r="C132" s="252"/>
      <c r="D132" s="252"/>
      <c r="E132" s="252"/>
      <c r="F132" s="252"/>
      <c r="G132" s="252"/>
      <c r="H132" s="252"/>
    </row>
    <row r="133" spans="1:8" ht="12.75">
      <c r="A133" s="252"/>
      <c r="B133" s="252"/>
      <c r="C133" s="252"/>
      <c r="D133" s="252"/>
      <c r="E133" s="252"/>
      <c r="F133" s="252"/>
      <c r="G133" s="252"/>
      <c r="H133" s="252"/>
    </row>
    <row r="134" spans="1:8" ht="12.75">
      <c r="A134" s="252"/>
      <c r="B134" s="252"/>
      <c r="C134" s="252"/>
      <c r="D134" s="252"/>
      <c r="E134" s="252"/>
      <c r="F134" s="252"/>
      <c r="G134" s="252"/>
      <c r="H134" s="252"/>
    </row>
    <row r="135" spans="1:8" ht="12.75">
      <c r="A135" s="252"/>
      <c r="B135" s="252"/>
      <c r="C135" s="252"/>
      <c r="D135" s="252"/>
      <c r="E135" s="252"/>
      <c r="F135" s="252"/>
      <c r="G135" s="252"/>
      <c r="H135" s="252"/>
    </row>
    <row r="136" spans="1:8" ht="12.75">
      <c r="A136" s="252"/>
      <c r="B136" s="252"/>
      <c r="C136" s="252"/>
      <c r="D136" s="252"/>
      <c r="E136" s="252"/>
      <c r="F136" s="252"/>
      <c r="G136" s="252"/>
      <c r="H136" s="252"/>
    </row>
    <row r="137" spans="1:8" ht="12.75">
      <c r="A137" s="252"/>
      <c r="B137" s="252"/>
      <c r="C137" s="252"/>
      <c r="D137" s="252"/>
      <c r="E137" s="252"/>
      <c r="F137" s="252"/>
      <c r="G137" s="252"/>
      <c r="H137" s="252"/>
    </row>
    <row r="138" spans="1:8" ht="12.75">
      <c r="A138" s="252"/>
      <c r="B138" s="252"/>
      <c r="C138" s="252"/>
      <c r="D138" s="252"/>
      <c r="E138" s="252"/>
      <c r="F138" s="252"/>
      <c r="G138" s="252"/>
      <c r="H138" s="252"/>
    </row>
    <row r="139" spans="1:8" ht="12.75">
      <c r="A139" s="252"/>
      <c r="B139" s="252"/>
      <c r="C139" s="252"/>
      <c r="D139" s="252"/>
      <c r="E139" s="252"/>
      <c r="F139" s="252"/>
      <c r="G139" s="252"/>
      <c r="H139" s="252"/>
    </row>
    <row r="140" spans="1:8" ht="12.75">
      <c r="A140" s="252"/>
      <c r="B140" s="252"/>
      <c r="C140" s="252"/>
      <c r="D140" s="252"/>
      <c r="E140" s="252"/>
      <c r="F140" s="252"/>
      <c r="G140" s="252"/>
      <c r="H140" s="252"/>
    </row>
    <row r="141" spans="1:8" ht="12.75">
      <c r="A141" s="252"/>
      <c r="B141" s="252"/>
      <c r="C141" s="252"/>
      <c r="D141" s="252"/>
      <c r="E141" s="252"/>
      <c r="F141" s="252"/>
      <c r="G141" s="252"/>
      <c r="H141" s="252"/>
    </row>
    <row r="142" spans="1:8" ht="12.75">
      <c r="A142" s="252"/>
      <c r="B142" s="252"/>
      <c r="C142" s="252"/>
      <c r="D142" s="252"/>
      <c r="E142" s="252"/>
      <c r="F142" s="252"/>
      <c r="G142" s="252"/>
      <c r="H142" s="252"/>
    </row>
    <row r="143" spans="1:8" ht="12.75">
      <c r="A143" s="252"/>
      <c r="B143" s="252"/>
      <c r="C143" s="252"/>
      <c r="D143" s="252"/>
      <c r="E143" s="252"/>
      <c r="F143" s="252"/>
      <c r="G143" s="252"/>
      <c r="H143" s="252"/>
    </row>
    <row r="144" spans="1:8" ht="12.75">
      <c r="A144" s="252"/>
      <c r="B144" s="252"/>
      <c r="C144" s="252"/>
      <c r="D144" s="252"/>
      <c r="E144" s="252"/>
      <c r="F144" s="252"/>
      <c r="G144" s="252"/>
      <c r="H144" s="252"/>
    </row>
    <row r="145" spans="1:8" ht="12.75">
      <c r="A145" s="252"/>
      <c r="B145" s="252"/>
      <c r="C145" s="252"/>
      <c r="D145" s="252"/>
      <c r="E145" s="252"/>
      <c r="F145" s="252"/>
      <c r="G145" s="252"/>
      <c r="H145" s="252"/>
    </row>
    <row r="146" spans="1:8" ht="12.75">
      <c r="A146" s="252"/>
      <c r="B146" s="252"/>
      <c r="C146" s="252"/>
      <c r="D146" s="252"/>
      <c r="E146" s="252"/>
      <c r="F146" s="252"/>
      <c r="G146" s="252"/>
      <c r="H146" s="252"/>
    </row>
    <row r="147" spans="1:8" ht="12.75">
      <c r="A147" s="252"/>
      <c r="B147" s="252"/>
      <c r="C147" s="252"/>
      <c r="D147" s="252"/>
      <c r="E147" s="252"/>
      <c r="F147" s="252"/>
      <c r="G147" s="252"/>
      <c r="H147" s="252"/>
    </row>
    <row r="148" spans="1:8" ht="12.75">
      <c r="A148" s="252"/>
      <c r="B148" s="252"/>
      <c r="C148" s="252"/>
      <c r="D148" s="252"/>
      <c r="E148" s="252"/>
      <c r="F148" s="252"/>
      <c r="G148" s="252"/>
      <c r="H148" s="252"/>
    </row>
    <row r="149" spans="1:8" ht="12.75">
      <c r="A149" s="252"/>
      <c r="B149" s="252"/>
      <c r="C149" s="252"/>
      <c r="D149" s="252"/>
      <c r="E149" s="252"/>
      <c r="F149" s="252"/>
      <c r="G149" s="252"/>
      <c r="H149" s="252"/>
    </row>
    <row r="150" spans="1:8" ht="12.75">
      <c r="A150" s="252"/>
      <c r="B150" s="252"/>
      <c r="C150" s="252"/>
      <c r="D150" s="252"/>
      <c r="E150" s="252"/>
      <c r="F150" s="252"/>
      <c r="G150" s="252"/>
      <c r="H150" s="252"/>
    </row>
    <row r="151" spans="1:8" ht="12.75">
      <c r="A151" s="252"/>
      <c r="B151" s="252"/>
      <c r="C151" s="252"/>
      <c r="D151" s="252"/>
      <c r="E151" s="252"/>
      <c r="F151" s="252"/>
      <c r="G151" s="252"/>
      <c r="H151" s="252"/>
    </row>
    <row r="152" spans="1:8" ht="12.75">
      <c r="A152" s="252"/>
      <c r="B152" s="252"/>
      <c r="C152" s="252"/>
      <c r="D152" s="252"/>
      <c r="E152" s="252"/>
      <c r="F152" s="252"/>
      <c r="G152" s="252"/>
      <c r="H152" s="252"/>
    </row>
    <row r="153" spans="1:8" ht="12.75">
      <c r="A153" s="252"/>
      <c r="B153" s="252"/>
      <c r="C153" s="252"/>
      <c r="D153" s="252"/>
      <c r="E153" s="252"/>
      <c r="F153" s="252"/>
      <c r="G153" s="252"/>
      <c r="H153" s="252"/>
    </row>
    <row r="154" spans="1:8" ht="12.75">
      <c r="A154" s="252"/>
      <c r="B154" s="252"/>
      <c r="C154" s="252"/>
      <c r="D154" s="252"/>
      <c r="E154" s="252"/>
      <c r="F154" s="252"/>
      <c r="G154" s="252"/>
      <c r="H154" s="252"/>
    </row>
    <row r="155" spans="1:8" ht="12.75">
      <c r="A155" s="252"/>
      <c r="B155" s="252"/>
      <c r="C155" s="252"/>
      <c r="D155" s="252"/>
      <c r="E155" s="252"/>
      <c r="F155" s="252"/>
      <c r="G155" s="252"/>
      <c r="H155" s="252"/>
    </row>
    <row r="156" spans="1:8" ht="12.75">
      <c r="A156" s="252"/>
      <c r="B156" s="252"/>
      <c r="C156" s="252"/>
      <c r="D156" s="252"/>
      <c r="E156" s="252"/>
      <c r="F156" s="252"/>
      <c r="G156" s="252"/>
      <c r="H156" s="252"/>
    </row>
    <row r="157" spans="1:8" ht="12.75">
      <c r="A157" s="252"/>
      <c r="B157" s="252"/>
      <c r="C157" s="252"/>
      <c r="D157" s="252"/>
      <c r="E157" s="252"/>
      <c r="F157" s="252"/>
      <c r="G157" s="252"/>
      <c r="H157" s="252"/>
    </row>
    <row r="158" spans="1:8" ht="12.75">
      <c r="A158" s="252"/>
      <c r="B158" s="252"/>
      <c r="C158" s="252"/>
      <c r="D158" s="252"/>
      <c r="E158" s="252"/>
      <c r="F158" s="252"/>
      <c r="G158" s="252"/>
      <c r="H158" s="252"/>
    </row>
    <row r="159" spans="1:8" ht="12.75">
      <c r="A159" s="252"/>
      <c r="B159" s="252"/>
      <c r="C159" s="252"/>
      <c r="D159" s="252"/>
      <c r="E159" s="252"/>
      <c r="F159" s="252"/>
      <c r="G159" s="252"/>
      <c r="H159" s="252"/>
    </row>
    <row r="160" spans="1:8" ht="12.75">
      <c r="A160" s="252"/>
      <c r="B160" s="252"/>
      <c r="C160" s="252"/>
      <c r="D160" s="252"/>
      <c r="E160" s="252"/>
      <c r="F160" s="252"/>
      <c r="G160" s="252"/>
      <c r="H160" s="252"/>
    </row>
    <row r="161" spans="1:8" ht="12.75">
      <c r="A161" s="252"/>
      <c r="B161" s="252"/>
      <c r="C161" s="252"/>
      <c r="D161" s="252"/>
      <c r="E161" s="252"/>
      <c r="F161" s="252"/>
      <c r="G161" s="252"/>
      <c r="H161" s="252"/>
    </row>
    <row r="162" spans="1:8" ht="12.75">
      <c r="A162" s="252"/>
      <c r="B162" s="252"/>
      <c r="C162" s="252"/>
      <c r="D162" s="252"/>
      <c r="E162" s="252"/>
      <c r="F162" s="252"/>
      <c r="G162" s="252"/>
      <c r="H162" s="252"/>
    </row>
    <row r="163" spans="1:8" ht="12.75">
      <c r="A163" s="252"/>
      <c r="B163" s="252"/>
      <c r="C163" s="252"/>
      <c r="D163" s="252"/>
      <c r="E163" s="252"/>
      <c r="F163" s="252"/>
      <c r="G163" s="252"/>
      <c r="H163" s="252"/>
    </row>
    <row r="164" spans="1:8" ht="12.75">
      <c r="A164" s="252"/>
      <c r="B164" s="252"/>
      <c r="C164" s="252"/>
      <c r="D164" s="252"/>
      <c r="E164" s="252"/>
      <c r="F164" s="252"/>
      <c r="G164" s="252"/>
      <c r="H164" s="252"/>
    </row>
    <row r="165" spans="1:8" ht="12.75">
      <c r="A165" s="252"/>
      <c r="B165" s="252"/>
      <c r="C165" s="252"/>
      <c r="D165" s="252"/>
      <c r="E165" s="252"/>
      <c r="F165" s="252"/>
      <c r="G165" s="252"/>
      <c r="H165" s="252"/>
    </row>
    <row r="166" spans="1:8" ht="12.75">
      <c r="A166" s="252"/>
      <c r="B166" s="252"/>
      <c r="C166" s="252"/>
      <c r="D166" s="252"/>
      <c r="E166" s="252"/>
      <c r="F166" s="252"/>
      <c r="G166" s="252"/>
      <c r="H166" s="252"/>
    </row>
    <row r="167" spans="1:8" ht="12.75">
      <c r="A167" s="252"/>
      <c r="B167" s="252"/>
      <c r="C167" s="252"/>
      <c r="D167" s="252"/>
      <c r="E167" s="252"/>
      <c r="F167" s="252"/>
      <c r="G167" s="252"/>
      <c r="H167" s="252"/>
    </row>
    <row r="168" spans="1:8" ht="12.75">
      <c r="A168" s="252"/>
      <c r="B168" s="252"/>
      <c r="C168" s="252"/>
      <c r="D168" s="252"/>
      <c r="E168" s="252"/>
      <c r="F168" s="252"/>
      <c r="G168" s="252"/>
      <c r="H168" s="252"/>
    </row>
    <row r="169" spans="1:8" ht="12.75">
      <c r="A169" s="252"/>
      <c r="B169" s="252"/>
      <c r="C169" s="252"/>
      <c r="D169" s="252"/>
      <c r="E169" s="252"/>
      <c r="F169" s="252"/>
      <c r="G169" s="252"/>
      <c r="H169" s="252"/>
    </row>
    <row r="170" spans="1:8" ht="12.75">
      <c r="A170" s="252"/>
      <c r="B170" s="252"/>
      <c r="C170" s="252"/>
      <c r="D170" s="252"/>
      <c r="E170" s="252"/>
      <c r="F170" s="252"/>
      <c r="G170" s="252"/>
      <c r="H170" s="252"/>
    </row>
    <row r="171" spans="1:8" ht="12.75">
      <c r="A171" s="252"/>
      <c r="B171" s="252"/>
      <c r="C171" s="252"/>
      <c r="D171" s="252"/>
      <c r="E171" s="252"/>
      <c r="F171" s="252"/>
      <c r="G171" s="252"/>
      <c r="H171" s="252"/>
    </row>
    <row r="172" spans="1:8" ht="12.75">
      <c r="A172" s="252"/>
      <c r="B172" s="252"/>
      <c r="C172" s="252"/>
      <c r="D172" s="252"/>
      <c r="E172" s="252"/>
      <c r="F172" s="252"/>
      <c r="G172" s="252"/>
      <c r="H172" s="252"/>
    </row>
    <row r="173" spans="1:8" ht="12.75">
      <c r="A173" s="252"/>
      <c r="B173" s="252"/>
      <c r="C173" s="252"/>
      <c r="D173" s="252"/>
      <c r="E173" s="252"/>
      <c r="F173" s="252"/>
      <c r="G173" s="252"/>
      <c r="H173" s="252"/>
    </row>
    <row r="174" spans="1:8" ht="12.75">
      <c r="A174" s="252"/>
      <c r="B174" s="252"/>
      <c r="C174" s="252"/>
      <c r="D174" s="252"/>
      <c r="E174" s="252"/>
      <c r="F174" s="252"/>
      <c r="G174" s="252"/>
      <c r="H174" s="252"/>
    </row>
    <row r="175" spans="1:8" ht="12.75">
      <c r="A175" s="252"/>
      <c r="B175" s="252"/>
      <c r="C175" s="252"/>
      <c r="D175" s="252"/>
      <c r="E175" s="252"/>
      <c r="F175" s="252"/>
      <c r="G175" s="252"/>
      <c r="H175" s="252"/>
    </row>
    <row r="176" spans="1:8" ht="12.75">
      <c r="A176" s="252"/>
      <c r="B176" s="252"/>
      <c r="C176" s="252"/>
      <c r="D176" s="252"/>
      <c r="E176" s="252"/>
      <c r="F176" s="252"/>
      <c r="G176" s="252"/>
      <c r="H176" s="252"/>
    </row>
    <row r="177" spans="1:8" ht="12.75">
      <c r="A177" s="252"/>
      <c r="B177" s="252"/>
      <c r="C177" s="252"/>
      <c r="D177" s="252"/>
      <c r="E177" s="252"/>
      <c r="F177" s="252"/>
      <c r="G177" s="252"/>
      <c r="H177" s="252"/>
    </row>
    <row r="178" spans="1:8" ht="12.75">
      <c r="A178" s="252"/>
      <c r="B178" s="252"/>
      <c r="C178" s="252"/>
      <c r="D178" s="252"/>
      <c r="E178" s="252"/>
      <c r="F178" s="252"/>
      <c r="G178" s="252"/>
      <c r="H178" s="252"/>
    </row>
    <row r="179" spans="1:8" ht="12.75">
      <c r="A179" s="252"/>
      <c r="B179" s="252"/>
      <c r="C179" s="252"/>
      <c r="D179" s="252"/>
      <c r="E179" s="252"/>
      <c r="F179" s="252"/>
      <c r="G179" s="252"/>
      <c r="H179" s="25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III/22
</oddHeader>
    <oddFooter>&amp;C- 55 -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4">
      <selection activeCell="M29" sqref="M29"/>
    </sheetView>
  </sheetViews>
  <sheetFormatPr defaultColWidth="5.125" defaultRowHeight="12.75"/>
  <cols>
    <col min="1" max="1" width="5.125" style="23" customWidth="1"/>
    <col min="2" max="2" width="4.875" style="23" customWidth="1"/>
    <col min="3" max="3" width="28.125" style="23" customWidth="1"/>
    <col min="4" max="5" width="8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7.25390625" style="23" customWidth="1"/>
    <col min="10" max="11" width="5.125" style="23" customWidth="1"/>
    <col min="12" max="12" width="8.125" style="23" bestFit="1" customWidth="1"/>
    <col min="13" max="13" width="5.125" style="23" customWidth="1"/>
    <col min="14" max="14" width="7.375" style="23" bestFit="1" customWidth="1"/>
    <col min="15" max="16384" width="5.125" style="23" customWidth="1"/>
  </cols>
  <sheetData>
    <row r="2" spans="1:8" ht="18.75">
      <c r="A2" s="150" t="s">
        <v>125</v>
      </c>
      <c r="B2" s="261"/>
      <c r="C2" s="262"/>
      <c r="D2" s="262"/>
      <c r="E2" s="262"/>
      <c r="F2" s="262"/>
      <c r="G2" s="262"/>
      <c r="H2" s="262"/>
    </row>
    <row r="3" spans="1:8" ht="12.75">
      <c r="A3" s="263"/>
      <c r="B3" s="151"/>
      <c r="D3" s="107"/>
      <c r="E3" s="107"/>
      <c r="F3" s="107"/>
      <c r="H3" s="107"/>
    </row>
    <row r="4" spans="1:8" ht="15" thickBot="1">
      <c r="A4" s="264" t="s">
        <v>1842</v>
      </c>
      <c r="B4" s="151"/>
      <c r="F4" s="265"/>
      <c r="G4" s="266"/>
      <c r="H4" s="28" t="s">
        <v>42</v>
      </c>
    </row>
    <row r="5" spans="1:8" ht="13.5">
      <c r="A5" s="267" t="s">
        <v>401</v>
      </c>
      <c r="B5" s="268"/>
      <c r="C5" s="4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3.5">
      <c r="A6" s="72">
        <v>6171</v>
      </c>
      <c r="B6" s="37" t="s">
        <v>1922</v>
      </c>
      <c r="C6" s="38"/>
      <c r="D6" s="269">
        <v>2012</v>
      </c>
      <c r="E6" s="269">
        <v>2012</v>
      </c>
      <c r="F6" s="269" t="s">
        <v>1233</v>
      </c>
      <c r="G6" s="269" t="s">
        <v>97</v>
      </c>
      <c r="H6" s="270" t="s">
        <v>1234</v>
      </c>
    </row>
    <row r="7" spans="1:8" ht="13.5">
      <c r="A7" s="72">
        <v>6310</v>
      </c>
      <c r="B7" s="37" t="s">
        <v>133</v>
      </c>
      <c r="C7" s="38"/>
      <c r="D7" s="269"/>
      <c r="E7" s="269"/>
      <c r="F7" s="269"/>
      <c r="G7" s="269"/>
      <c r="H7" s="270"/>
    </row>
    <row r="8" spans="1:8" ht="13.5" thickBot="1">
      <c r="A8" s="51">
        <v>6409</v>
      </c>
      <c r="B8" s="271" t="s">
        <v>17</v>
      </c>
      <c r="C8" s="272"/>
      <c r="D8" s="273"/>
      <c r="E8" s="273"/>
      <c r="F8" s="273"/>
      <c r="G8" s="273"/>
      <c r="H8" s="274"/>
    </row>
    <row r="9" spans="1:8" ht="13.5">
      <c r="A9" s="227"/>
      <c r="B9" s="275" t="s">
        <v>402</v>
      </c>
      <c r="C9" s="153"/>
      <c r="D9" s="276"/>
      <c r="E9" s="276"/>
      <c r="F9" s="276"/>
      <c r="G9" s="276"/>
      <c r="H9" s="277"/>
    </row>
    <row r="10" spans="1:8" ht="12.75">
      <c r="A10" s="72">
        <v>6171</v>
      </c>
      <c r="B10" s="71">
        <v>5163</v>
      </c>
      <c r="C10" s="56" t="s">
        <v>19</v>
      </c>
      <c r="D10" s="67">
        <v>0</v>
      </c>
      <c r="E10" s="67">
        <v>0</v>
      </c>
      <c r="F10" s="67">
        <v>0</v>
      </c>
      <c r="G10" s="121"/>
      <c r="H10" s="22">
        <v>0</v>
      </c>
    </row>
    <row r="11" spans="1:8" ht="12.75">
      <c r="A11" s="76"/>
      <c r="B11" s="101">
        <v>5182</v>
      </c>
      <c r="C11" s="38" t="s">
        <v>18</v>
      </c>
      <c r="D11" s="67">
        <v>0</v>
      </c>
      <c r="E11" s="67">
        <v>0</v>
      </c>
      <c r="F11" s="67">
        <v>0</v>
      </c>
      <c r="G11" s="121"/>
      <c r="H11" s="22">
        <v>0</v>
      </c>
    </row>
    <row r="12" spans="1:8" ht="12.75">
      <c r="A12" s="76"/>
      <c r="B12" s="101">
        <v>5189</v>
      </c>
      <c r="C12" s="38" t="s">
        <v>37</v>
      </c>
      <c r="D12" s="67">
        <v>0</v>
      </c>
      <c r="E12" s="67">
        <v>0</v>
      </c>
      <c r="F12" s="67">
        <v>0</v>
      </c>
      <c r="G12" s="121"/>
      <c r="H12" s="22">
        <v>0</v>
      </c>
    </row>
    <row r="13" spans="1:11" ht="13.5">
      <c r="A13" s="278"/>
      <c r="B13" s="101">
        <v>5909</v>
      </c>
      <c r="C13" s="38" t="s">
        <v>88</v>
      </c>
      <c r="D13" s="67">
        <v>0</v>
      </c>
      <c r="E13" s="67">
        <v>0</v>
      </c>
      <c r="F13" s="67">
        <v>269</v>
      </c>
      <c r="G13" s="121"/>
      <c r="H13" s="22">
        <v>441</v>
      </c>
      <c r="K13" s="243"/>
    </row>
    <row r="14" spans="1:8" ht="15.75" thickBot="1">
      <c r="A14" s="279"/>
      <c r="B14" s="280" t="s">
        <v>1840</v>
      </c>
      <c r="C14" s="281"/>
      <c r="D14" s="282">
        <f>SUM(D10:D13)</f>
        <v>0</v>
      </c>
      <c r="E14" s="282">
        <f>SUM(E10:E13)</f>
        <v>0</v>
      </c>
      <c r="F14" s="282">
        <f>SUM(F10:F13)</f>
        <v>269</v>
      </c>
      <c r="G14" s="60"/>
      <c r="H14" s="283">
        <f>SUM(H10:H13)</f>
        <v>441</v>
      </c>
    </row>
    <row r="15" spans="1:8" ht="12.75">
      <c r="A15" s="72">
        <v>6310</v>
      </c>
      <c r="B15" s="71">
        <v>5163</v>
      </c>
      <c r="C15" s="56" t="s">
        <v>19</v>
      </c>
      <c r="D15" s="67">
        <v>0</v>
      </c>
      <c r="E15" s="67">
        <v>0</v>
      </c>
      <c r="F15" s="67">
        <v>0</v>
      </c>
      <c r="G15" s="169"/>
      <c r="H15" s="22">
        <v>0</v>
      </c>
    </row>
    <row r="16" spans="1:8" ht="15.75" thickBot="1">
      <c r="A16" s="279"/>
      <c r="B16" s="280" t="s">
        <v>1840</v>
      </c>
      <c r="C16" s="281"/>
      <c r="D16" s="282">
        <f>SUM(D15)</f>
        <v>0</v>
      </c>
      <c r="E16" s="282">
        <f>SUM(E15)</f>
        <v>0</v>
      </c>
      <c r="F16" s="282">
        <f>SUM(F15)</f>
        <v>0</v>
      </c>
      <c r="G16" s="60"/>
      <c r="H16" s="283">
        <f>SUM(H15)</f>
        <v>0</v>
      </c>
    </row>
    <row r="17" spans="1:8" ht="12.75">
      <c r="A17" s="72">
        <v>6399</v>
      </c>
      <c r="B17" s="284">
        <v>5362</v>
      </c>
      <c r="C17" s="38" t="s">
        <v>420</v>
      </c>
      <c r="D17" s="67">
        <v>0</v>
      </c>
      <c r="E17" s="67">
        <v>0</v>
      </c>
      <c r="F17" s="67">
        <v>0</v>
      </c>
      <c r="G17" s="169"/>
      <c r="H17" s="22">
        <v>-1632</v>
      </c>
    </row>
    <row r="18" spans="1:8" ht="12.75">
      <c r="A18" s="76"/>
      <c r="B18" s="284">
        <v>5363</v>
      </c>
      <c r="C18" s="38" t="s">
        <v>1248</v>
      </c>
      <c r="D18" s="67">
        <v>0</v>
      </c>
      <c r="E18" s="67">
        <v>0</v>
      </c>
      <c r="F18" s="67">
        <v>0</v>
      </c>
      <c r="G18" s="169"/>
      <c r="H18" s="22">
        <v>88</v>
      </c>
    </row>
    <row r="19" spans="1:8" ht="15.75" thickBot="1">
      <c r="A19" s="279"/>
      <c r="B19" s="280" t="s">
        <v>1840</v>
      </c>
      <c r="C19" s="281"/>
      <c r="D19" s="282">
        <f>SUM(D17:D18)</f>
        <v>0</v>
      </c>
      <c r="E19" s="282">
        <f>SUM(E17:E18)</f>
        <v>0</v>
      </c>
      <c r="F19" s="282">
        <f>SUM(F17:F18)</f>
        <v>0</v>
      </c>
      <c r="G19" s="60"/>
      <c r="H19" s="283">
        <f>SUM(H17:H18)</f>
        <v>-1544</v>
      </c>
    </row>
    <row r="20" spans="1:8" ht="14.25" customHeight="1">
      <c r="A20" s="68">
        <v>6409</v>
      </c>
      <c r="B20" s="101">
        <v>5163</v>
      </c>
      <c r="C20" s="38" t="s">
        <v>1918</v>
      </c>
      <c r="D20" s="67">
        <v>2</v>
      </c>
      <c r="E20" s="67">
        <v>2</v>
      </c>
      <c r="F20" s="67">
        <v>1</v>
      </c>
      <c r="G20" s="285">
        <f>F20/E20*100</f>
        <v>50</v>
      </c>
      <c r="H20" s="22">
        <v>14</v>
      </c>
    </row>
    <row r="21" spans="1:8" ht="14.25" customHeight="1">
      <c r="A21" s="76"/>
      <c r="B21" s="284">
        <v>5363</v>
      </c>
      <c r="C21" s="38" t="s">
        <v>1248</v>
      </c>
      <c r="D21" s="67">
        <v>0</v>
      </c>
      <c r="E21" s="67">
        <v>0</v>
      </c>
      <c r="F21" s="67">
        <v>0</v>
      </c>
      <c r="G21" s="121"/>
      <c r="H21" s="22">
        <v>0</v>
      </c>
    </row>
    <row r="22" spans="1:8" ht="12.75">
      <c r="A22" s="278"/>
      <c r="B22" s="101">
        <v>5901</v>
      </c>
      <c r="C22" s="38" t="s">
        <v>20</v>
      </c>
      <c r="D22" s="67">
        <v>5283</v>
      </c>
      <c r="E22" s="67">
        <v>176</v>
      </c>
      <c r="F22" s="67">
        <v>0</v>
      </c>
      <c r="G22" s="121">
        <f>F22/E22*100</f>
        <v>0</v>
      </c>
      <c r="H22" s="22">
        <v>0</v>
      </c>
    </row>
    <row r="23" spans="1:12" ht="12.75">
      <c r="A23" s="278"/>
      <c r="B23" s="101">
        <v>5909</v>
      </c>
      <c r="C23" s="38" t="s">
        <v>82</v>
      </c>
      <c r="D23" s="67">
        <v>607</v>
      </c>
      <c r="E23" s="67">
        <v>607</v>
      </c>
      <c r="F23" s="67">
        <v>30</v>
      </c>
      <c r="G23" s="121">
        <f>F23/E23*100</f>
        <v>4.942339373970346</v>
      </c>
      <c r="H23" s="22">
        <v>2</v>
      </c>
      <c r="L23" s="659"/>
    </row>
    <row r="24" spans="1:8" ht="15.75" thickBot="1">
      <c r="A24" s="279"/>
      <c r="B24" s="280" t="s">
        <v>1840</v>
      </c>
      <c r="C24" s="281"/>
      <c r="D24" s="282">
        <f>SUM(D20:D23)</f>
        <v>5892</v>
      </c>
      <c r="E24" s="282">
        <f>SUM(E20:E23)</f>
        <v>785</v>
      </c>
      <c r="F24" s="282">
        <f>SUM(F20:F23)</f>
        <v>31</v>
      </c>
      <c r="G24" s="286">
        <f>F24/E24*100</f>
        <v>3.949044585987261</v>
      </c>
      <c r="H24" s="283">
        <f>SUM(H20:H23)</f>
        <v>16</v>
      </c>
    </row>
    <row r="25" spans="1:8" ht="16.5" thickBot="1">
      <c r="A25" s="123" t="s">
        <v>1850</v>
      </c>
      <c r="B25" s="124"/>
      <c r="C25" s="125"/>
      <c r="D25" s="104">
        <f>SUM(D24,D19,D16,D14)</f>
        <v>5892</v>
      </c>
      <c r="E25" s="104">
        <f>SUM(E24,E19,E16,E14)</f>
        <v>785</v>
      </c>
      <c r="F25" s="104">
        <f>SUM(F24,F19,F16,F14)</f>
        <v>300</v>
      </c>
      <c r="G25" s="161">
        <f>F25/E25*100</f>
        <v>38.21656050955414</v>
      </c>
      <c r="H25" s="106">
        <f>SUM(H24,H19,H16,H14)</f>
        <v>-1087</v>
      </c>
    </row>
    <row r="26" spans="1:8" ht="15.75">
      <c r="A26" s="287"/>
      <c r="B26" s="109"/>
      <c r="C26" s="149"/>
      <c r="D26" s="313"/>
      <c r="E26" s="313"/>
      <c r="F26" s="313"/>
      <c r="G26" s="331"/>
      <c r="H26" s="313"/>
    </row>
    <row r="28" spans="1:8" ht="16.5" thickBot="1">
      <c r="A28" s="287"/>
      <c r="B28" s="109"/>
      <c r="C28" s="149"/>
      <c r="D28" s="29"/>
      <c r="E28" s="29"/>
      <c r="F28" s="29"/>
      <c r="G28" s="30"/>
      <c r="H28" s="29"/>
    </row>
    <row r="29" spans="1:8" ht="15">
      <c r="A29" s="113" t="s">
        <v>1839</v>
      </c>
      <c r="B29" s="288"/>
      <c r="C29" s="289"/>
      <c r="D29" s="34" t="s">
        <v>83</v>
      </c>
      <c r="E29" s="34" t="s">
        <v>208</v>
      </c>
      <c r="F29" s="34" t="s">
        <v>95</v>
      </c>
      <c r="G29" s="34" t="s">
        <v>96</v>
      </c>
      <c r="H29" s="35" t="s">
        <v>95</v>
      </c>
    </row>
    <row r="30" spans="1:8" ht="14.25" thickBot="1">
      <c r="A30" s="36"/>
      <c r="B30" s="314"/>
      <c r="C30" s="197"/>
      <c r="D30" s="39">
        <v>2012</v>
      </c>
      <c r="E30" s="39">
        <v>2012</v>
      </c>
      <c r="F30" s="39" t="s">
        <v>1233</v>
      </c>
      <c r="G30" s="39" t="s">
        <v>97</v>
      </c>
      <c r="H30" s="40" t="s">
        <v>1234</v>
      </c>
    </row>
    <row r="31" spans="1:12" ht="15.75" thickBot="1">
      <c r="A31" s="93">
        <v>6409</v>
      </c>
      <c r="B31" s="463">
        <v>6901</v>
      </c>
      <c r="C31" s="344" t="s">
        <v>152</v>
      </c>
      <c r="D31" s="214">
        <v>145831</v>
      </c>
      <c r="E31" s="214">
        <v>27203</v>
      </c>
      <c r="F31" s="214">
        <v>0</v>
      </c>
      <c r="G31" s="627">
        <f>F31/E31*100</f>
        <v>0</v>
      </c>
      <c r="H31" s="216">
        <v>0</v>
      </c>
      <c r="L31" s="29"/>
    </row>
    <row r="32" spans="1:9" ht="16.5" thickBot="1">
      <c r="A32" s="102" t="s">
        <v>1853</v>
      </c>
      <c r="B32" s="292"/>
      <c r="C32" s="293"/>
      <c r="D32" s="104">
        <f>SUM(D31:D31)</f>
        <v>145831</v>
      </c>
      <c r="E32" s="104">
        <f>SUM(E31:E31)</f>
        <v>27203</v>
      </c>
      <c r="F32" s="104">
        <f>SUM(F31:F31)</f>
        <v>0</v>
      </c>
      <c r="G32" s="161">
        <f>F32/E32*100</f>
        <v>0</v>
      </c>
      <c r="H32" s="106">
        <f>SUM(H31:H31)</f>
        <v>0</v>
      </c>
      <c r="I32" s="242"/>
    </row>
    <row r="33" spans="1:14" ht="12.75">
      <c r="A33" s="151"/>
      <c r="I33" s="242"/>
      <c r="N33" s="29"/>
    </row>
    <row r="34" spans="1:14" ht="12.75">
      <c r="A34" s="151"/>
      <c r="I34" s="242"/>
      <c r="N34" s="29"/>
    </row>
    <row r="35" spans="1:9" ht="12.75">
      <c r="A35" s="151"/>
      <c r="I35" s="242"/>
    </row>
    <row r="36" spans="1:8" ht="15" thickBot="1">
      <c r="A36" s="294" t="s">
        <v>1854</v>
      </c>
      <c r="D36" s="29"/>
      <c r="E36" s="29"/>
      <c r="F36" s="29"/>
      <c r="G36" s="30"/>
      <c r="H36" s="29"/>
    </row>
    <row r="37" spans="1:8" ht="13.5">
      <c r="A37" s="295" t="s">
        <v>1855</v>
      </c>
      <c r="B37" s="131"/>
      <c r="C37" s="132" t="s">
        <v>1856</v>
      </c>
      <c r="D37" s="34" t="s">
        <v>83</v>
      </c>
      <c r="E37" s="34" t="s">
        <v>208</v>
      </c>
      <c r="F37" s="34" t="s">
        <v>95</v>
      </c>
      <c r="G37" s="34" t="s">
        <v>96</v>
      </c>
      <c r="H37" s="35" t="s">
        <v>95</v>
      </c>
    </row>
    <row r="38" spans="1:8" ht="14.25" thickBot="1">
      <c r="A38" s="133"/>
      <c r="B38" s="134" t="s">
        <v>1857</v>
      </c>
      <c r="C38" s="135"/>
      <c r="D38" s="39">
        <v>2012</v>
      </c>
      <c r="E38" s="39">
        <v>2012</v>
      </c>
      <c r="F38" s="39" t="s">
        <v>1233</v>
      </c>
      <c r="G38" s="39" t="s">
        <v>97</v>
      </c>
      <c r="H38" s="40" t="s">
        <v>1234</v>
      </c>
    </row>
    <row r="39" spans="1:8" ht="12.75">
      <c r="A39" s="136">
        <v>21</v>
      </c>
      <c r="B39" s="137" t="s">
        <v>796</v>
      </c>
      <c r="C39" s="38" t="s">
        <v>512</v>
      </c>
      <c r="D39" s="67">
        <v>145831</v>
      </c>
      <c r="E39" s="67">
        <v>27203</v>
      </c>
      <c r="F39" s="74">
        <v>0</v>
      </c>
      <c r="G39" s="285">
        <f>F39/E39*100</f>
        <v>0</v>
      </c>
      <c r="H39" s="75">
        <v>0</v>
      </c>
    </row>
    <row r="40" spans="1:8" ht="15" thickBot="1">
      <c r="A40" s="296"/>
      <c r="B40" s="297"/>
      <c r="C40" s="298" t="s">
        <v>153</v>
      </c>
      <c r="D40" s="654">
        <f>SUM(D39:D39)</f>
        <v>145831</v>
      </c>
      <c r="E40" s="654">
        <f>SUM(E39:E39)</f>
        <v>27203</v>
      </c>
      <c r="F40" s="282">
        <f>SUM(F39:F39)</f>
        <v>0</v>
      </c>
      <c r="G40" s="286">
        <f>F40/E40*100</f>
        <v>0</v>
      </c>
      <c r="H40" s="283">
        <f>SUM(H39:H39)</f>
        <v>0</v>
      </c>
    </row>
    <row r="41" spans="1:8" ht="16.5" thickBot="1">
      <c r="A41" s="299"/>
      <c r="B41" s="300"/>
      <c r="C41" s="301" t="s">
        <v>1840</v>
      </c>
      <c r="D41" s="104">
        <f>SUM(D40)</f>
        <v>145831</v>
      </c>
      <c r="E41" s="104">
        <f>SUM(E40)</f>
        <v>27203</v>
      </c>
      <c r="F41" s="104">
        <f>SUM(F40)</f>
        <v>0</v>
      </c>
      <c r="G41" s="161">
        <f>F41/E41*100</f>
        <v>0</v>
      </c>
      <c r="H41" s="106">
        <f>SUM(H40)</f>
        <v>0</v>
      </c>
    </row>
    <row r="42" spans="1:8" ht="15.75">
      <c r="A42" s="412"/>
      <c r="B42" s="365"/>
      <c r="C42" s="358"/>
      <c r="D42" s="313"/>
      <c r="E42" s="313"/>
      <c r="F42" s="313"/>
      <c r="G42" s="331"/>
      <c r="H42" s="313"/>
    </row>
    <row r="45" spans="1:8" ht="19.5" thickBot="1">
      <c r="A45" s="150" t="s">
        <v>145</v>
      </c>
      <c r="B45" s="26"/>
      <c r="C45" s="27"/>
      <c r="D45" s="29"/>
      <c r="E45" s="29"/>
      <c r="F45" s="29"/>
      <c r="G45" s="30"/>
      <c r="H45" s="29"/>
    </row>
    <row r="46" spans="1:8" ht="13.5">
      <c r="A46" s="194"/>
      <c r="B46" s="288"/>
      <c r="C46" s="289"/>
      <c r="D46" s="34" t="s">
        <v>83</v>
      </c>
      <c r="E46" s="34" t="s">
        <v>208</v>
      </c>
      <c r="F46" s="34" t="s">
        <v>95</v>
      </c>
      <c r="G46" s="34" t="s">
        <v>96</v>
      </c>
      <c r="H46" s="35" t="s">
        <v>95</v>
      </c>
    </row>
    <row r="47" spans="1:8" ht="14.25" thickBot="1">
      <c r="A47" s="50"/>
      <c r="B47" s="109"/>
      <c r="C47" s="149"/>
      <c r="D47" s="39">
        <v>2012</v>
      </c>
      <c r="E47" s="39">
        <v>2012</v>
      </c>
      <c r="F47" s="39" t="s">
        <v>1233</v>
      </c>
      <c r="G47" s="39" t="s">
        <v>97</v>
      </c>
      <c r="H47" s="40" t="s">
        <v>1234</v>
      </c>
    </row>
    <row r="48" spans="1:8" ht="12.75">
      <c r="A48" s="154" t="s">
        <v>15</v>
      </c>
      <c r="B48" s="268"/>
      <c r="C48" s="43"/>
      <c r="D48" s="1">
        <f>'10 56'!D25</f>
        <v>5892</v>
      </c>
      <c r="E48" s="1">
        <f>'10 56'!E25</f>
        <v>785</v>
      </c>
      <c r="F48" s="1">
        <f>'10 56'!F25</f>
        <v>300</v>
      </c>
      <c r="G48" s="660">
        <f>F48/E48*100</f>
        <v>38.21656050955414</v>
      </c>
      <c r="H48" s="10">
        <f>'10 56'!H25</f>
        <v>-1087</v>
      </c>
    </row>
    <row r="49" spans="1:8" ht="13.5" thickBot="1">
      <c r="A49" s="36" t="s">
        <v>1839</v>
      </c>
      <c r="B49" s="94"/>
      <c r="C49" s="80"/>
      <c r="D49" s="5">
        <f>'10 56'!D41</f>
        <v>145831</v>
      </c>
      <c r="E49" s="5">
        <f>'10 56'!E41</f>
        <v>27203</v>
      </c>
      <c r="F49" s="5">
        <f>'10 56'!F41</f>
        <v>0</v>
      </c>
      <c r="G49" s="100">
        <f>F49/E49*100</f>
        <v>0</v>
      </c>
      <c r="H49" s="7">
        <f>'10 56'!H41</f>
        <v>0</v>
      </c>
    </row>
    <row r="50" spans="1:8" ht="16.5" thickBot="1">
      <c r="A50" s="123" t="s">
        <v>1859</v>
      </c>
      <c r="B50" s="303"/>
      <c r="C50" s="304"/>
      <c r="D50" s="104">
        <f>SUM(D48:D49)</f>
        <v>151723</v>
      </c>
      <c r="E50" s="104">
        <f>SUM(E48:E49)</f>
        <v>27988</v>
      </c>
      <c r="F50" s="104">
        <f>SUM(F48:F49)</f>
        <v>300</v>
      </c>
      <c r="G50" s="161">
        <f>F50/E50*100</f>
        <v>1.0718879519794198</v>
      </c>
      <c r="H50" s="106">
        <f>SUM(H48:H49)</f>
        <v>-1087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III/23/1</oddHeader>
    <oddFooter>&amp;C- 56 -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">
      <selection activeCell="F69" sqref="F69"/>
    </sheetView>
  </sheetViews>
  <sheetFormatPr defaultColWidth="9.00390625" defaultRowHeight="12.75"/>
  <cols>
    <col min="1" max="1" width="16.125" style="23" bestFit="1" customWidth="1"/>
    <col min="2" max="2" width="9.375" style="107" bestFit="1" customWidth="1"/>
    <col min="3" max="3" width="5.625" style="23" bestFit="1" customWidth="1"/>
    <col min="4" max="4" width="41.125" style="23" bestFit="1" customWidth="1"/>
    <col min="5" max="6" width="10.125" style="23" bestFit="1" customWidth="1"/>
    <col min="7" max="7" width="9.00390625" style="23" bestFit="1" customWidth="1"/>
    <col min="8" max="16384" width="9.125" style="23" customWidth="1"/>
  </cols>
  <sheetData>
    <row r="1" spans="1:9" ht="12.75">
      <c r="A1" s="689"/>
      <c r="B1" s="689"/>
      <c r="C1" s="689"/>
      <c r="D1" s="600"/>
      <c r="E1" s="600"/>
      <c r="F1" s="600"/>
      <c r="G1" s="28" t="s">
        <v>1788</v>
      </c>
      <c r="H1" s="600"/>
      <c r="I1" s="600"/>
    </row>
    <row r="3" spans="1:8" ht="18.75">
      <c r="A3" s="689"/>
      <c r="B3" s="689"/>
      <c r="C3" s="605"/>
      <c r="D3" s="606" t="s">
        <v>1260</v>
      </c>
      <c r="E3" s="607"/>
      <c r="F3" s="600"/>
      <c r="G3" s="600"/>
      <c r="H3" s="600"/>
    </row>
    <row r="4" spans="1:8" ht="13.5" thickBot="1">
      <c r="A4" s="689"/>
      <c r="B4" s="689"/>
      <c r="C4" s="608"/>
      <c r="D4" s="602"/>
      <c r="E4" s="609"/>
      <c r="F4" s="610"/>
      <c r="G4" s="610" t="s">
        <v>149</v>
      </c>
      <c r="H4" s="600"/>
    </row>
    <row r="5" spans="1:8" ht="14.25" thickBot="1">
      <c r="A5" s="690" t="s">
        <v>801</v>
      </c>
      <c r="B5" s="1111" t="s">
        <v>802</v>
      </c>
      <c r="C5" s="691" t="s">
        <v>253</v>
      </c>
      <c r="D5" s="611" t="s">
        <v>150</v>
      </c>
      <c r="E5" s="692" t="s">
        <v>1190</v>
      </c>
      <c r="F5" s="692" t="s">
        <v>1191</v>
      </c>
      <c r="G5" s="612" t="s">
        <v>1192</v>
      </c>
      <c r="H5" s="600"/>
    </row>
    <row r="6" spans="1:8" ht="13.5">
      <c r="A6" s="693"/>
      <c r="B6" s="694"/>
      <c r="C6" s="695"/>
      <c r="D6" s="842" t="s">
        <v>926</v>
      </c>
      <c r="E6" s="696"/>
      <c r="F6" s="697"/>
      <c r="G6" s="698"/>
      <c r="H6" s="600"/>
    </row>
    <row r="7" spans="1:8" ht="12.75">
      <c r="A7" s="843" t="s">
        <v>803</v>
      </c>
      <c r="B7" s="699" t="s">
        <v>804</v>
      </c>
      <c r="C7" s="700"/>
      <c r="D7" s="701" t="s">
        <v>189</v>
      </c>
      <c r="E7" s="702">
        <v>3000</v>
      </c>
      <c r="F7" s="703"/>
      <c r="G7" s="704"/>
      <c r="H7" s="600"/>
    </row>
    <row r="8" spans="1:8" ht="12.75">
      <c r="A8" s="705" t="s">
        <v>805</v>
      </c>
      <c r="B8" s="706" t="s">
        <v>806</v>
      </c>
      <c r="C8" s="707" t="s">
        <v>807</v>
      </c>
      <c r="D8" s="708" t="s">
        <v>808</v>
      </c>
      <c r="E8" s="709"/>
      <c r="F8" s="709">
        <v>570</v>
      </c>
      <c r="G8" s="704"/>
      <c r="H8" s="600"/>
    </row>
    <row r="9" spans="1:8" ht="12.75">
      <c r="A9" s="705" t="s">
        <v>927</v>
      </c>
      <c r="B9" s="706" t="s">
        <v>928</v>
      </c>
      <c r="C9" s="710" t="s">
        <v>809</v>
      </c>
      <c r="D9" s="711" t="s">
        <v>810</v>
      </c>
      <c r="E9" s="709"/>
      <c r="F9" s="709">
        <v>155</v>
      </c>
      <c r="G9" s="704"/>
      <c r="H9" s="600"/>
    </row>
    <row r="10" spans="1:8" ht="12.75">
      <c r="A10" s="705" t="s">
        <v>929</v>
      </c>
      <c r="B10" s="706" t="s">
        <v>928</v>
      </c>
      <c r="C10" s="710" t="s">
        <v>151</v>
      </c>
      <c r="D10" s="711" t="s">
        <v>811</v>
      </c>
      <c r="E10" s="709"/>
      <c r="F10" s="709">
        <v>550</v>
      </c>
      <c r="G10" s="704"/>
      <c r="H10" s="600"/>
    </row>
    <row r="11" spans="1:8" ht="12.75">
      <c r="A11" s="705" t="s">
        <v>930</v>
      </c>
      <c r="B11" s="706" t="s">
        <v>931</v>
      </c>
      <c r="C11" s="710" t="s">
        <v>932</v>
      </c>
      <c r="D11" s="711" t="s">
        <v>933</v>
      </c>
      <c r="E11" s="709"/>
      <c r="F11" s="709">
        <v>549</v>
      </c>
      <c r="G11" s="704"/>
      <c r="H11" s="600"/>
    </row>
    <row r="12" spans="1:8" ht="12.75">
      <c r="A12" s="705" t="s">
        <v>934</v>
      </c>
      <c r="B12" s="706" t="s">
        <v>935</v>
      </c>
      <c r="C12" s="710" t="s">
        <v>936</v>
      </c>
      <c r="D12" s="711" t="s">
        <v>937</v>
      </c>
      <c r="E12" s="709"/>
      <c r="F12" s="709">
        <v>900</v>
      </c>
      <c r="G12" s="704"/>
      <c r="H12" s="600"/>
    </row>
    <row r="13" spans="1:8" ht="12.75">
      <c r="A13" s="705" t="s">
        <v>1261</v>
      </c>
      <c r="B13" s="706" t="s">
        <v>1262</v>
      </c>
      <c r="C13" s="710" t="s">
        <v>1263</v>
      </c>
      <c r="D13" s="711" t="s">
        <v>1264</v>
      </c>
      <c r="E13" s="709"/>
      <c r="F13" s="709">
        <v>100</v>
      </c>
      <c r="G13" s="704"/>
      <c r="H13" s="600"/>
    </row>
    <row r="14" spans="1:8" ht="12.75">
      <c r="A14" s="712"/>
      <c r="B14" s="713"/>
      <c r="C14" s="714"/>
      <c r="D14" s="715"/>
      <c r="E14" s="716">
        <f>SUM(E7:E13)</f>
        <v>3000</v>
      </c>
      <c r="F14" s="716">
        <f>SUM(F7:F13)</f>
        <v>2824</v>
      </c>
      <c r="G14" s="717">
        <f>SUM(E14,-F14)</f>
        <v>176</v>
      </c>
      <c r="H14" s="600"/>
    </row>
    <row r="15" spans="1:8" ht="12.75">
      <c r="A15" s="843" t="s">
        <v>803</v>
      </c>
      <c r="B15" s="699" t="s">
        <v>804</v>
      </c>
      <c r="C15" s="718"/>
      <c r="D15" s="719" t="s">
        <v>1802</v>
      </c>
      <c r="E15" s="720"/>
      <c r="F15" s="721"/>
      <c r="G15" s="704"/>
      <c r="H15" s="600"/>
    </row>
    <row r="16" spans="1:8" ht="12.75">
      <c r="A16" s="712"/>
      <c r="B16" s="713"/>
      <c r="C16" s="722" t="s">
        <v>246</v>
      </c>
      <c r="D16" s="723" t="s">
        <v>812</v>
      </c>
      <c r="E16" s="16">
        <v>921</v>
      </c>
      <c r="F16" s="721"/>
      <c r="G16" s="704"/>
      <c r="H16" s="600"/>
    </row>
    <row r="17" spans="1:8" ht="12.75">
      <c r="A17" s="712"/>
      <c r="B17" s="713"/>
      <c r="C17" s="722" t="s">
        <v>151</v>
      </c>
      <c r="D17" s="723" t="s">
        <v>811</v>
      </c>
      <c r="E17" s="16">
        <v>1362</v>
      </c>
      <c r="F17" s="721"/>
      <c r="G17" s="704"/>
      <c r="H17" s="600"/>
    </row>
    <row r="18" spans="1:8" ht="12.75">
      <c r="A18" s="705" t="s">
        <v>938</v>
      </c>
      <c r="B18" s="706" t="s">
        <v>928</v>
      </c>
      <c r="C18" s="707" t="s">
        <v>246</v>
      </c>
      <c r="D18" s="708" t="s">
        <v>812</v>
      </c>
      <c r="E18" s="709"/>
      <c r="F18" s="709">
        <v>843</v>
      </c>
      <c r="G18" s="704"/>
      <c r="H18" s="600"/>
    </row>
    <row r="19" spans="1:8" ht="12.75">
      <c r="A19" s="705" t="s">
        <v>938</v>
      </c>
      <c r="B19" s="706" t="s">
        <v>928</v>
      </c>
      <c r="C19" s="707" t="s">
        <v>246</v>
      </c>
      <c r="D19" s="708" t="s">
        <v>813</v>
      </c>
      <c r="E19" s="709"/>
      <c r="F19" s="709">
        <v>78</v>
      </c>
      <c r="G19" s="704"/>
      <c r="H19" s="600"/>
    </row>
    <row r="20" spans="1:8" ht="12.75">
      <c r="A20" s="705" t="s">
        <v>929</v>
      </c>
      <c r="B20" s="706" t="s">
        <v>928</v>
      </c>
      <c r="C20" s="710" t="s">
        <v>151</v>
      </c>
      <c r="D20" s="711" t="s">
        <v>811</v>
      </c>
      <c r="E20" s="709"/>
      <c r="F20" s="709">
        <v>1362</v>
      </c>
      <c r="G20" s="704"/>
      <c r="H20" s="600"/>
    </row>
    <row r="21" spans="1:8" ht="12.75">
      <c r="A21" s="712"/>
      <c r="B21" s="713"/>
      <c r="C21" s="714"/>
      <c r="D21" s="715"/>
      <c r="E21" s="716">
        <f>SUM(E16:E20)</f>
        <v>2283</v>
      </c>
      <c r="F21" s="716">
        <f>SUM(F16:F20)</f>
        <v>2283</v>
      </c>
      <c r="G21" s="717">
        <f>SUM(E21,-F21)</f>
        <v>0</v>
      </c>
      <c r="H21" s="600"/>
    </row>
    <row r="22" spans="1:8" ht="12.75">
      <c r="A22" s="712"/>
      <c r="B22" s="713"/>
      <c r="C22" s="714"/>
      <c r="D22" s="715"/>
      <c r="E22" s="716"/>
      <c r="F22" s="716"/>
      <c r="G22" s="717"/>
      <c r="H22" s="600"/>
    </row>
    <row r="23" spans="1:8" ht="13.5">
      <c r="A23" s="712"/>
      <c r="B23" s="713"/>
      <c r="C23" s="718"/>
      <c r="D23" s="613" t="s">
        <v>1801</v>
      </c>
      <c r="E23" s="724">
        <f>SUM(E21,E14)</f>
        <v>5283</v>
      </c>
      <c r="F23" s="724">
        <f>SUM(F21,F14)</f>
        <v>5107</v>
      </c>
      <c r="G23" s="725">
        <f>SUM(E23,-F23)</f>
        <v>176</v>
      </c>
      <c r="H23" s="726"/>
    </row>
    <row r="24" spans="1:8" ht="14.25" thickBot="1">
      <c r="A24" s="1112"/>
      <c r="B24" s="1113"/>
      <c r="C24" s="727"/>
      <c r="D24" s="1114"/>
      <c r="E24" s="1115"/>
      <c r="F24" s="1115"/>
      <c r="G24" s="1116"/>
      <c r="H24" s="600"/>
    </row>
    <row r="25" spans="1:8" ht="13.5">
      <c r="A25" s="1224"/>
      <c r="B25" s="1224"/>
      <c r="C25" s="1225"/>
      <c r="D25" s="1226"/>
      <c r="E25" s="1227"/>
      <c r="F25" s="1227"/>
      <c r="G25" s="1227"/>
      <c r="H25" s="600"/>
    </row>
    <row r="26" spans="1:8" ht="13.5">
      <c r="A26" s="1228"/>
      <c r="B26" s="1228"/>
      <c r="C26" s="894"/>
      <c r="D26" s="1229"/>
      <c r="E26" s="1230"/>
      <c r="F26" s="1230"/>
      <c r="G26" s="1230"/>
      <c r="H26" s="600"/>
    </row>
    <row r="27" spans="1:8" ht="13.5">
      <c r="A27" s="1228"/>
      <c r="B27" s="1228"/>
      <c r="C27" s="894"/>
      <c r="D27" s="1229"/>
      <c r="E27" s="1230"/>
      <c r="F27" s="1230"/>
      <c r="G27" s="1230"/>
      <c r="H27" s="600"/>
    </row>
    <row r="28" spans="1:8" ht="13.5">
      <c r="A28" s="1228"/>
      <c r="B28" s="1228"/>
      <c r="C28" s="894"/>
      <c r="D28" s="1229"/>
      <c r="E28" s="1230"/>
      <c r="F28" s="1230"/>
      <c r="G28" s="1230"/>
      <c r="H28" s="600"/>
    </row>
    <row r="29" spans="1:8" ht="13.5">
      <c r="A29" s="1228"/>
      <c r="B29" s="1228"/>
      <c r="C29" s="894"/>
      <c r="D29" s="1229"/>
      <c r="E29" s="1230"/>
      <c r="F29" s="1230"/>
      <c r="G29" s="1230"/>
      <c r="H29" s="600"/>
    </row>
    <row r="30" spans="1:8" ht="13.5">
      <c r="A30" s="1228"/>
      <c r="B30" s="1228"/>
      <c r="C30" s="894"/>
      <c r="D30" s="1229"/>
      <c r="E30" s="1230"/>
      <c r="F30" s="1230"/>
      <c r="G30" s="1230"/>
      <c r="H30" s="600"/>
    </row>
    <row r="31" spans="1:8" ht="13.5">
      <c r="A31" s="1228"/>
      <c r="B31" s="1228"/>
      <c r="C31" s="894"/>
      <c r="D31" s="1229"/>
      <c r="E31" s="1230"/>
      <c r="F31" s="1230"/>
      <c r="G31" s="1230"/>
      <c r="H31" s="600"/>
    </row>
    <row r="32" spans="1:8" ht="13.5">
      <c r="A32" s="1228"/>
      <c r="B32" s="1228"/>
      <c r="C32" s="894"/>
      <c r="D32" s="1229"/>
      <c r="E32" s="1230"/>
      <c r="F32" s="1230"/>
      <c r="G32" s="1230"/>
      <c r="H32" s="600"/>
    </row>
    <row r="33" spans="1:8" ht="13.5">
      <c r="A33" s="1228"/>
      <c r="B33" s="1228"/>
      <c r="C33" s="894"/>
      <c r="D33" s="1083" t="s">
        <v>1277</v>
      </c>
      <c r="E33" s="1230"/>
      <c r="F33" s="1230"/>
      <c r="G33" s="1230"/>
      <c r="H33" s="600"/>
    </row>
    <row r="34" spans="1:8" ht="13.5">
      <c r="A34" s="1228"/>
      <c r="B34" s="1228"/>
      <c r="C34" s="894"/>
      <c r="E34" s="1230"/>
      <c r="F34" s="1230"/>
      <c r="G34" s="1230"/>
      <c r="H34" s="600"/>
    </row>
    <row r="35" spans="1:8" ht="14.25" thickBot="1">
      <c r="A35" s="1228"/>
      <c r="B35" s="1228"/>
      <c r="C35" s="894"/>
      <c r="D35" s="149"/>
      <c r="E35" s="1230"/>
      <c r="F35" s="1230"/>
      <c r="G35" s="1230"/>
      <c r="H35" s="600"/>
    </row>
    <row r="36" spans="1:8" ht="12.75">
      <c r="A36" s="693"/>
      <c r="B36" s="1220"/>
      <c r="C36" s="878"/>
      <c r="D36" s="842" t="s">
        <v>1668</v>
      </c>
      <c r="E36" s="1221"/>
      <c r="F36" s="1222"/>
      <c r="G36" s="1223"/>
      <c r="H36" s="600"/>
    </row>
    <row r="37" spans="1:8" ht="12.75">
      <c r="A37" s="843" t="s">
        <v>803</v>
      </c>
      <c r="B37" s="699" t="s">
        <v>804</v>
      </c>
      <c r="C37" s="729"/>
      <c r="D37" s="701" t="s">
        <v>459</v>
      </c>
      <c r="E37" s="121">
        <v>110000</v>
      </c>
      <c r="F37" s="721"/>
      <c r="G37" s="704"/>
      <c r="H37" s="600"/>
    </row>
    <row r="38" spans="1:8" ht="12.75">
      <c r="A38" s="705" t="s">
        <v>805</v>
      </c>
      <c r="B38" s="706" t="s">
        <v>806</v>
      </c>
      <c r="C38" s="707" t="s">
        <v>807</v>
      </c>
      <c r="D38" s="708" t="s">
        <v>808</v>
      </c>
      <c r="E38" s="709"/>
      <c r="F38" s="709">
        <v>100</v>
      </c>
      <c r="G38" s="704"/>
      <c r="H38" s="600"/>
    </row>
    <row r="39" spans="1:8" ht="12.75">
      <c r="A39" s="705" t="s">
        <v>930</v>
      </c>
      <c r="B39" s="706" t="s">
        <v>931</v>
      </c>
      <c r="C39" s="710" t="s">
        <v>932</v>
      </c>
      <c r="D39" s="711" t="s">
        <v>933</v>
      </c>
      <c r="E39" s="709"/>
      <c r="F39" s="709">
        <v>162</v>
      </c>
      <c r="G39" s="704"/>
      <c r="H39" s="600"/>
    </row>
    <row r="40" spans="1:8" ht="12.75">
      <c r="A40" s="705" t="s">
        <v>939</v>
      </c>
      <c r="B40" s="706" t="s">
        <v>931</v>
      </c>
      <c r="C40" s="710" t="s">
        <v>940</v>
      </c>
      <c r="D40" s="711" t="s">
        <v>941</v>
      </c>
      <c r="E40" s="709"/>
      <c r="F40" s="709">
        <v>15000</v>
      </c>
      <c r="G40" s="704"/>
      <c r="H40" s="600"/>
    </row>
    <row r="41" spans="1:8" ht="12.75">
      <c r="A41" s="705" t="s">
        <v>942</v>
      </c>
      <c r="B41" s="706" t="s">
        <v>931</v>
      </c>
      <c r="C41" s="710" t="s">
        <v>940</v>
      </c>
      <c r="D41" s="711" t="s">
        <v>899</v>
      </c>
      <c r="E41" s="709"/>
      <c r="F41" s="709">
        <v>1250</v>
      </c>
      <c r="G41" s="704"/>
      <c r="H41" s="600"/>
    </row>
    <row r="42" spans="1:8" ht="12.75">
      <c r="A42" s="705" t="s">
        <v>943</v>
      </c>
      <c r="B42" s="706" t="s">
        <v>931</v>
      </c>
      <c r="C42" s="710" t="s">
        <v>944</v>
      </c>
      <c r="D42" s="711" t="s">
        <v>945</v>
      </c>
      <c r="E42" s="709"/>
      <c r="F42" s="709">
        <v>1890</v>
      </c>
      <c r="G42" s="704"/>
      <c r="H42" s="600"/>
    </row>
    <row r="43" spans="1:8" ht="12.75">
      <c r="A43" s="705" t="s">
        <v>946</v>
      </c>
      <c r="B43" s="706" t="s">
        <v>947</v>
      </c>
      <c r="C43" s="710" t="s">
        <v>151</v>
      </c>
      <c r="D43" s="711" t="s">
        <v>948</v>
      </c>
      <c r="E43" s="709"/>
      <c r="F43" s="709">
        <v>766</v>
      </c>
      <c r="G43" s="704"/>
      <c r="H43" s="600"/>
    </row>
    <row r="44" spans="1:8" ht="12.75">
      <c r="A44" s="705" t="s">
        <v>949</v>
      </c>
      <c r="B44" s="706" t="s">
        <v>947</v>
      </c>
      <c r="C44" s="710" t="s">
        <v>950</v>
      </c>
      <c r="D44" s="711" t="s">
        <v>912</v>
      </c>
      <c r="E44" s="709"/>
      <c r="F44" s="709">
        <v>24407</v>
      </c>
      <c r="G44" s="704"/>
      <c r="H44" s="600"/>
    </row>
    <row r="45" spans="1:8" ht="12.75">
      <c r="A45" s="705" t="s">
        <v>1669</v>
      </c>
      <c r="B45" s="706" t="s">
        <v>1670</v>
      </c>
      <c r="C45" s="707" t="s">
        <v>807</v>
      </c>
      <c r="D45" s="708" t="s">
        <v>808</v>
      </c>
      <c r="E45" s="709"/>
      <c r="F45" s="709">
        <v>2690</v>
      </c>
      <c r="G45" s="704"/>
      <c r="H45" s="600"/>
    </row>
    <row r="46" spans="1:8" ht="12.75">
      <c r="A46" s="705" t="s">
        <v>1671</v>
      </c>
      <c r="B46" s="706" t="s">
        <v>1670</v>
      </c>
      <c r="C46" s="710" t="s">
        <v>940</v>
      </c>
      <c r="D46" s="711" t="s">
        <v>1672</v>
      </c>
      <c r="E46" s="709"/>
      <c r="F46" s="709">
        <v>1100</v>
      </c>
      <c r="G46" s="704"/>
      <c r="H46" s="600"/>
    </row>
    <row r="47" spans="1:8" ht="12.75">
      <c r="A47" s="705" t="s">
        <v>1673</v>
      </c>
      <c r="B47" s="706" t="s">
        <v>1674</v>
      </c>
      <c r="C47" s="710" t="s">
        <v>940</v>
      </c>
      <c r="D47" s="711" t="s">
        <v>1675</v>
      </c>
      <c r="E47" s="709"/>
      <c r="F47" s="709">
        <v>30000</v>
      </c>
      <c r="G47" s="704"/>
      <c r="H47" s="600"/>
    </row>
    <row r="48" spans="1:8" ht="12.75">
      <c r="A48" s="705" t="s">
        <v>1265</v>
      </c>
      <c r="B48" s="706" t="s">
        <v>1262</v>
      </c>
      <c r="C48" s="710" t="s">
        <v>950</v>
      </c>
      <c r="D48" s="711" t="s">
        <v>1266</v>
      </c>
      <c r="E48" s="709"/>
      <c r="F48" s="709">
        <v>5432</v>
      </c>
      <c r="G48" s="704"/>
      <c r="H48" s="600"/>
    </row>
    <row r="49" spans="1:8" ht="12.75">
      <c r="A49" s="712"/>
      <c r="B49" s="713"/>
      <c r="C49" s="718"/>
      <c r="D49" s="614"/>
      <c r="E49" s="716">
        <f>SUM(E37:E44)</f>
        <v>110000</v>
      </c>
      <c r="F49" s="716">
        <f>SUM(F38:F48)</f>
        <v>82797</v>
      </c>
      <c r="G49" s="717">
        <f>SUM(E49,-F49)</f>
        <v>27203</v>
      </c>
      <c r="H49" s="600"/>
    </row>
    <row r="50" spans="1:8" ht="13.5">
      <c r="A50" s="712"/>
      <c r="B50" s="713"/>
      <c r="C50" s="718"/>
      <c r="D50" s="613"/>
      <c r="E50" s="720"/>
      <c r="F50" s="721"/>
      <c r="G50" s="704"/>
      <c r="H50" s="600"/>
    </row>
    <row r="51" spans="1:8" ht="12.75">
      <c r="A51" s="843" t="s">
        <v>803</v>
      </c>
      <c r="B51" s="699" t="s">
        <v>804</v>
      </c>
      <c r="C51" s="718"/>
      <c r="D51" s="719" t="s">
        <v>463</v>
      </c>
      <c r="E51" s="720"/>
      <c r="F51" s="721"/>
      <c r="G51" s="704"/>
      <c r="H51" s="600"/>
    </row>
    <row r="52" spans="1:8" ht="12.75">
      <c r="A52" s="712"/>
      <c r="B52" s="713"/>
      <c r="C52" s="730" t="s">
        <v>1803</v>
      </c>
      <c r="D52" s="13" t="s">
        <v>814</v>
      </c>
      <c r="E52" s="16">
        <v>17463</v>
      </c>
      <c r="F52" s="721"/>
      <c r="G52" s="704"/>
      <c r="H52" s="600"/>
    </row>
    <row r="53" spans="1:8" ht="12.75">
      <c r="A53" s="712"/>
      <c r="B53" s="713"/>
      <c r="C53" s="730" t="s">
        <v>1804</v>
      </c>
      <c r="D53" s="13" t="s">
        <v>1805</v>
      </c>
      <c r="E53" s="16">
        <v>18368</v>
      </c>
      <c r="F53" s="721"/>
      <c r="G53" s="704"/>
      <c r="H53" s="600"/>
    </row>
    <row r="54" spans="1:8" ht="12.75">
      <c r="A54" s="705" t="s">
        <v>815</v>
      </c>
      <c r="B54" s="706" t="s">
        <v>816</v>
      </c>
      <c r="C54" s="731" t="s">
        <v>1804</v>
      </c>
      <c r="D54" s="732" t="s">
        <v>1805</v>
      </c>
      <c r="E54" s="709"/>
      <c r="F54" s="844">
        <v>18368</v>
      </c>
      <c r="G54" s="704"/>
      <c r="H54" s="600"/>
    </row>
    <row r="55" spans="1:8" ht="12.75">
      <c r="A55" s="705" t="s">
        <v>951</v>
      </c>
      <c r="B55" s="706" t="s">
        <v>947</v>
      </c>
      <c r="C55" s="731" t="s">
        <v>1803</v>
      </c>
      <c r="D55" s="732" t="s">
        <v>814</v>
      </c>
      <c r="E55" s="16"/>
      <c r="F55" s="844">
        <v>17463</v>
      </c>
      <c r="G55" s="704"/>
      <c r="H55" s="600"/>
    </row>
    <row r="56" spans="1:8" ht="12.75">
      <c r="A56" s="712"/>
      <c r="B56" s="713"/>
      <c r="C56" s="718"/>
      <c r="D56" s="614"/>
      <c r="E56" s="716">
        <f>SUM(E52:E55)</f>
        <v>35831</v>
      </c>
      <c r="F56" s="716">
        <f>SUM(F52:F55)</f>
        <v>35831</v>
      </c>
      <c r="G56" s="717">
        <f>SUM(E56,-F56)</f>
        <v>0</v>
      </c>
      <c r="H56" s="600"/>
    </row>
    <row r="57" spans="1:8" ht="12.75">
      <c r="A57" s="712"/>
      <c r="B57" s="713"/>
      <c r="C57" s="718"/>
      <c r="D57" s="733"/>
      <c r="E57" s="716"/>
      <c r="F57" s="721"/>
      <c r="G57" s="704"/>
      <c r="H57" s="600"/>
    </row>
    <row r="58" spans="1:8" ht="13.5">
      <c r="A58" s="712"/>
      <c r="B58" s="713"/>
      <c r="C58" s="718"/>
      <c r="D58" s="613" t="s">
        <v>464</v>
      </c>
      <c r="E58" s="724">
        <f>SUM(E56,E49)</f>
        <v>145831</v>
      </c>
      <c r="F58" s="724">
        <f>SUM(F56,F49)</f>
        <v>118628</v>
      </c>
      <c r="G58" s="734">
        <f>SUM(E58,-F58)</f>
        <v>27203</v>
      </c>
      <c r="H58" s="600"/>
    </row>
    <row r="59" spans="1:8" ht="13.5" thickBot="1">
      <c r="A59" s="712"/>
      <c r="B59" s="713"/>
      <c r="C59" s="735"/>
      <c r="D59" s="733"/>
      <c r="E59" s="736"/>
      <c r="F59" s="737"/>
      <c r="G59" s="704"/>
      <c r="H59" s="600"/>
    </row>
    <row r="60" spans="1:8" ht="16.5" thickBot="1">
      <c r="A60" s="738"/>
      <c r="B60" s="739"/>
      <c r="C60" s="740"/>
      <c r="D60" s="615" t="s">
        <v>1843</v>
      </c>
      <c r="E60" s="741">
        <f>SUM(E58,E23)</f>
        <v>151114</v>
      </c>
      <c r="F60" s="741">
        <f>SUM(F58,F23)</f>
        <v>123735</v>
      </c>
      <c r="G60" s="742">
        <f>SUM(E60,-F60)</f>
        <v>27379</v>
      </c>
      <c r="H60" s="600"/>
    </row>
    <row r="61" spans="1:8" ht="12.75">
      <c r="A61" s="689"/>
      <c r="B61" s="689"/>
      <c r="C61" s="689"/>
      <c r="D61" s="600"/>
      <c r="E61" s="600"/>
      <c r="F61" s="600"/>
      <c r="G61" s="600"/>
      <c r="H61" s="600"/>
    </row>
    <row r="62" spans="1:8" ht="12.75">
      <c r="A62" s="689"/>
      <c r="B62" s="689"/>
      <c r="C62" s="689"/>
      <c r="D62" s="600"/>
      <c r="E62" s="600"/>
      <c r="F62" s="600"/>
      <c r="G62" s="600"/>
      <c r="H62" s="600"/>
    </row>
    <row r="63" spans="1:8" ht="12.75">
      <c r="A63" s="689"/>
      <c r="B63" s="689"/>
      <c r="C63" s="689"/>
      <c r="D63" s="600"/>
      <c r="E63" s="600"/>
      <c r="F63" s="600"/>
      <c r="G63" s="600"/>
      <c r="H63" s="600"/>
    </row>
    <row r="64" spans="1:8" ht="15.75">
      <c r="A64" s="1117"/>
      <c r="B64" s="1117"/>
      <c r="C64" s="1118"/>
      <c r="D64" s="1118"/>
      <c r="E64" s="1118"/>
      <c r="F64" s="1118"/>
      <c r="G64" s="609"/>
      <c r="H64" s="600"/>
    </row>
    <row r="65" spans="1:8" ht="12.75">
      <c r="A65" s="689"/>
      <c r="B65" s="689"/>
      <c r="D65" s="107"/>
      <c r="G65" s="600"/>
      <c r="H65" s="600"/>
    </row>
    <row r="66" spans="1:8" ht="12.75">
      <c r="A66" s="689"/>
      <c r="B66" s="689"/>
      <c r="C66" s="689"/>
      <c r="D66" s="600"/>
      <c r="E66" s="600"/>
      <c r="F66" s="600"/>
      <c r="G66" s="600"/>
      <c r="H66" s="600"/>
    </row>
    <row r="68" ht="12.75">
      <c r="D68" s="1083" t="s">
        <v>1278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64">
      <selection activeCell="N78" sqref="N78"/>
    </sheetView>
  </sheetViews>
  <sheetFormatPr defaultColWidth="9.00390625" defaultRowHeight="12.75"/>
  <cols>
    <col min="1" max="1" width="4.75390625" style="23" customWidth="1"/>
    <col min="2" max="2" width="5.375" style="107" customWidth="1"/>
    <col min="3" max="3" width="6.75390625" style="23" customWidth="1"/>
    <col min="4" max="4" width="40.625" style="23" bestFit="1" customWidth="1"/>
    <col min="5" max="5" width="5.75390625" style="23" bestFit="1" customWidth="1"/>
    <col min="6" max="6" width="6.00390625" style="23" bestFit="1" customWidth="1"/>
    <col min="7" max="7" width="5.125" style="23" bestFit="1" customWidth="1"/>
    <col min="8" max="8" width="10.375" style="23" bestFit="1" customWidth="1"/>
    <col min="9" max="9" width="11.25390625" style="23" bestFit="1" customWidth="1"/>
    <col min="10" max="10" width="9.125" style="23" customWidth="1"/>
    <col min="11" max="11" width="10.625" style="23" bestFit="1" customWidth="1"/>
    <col min="12" max="16384" width="9.125" style="23" customWidth="1"/>
  </cols>
  <sheetData>
    <row r="1" spans="1:12" ht="12.75">
      <c r="A1" s="845"/>
      <c r="B1" s="845"/>
      <c r="C1" s="253"/>
      <c r="D1" s="253"/>
      <c r="E1" s="253"/>
      <c r="F1" s="253"/>
      <c r="G1" s="253"/>
      <c r="H1" s="253"/>
      <c r="I1" s="28" t="s">
        <v>1080</v>
      </c>
      <c r="J1" s="253"/>
      <c r="L1" s="28"/>
    </row>
    <row r="2" spans="1:10" ht="18.75">
      <c r="A2" s="1119"/>
      <c r="B2" s="150" t="s">
        <v>1267</v>
      </c>
      <c r="D2" s="253"/>
      <c r="E2" s="1120"/>
      <c r="F2" s="1120"/>
      <c r="G2" s="1119"/>
      <c r="H2" s="1120"/>
      <c r="I2" s="253"/>
      <c r="J2" s="253"/>
    </row>
    <row r="3" spans="1:10" ht="12.75">
      <c r="A3" s="1084"/>
      <c r="B3" s="845"/>
      <c r="C3" s="1121"/>
      <c r="D3" s="1122"/>
      <c r="E3" s="1085"/>
      <c r="F3" s="1085"/>
      <c r="G3" s="1084"/>
      <c r="H3" s="1085"/>
      <c r="I3" s="1121"/>
      <c r="J3" s="1121"/>
    </row>
    <row r="4" spans="1:10" ht="13.5" thickBot="1">
      <c r="A4" s="845"/>
      <c r="B4" s="845"/>
      <c r="C4" s="253"/>
      <c r="D4" s="253"/>
      <c r="E4" s="253"/>
      <c r="F4" s="253"/>
      <c r="G4" s="253"/>
      <c r="H4" s="253"/>
      <c r="I4" s="745" t="s">
        <v>817</v>
      </c>
      <c r="J4" s="253"/>
    </row>
    <row r="5" spans="1:10" ht="13.5">
      <c r="A5" s="846" t="s">
        <v>952</v>
      </c>
      <c r="B5" s="847" t="s">
        <v>818</v>
      </c>
      <c r="C5" s="748" t="s">
        <v>953</v>
      </c>
      <c r="D5" s="847" t="s">
        <v>954</v>
      </c>
      <c r="E5" s="747" t="s">
        <v>821</v>
      </c>
      <c r="F5" s="848" t="s">
        <v>797</v>
      </c>
      <c r="G5" s="849" t="s">
        <v>253</v>
      </c>
      <c r="H5" s="850" t="s">
        <v>1857</v>
      </c>
      <c r="I5" s="749" t="s">
        <v>955</v>
      </c>
      <c r="J5" s="253"/>
    </row>
    <row r="6" spans="1:10" ht="14.25" thickBot="1">
      <c r="A6" s="89"/>
      <c r="B6" s="851"/>
      <c r="C6" s="752"/>
      <c r="D6" s="851"/>
      <c r="E6" s="751"/>
      <c r="F6" s="852"/>
      <c r="G6" s="853"/>
      <c r="H6" s="854"/>
      <c r="I6" s="754" t="s">
        <v>825</v>
      </c>
      <c r="J6" s="253"/>
    </row>
    <row r="7" spans="1:10" ht="12.75">
      <c r="A7" s="755" t="s">
        <v>830</v>
      </c>
      <c r="B7" s="855" t="s">
        <v>840</v>
      </c>
      <c r="C7" s="856" t="s">
        <v>956</v>
      </c>
      <c r="D7" s="857" t="s">
        <v>957</v>
      </c>
      <c r="E7" s="858"/>
      <c r="F7" s="859"/>
      <c r="G7" s="860"/>
      <c r="H7" s="861"/>
      <c r="I7" s="17"/>
      <c r="J7" s="253"/>
    </row>
    <row r="8" spans="1:10" ht="12.75">
      <c r="A8" s="862"/>
      <c r="B8" s="855"/>
      <c r="C8" s="863"/>
      <c r="D8" s="864" t="s">
        <v>958</v>
      </c>
      <c r="E8" s="730"/>
      <c r="F8" s="865"/>
      <c r="G8" s="866"/>
      <c r="H8" s="866"/>
      <c r="I8" s="630"/>
      <c r="J8" s="253"/>
    </row>
    <row r="9" spans="1:10" ht="13.5" thickBot="1">
      <c r="A9" s="867"/>
      <c r="B9" s="868"/>
      <c r="C9" s="869"/>
      <c r="D9" s="210" t="s">
        <v>959</v>
      </c>
      <c r="E9" s="870" t="s">
        <v>960</v>
      </c>
      <c r="F9" s="871" t="s">
        <v>961</v>
      </c>
      <c r="G9" s="870" t="s">
        <v>962</v>
      </c>
      <c r="H9" s="872"/>
      <c r="I9" s="873">
        <v>1801400</v>
      </c>
      <c r="J9" s="253"/>
    </row>
    <row r="10" spans="1:10" ht="12.75">
      <c r="A10" s="874" t="s">
        <v>841</v>
      </c>
      <c r="B10" s="875" t="s">
        <v>963</v>
      </c>
      <c r="C10" s="876" t="s">
        <v>964</v>
      </c>
      <c r="D10" s="877" t="s">
        <v>965</v>
      </c>
      <c r="E10" s="878"/>
      <c r="F10" s="879"/>
      <c r="G10" s="880"/>
      <c r="H10" s="880"/>
      <c r="I10" s="792"/>
      <c r="J10" s="253"/>
    </row>
    <row r="11" spans="1:10" ht="12.75">
      <c r="A11" s="881"/>
      <c r="B11" s="882"/>
      <c r="C11" s="883"/>
      <c r="D11" s="864" t="s">
        <v>966</v>
      </c>
      <c r="E11" s="718"/>
      <c r="F11" s="884"/>
      <c r="G11" s="722"/>
      <c r="H11" s="722"/>
      <c r="I11" s="796"/>
      <c r="J11" s="253"/>
    </row>
    <row r="12" spans="1:10" ht="13.5" thickBot="1">
      <c r="A12" s="885"/>
      <c r="B12" s="886"/>
      <c r="C12" s="887"/>
      <c r="D12" s="888" t="s">
        <v>920</v>
      </c>
      <c r="E12" s="786" t="s">
        <v>967</v>
      </c>
      <c r="F12" s="786" t="s">
        <v>968</v>
      </c>
      <c r="G12" s="786" t="s">
        <v>962</v>
      </c>
      <c r="H12" s="889"/>
      <c r="I12" s="788">
        <v>200000</v>
      </c>
      <c r="J12" s="253"/>
    </row>
    <row r="13" spans="1:10" ht="12.75">
      <c r="A13" s="890" t="s">
        <v>850</v>
      </c>
      <c r="B13" s="891" t="s">
        <v>969</v>
      </c>
      <c r="C13" s="892" t="s">
        <v>970</v>
      </c>
      <c r="D13" s="877" t="s">
        <v>971</v>
      </c>
      <c r="E13" s="878"/>
      <c r="F13" s="879"/>
      <c r="G13" s="880"/>
      <c r="H13" s="880"/>
      <c r="I13" s="792"/>
      <c r="J13" s="253"/>
    </row>
    <row r="14" spans="1:10" ht="12.75">
      <c r="A14" s="893"/>
      <c r="B14" s="882"/>
      <c r="C14" s="894"/>
      <c r="D14" s="895" t="s">
        <v>972</v>
      </c>
      <c r="E14" s="718"/>
      <c r="F14" s="884"/>
      <c r="G14" s="722"/>
      <c r="H14" s="722"/>
      <c r="I14" s="796"/>
      <c r="J14" s="253"/>
    </row>
    <row r="15" spans="1:10" ht="12.75">
      <c r="A15" s="893"/>
      <c r="B15" s="882"/>
      <c r="C15" s="894"/>
      <c r="D15" s="840" t="s">
        <v>973</v>
      </c>
      <c r="E15" s="896" t="s">
        <v>967</v>
      </c>
      <c r="F15" s="897" t="s">
        <v>974</v>
      </c>
      <c r="G15" s="896" t="s">
        <v>847</v>
      </c>
      <c r="H15" s="898"/>
      <c r="I15" s="899">
        <v>843600</v>
      </c>
      <c r="J15" s="253"/>
    </row>
    <row r="16" spans="1:10" ht="13.5" thickBot="1">
      <c r="A16" s="900"/>
      <c r="B16" s="901"/>
      <c r="C16" s="902"/>
      <c r="D16" s="888" t="s">
        <v>923</v>
      </c>
      <c r="E16" s="786" t="s">
        <v>967</v>
      </c>
      <c r="F16" s="903" t="s">
        <v>975</v>
      </c>
      <c r="G16" s="786" t="s">
        <v>847</v>
      </c>
      <c r="H16" s="889"/>
      <c r="I16" s="788">
        <v>4788000</v>
      </c>
      <c r="J16" s="253"/>
    </row>
    <row r="17" spans="1:10" ht="12.75">
      <c r="A17" s="904" t="s">
        <v>860</v>
      </c>
      <c r="B17" s="882" t="s">
        <v>976</v>
      </c>
      <c r="C17" s="856" t="s">
        <v>977</v>
      </c>
      <c r="D17" s="857" t="s">
        <v>978</v>
      </c>
      <c r="E17" s="858"/>
      <c r="F17" s="859"/>
      <c r="G17" s="860"/>
      <c r="H17" s="861"/>
      <c r="I17" s="17"/>
      <c r="J17" s="253"/>
    </row>
    <row r="18" spans="1:10" ht="12.75">
      <c r="A18" s="862"/>
      <c r="B18" s="855"/>
      <c r="C18" s="863"/>
      <c r="D18" s="895" t="s">
        <v>979</v>
      </c>
      <c r="E18" s="730"/>
      <c r="F18" s="865"/>
      <c r="G18" s="866"/>
      <c r="H18" s="866"/>
      <c r="I18" s="630"/>
      <c r="J18" s="253"/>
    </row>
    <row r="19" spans="1:10" ht="13.5" thickBot="1">
      <c r="A19" s="867"/>
      <c r="B19" s="868"/>
      <c r="C19" s="869"/>
      <c r="D19" s="210" t="s">
        <v>980</v>
      </c>
      <c r="E19" s="870" t="s">
        <v>960</v>
      </c>
      <c r="F19" s="871" t="s">
        <v>961</v>
      </c>
      <c r="G19" s="870" t="s">
        <v>962</v>
      </c>
      <c r="H19" s="872"/>
      <c r="I19" s="873">
        <v>1801400</v>
      </c>
      <c r="J19" s="253"/>
    </row>
    <row r="20" spans="1:10" ht="12.75">
      <c r="A20" s="905" t="s">
        <v>879</v>
      </c>
      <c r="B20" s="875" t="s">
        <v>976</v>
      </c>
      <c r="C20" s="876" t="s">
        <v>981</v>
      </c>
      <c r="D20" s="857" t="s">
        <v>982</v>
      </c>
      <c r="E20" s="878"/>
      <c r="F20" s="879"/>
      <c r="G20" s="878"/>
      <c r="H20" s="880"/>
      <c r="I20" s="792"/>
      <c r="J20" s="253"/>
    </row>
    <row r="21" spans="1:10" ht="12.75">
      <c r="A21" s="893"/>
      <c r="B21" s="882"/>
      <c r="C21" s="906"/>
      <c r="D21" s="895" t="s">
        <v>983</v>
      </c>
      <c r="E21" s="728"/>
      <c r="F21" s="907"/>
      <c r="G21" s="728"/>
      <c r="H21" s="908"/>
      <c r="I21" s="795"/>
      <c r="J21" s="253"/>
    </row>
    <row r="22" spans="1:10" ht="13.5" thickBot="1">
      <c r="A22" s="893"/>
      <c r="B22" s="868"/>
      <c r="C22" s="906"/>
      <c r="D22" s="783" t="s">
        <v>984</v>
      </c>
      <c r="E22" s="786" t="s">
        <v>967</v>
      </c>
      <c r="F22" s="903" t="s">
        <v>968</v>
      </c>
      <c r="G22" s="786" t="s">
        <v>985</v>
      </c>
      <c r="H22" s="889"/>
      <c r="I22" s="788">
        <v>50000</v>
      </c>
      <c r="J22" s="253"/>
    </row>
    <row r="23" spans="1:10" ht="12.75">
      <c r="A23" s="905" t="s">
        <v>883</v>
      </c>
      <c r="B23" s="882" t="s">
        <v>986</v>
      </c>
      <c r="C23" s="876" t="s">
        <v>987</v>
      </c>
      <c r="D23" s="857" t="s">
        <v>1676</v>
      </c>
      <c r="E23" s="728"/>
      <c r="F23" s="907"/>
      <c r="G23" s="908"/>
      <c r="H23" s="908"/>
      <c r="I23" s="795"/>
      <c r="J23" s="253"/>
    </row>
    <row r="24" spans="1:10" ht="12.75">
      <c r="A24" s="893"/>
      <c r="B24" s="882"/>
      <c r="C24" s="906"/>
      <c r="D24" s="895" t="s">
        <v>989</v>
      </c>
      <c r="E24" s="728"/>
      <c r="F24" s="907"/>
      <c r="G24" s="908"/>
      <c r="H24" s="908"/>
      <c r="I24" s="795"/>
      <c r="J24" s="253"/>
    </row>
    <row r="25" spans="1:10" ht="12.75">
      <c r="A25" s="881"/>
      <c r="B25" s="882"/>
      <c r="C25" s="906"/>
      <c r="D25" s="840" t="s">
        <v>913</v>
      </c>
      <c r="E25" s="718" t="s">
        <v>990</v>
      </c>
      <c r="F25" s="718" t="s">
        <v>991</v>
      </c>
      <c r="G25" s="718" t="s">
        <v>847</v>
      </c>
      <c r="H25" s="722" t="s">
        <v>1677</v>
      </c>
      <c r="I25" s="796">
        <v>500000</v>
      </c>
      <c r="J25" s="253"/>
    </row>
    <row r="26" spans="1:10" ht="12.75">
      <c r="A26" s="881"/>
      <c r="B26" s="882"/>
      <c r="C26" s="906"/>
      <c r="D26" s="895" t="s">
        <v>992</v>
      </c>
      <c r="E26" s="909"/>
      <c r="F26" s="909"/>
      <c r="G26" s="909"/>
      <c r="H26" s="910"/>
      <c r="I26" s="911"/>
      <c r="J26" s="253"/>
    </row>
    <row r="27" spans="1:10" ht="13.5" thickBot="1">
      <c r="A27" s="885"/>
      <c r="B27" s="886"/>
      <c r="C27" s="727"/>
      <c r="D27" s="888" t="s">
        <v>993</v>
      </c>
      <c r="E27" s="786" t="s">
        <v>967</v>
      </c>
      <c r="F27" s="786" t="s">
        <v>968</v>
      </c>
      <c r="G27" s="786" t="s">
        <v>994</v>
      </c>
      <c r="H27" s="889"/>
      <c r="I27" s="788">
        <v>50000</v>
      </c>
      <c r="J27" s="253"/>
    </row>
    <row r="28" spans="1:10" ht="12.75">
      <c r="A28" s="890" t="s">
        <v>996</v>
      </c>
      <c r="B28" s="882" t="s">
        <v>1172</v>
      </c>
      <c r="C28" s="1037" t="s">
        <v>1678</v>
      </c>
      <c r="D28" s="857" t="s">
        <v>988</v>
      </c>
      <c r="E28" s="1038"/>
      <c r="F28" s="771"/>
      <c r="G28" s="1038"/>
      <c r="H28" s="1038"/>
      <c r="I28" s="773"/>
      <c r="J28" s="253"/>
    </row>
    <row r="29" spans="1:10" ht="12.75">
      <c r="A29" s="904"/>
      <c r="B29" s="1039"/>
      <c r="C29" s="1040"/>
      <c r="D29" s="895" t="s">
        <v>1679</v>
      </c>
      <c r="E29" s="1041"/>
      <c r="F29" s="1042"/>
      <c r="G29" s="1043"/>
      <c r="H29" s="1043"/>
      <c r="I29" s="1044"/>
      <c r="J29" s="253"/>
    </row>
    <row r="30" spans="1:10" ht="13.5" thickBot="1">
      <c r="A30" s="900"/>
      <c r="B30" s="901"/>
      <c r="C30" s="1045"/>
      <c r="D30" s="1046" t="s">
        <v>1680</v>
      </c>
      <c r="E30" s="1047" t="s">
        <v>1681</v>
      </c>
      <c r="F30" s="1048"/>
      <c r="G30" s="1047" t="s">
        <v>833</v>
      </c>
      <c r="H30" s="1047"/>
      <c r="I30" s="1049">
        <v>-4429200</v>
      </c>
      <c r="J30" s="253"/>
    </row>
    <row r="31" spans="1:10" ht="12.75">
      <c r="A31" s="890" t="s">
        <v>1001</v>
      </c>
      <c r="B31" s="882" t="s">
        <v>1172</v>
      </c>
      <c r="C31" s="1037" t="s">
        <v>1682</v>
      </c>
      <c r="D31" s="857" t="s">
        <v>1683</v>
      </c>
      <c r="E31" s="1038"/>
      <c r="F31" s="771"/>
      <c r="G31" s="1038"/>
      <c r="H31" s="1038"/>
      <c r="I31" s="773"/>
      <c r="J31" s="253"/>
    </row>
    <row r="32" spans="1:10" ht="12.75">
      <c r="A32" s="904"/>
      <c r="B32" s="1039"/>
      <c r="C32" s="1040"/>
      <c r="D32" s="895" t="s">
        <v>1684</v>
      </c>
      <c r="E32" s="1041"/>
      <c r="F32" s="1042"/>
      <c r="G32" s="1043"/>
      <c r="H32" s="1043"/>
      <c r="I32" s="1044"/>
      <c r="J32" s="253"/>
    </row>
    <row r="33" spans="1:10" ht="13.5" thickBot="1">
      <c r="A33" s="900"/>
      <c r="B33" s="901"/>
      <c r="C33" s="1045"/>
      <c r="D33" s="1046" t="s">
        <v>1685</v>
      </c>
      <c r="E33" s="1047" t="s">
        <v>967</v>
      </c>
      <c r="F33" s="1048" t="s">
        <v>1686</v>
      </c>
      <c r="G33" s="1047" t="s">
        <v>833</v>
      </c>
      <c r="H33" s="1047"/>
      <c r="I33" s="1049">
        <v>26391300</v>
      </c>
      <c r="J33" s="253"/>
    </row>
    <row r="34" spans="1:10" ht="12.75">
      <c r="A34" s="905" t="s">
        <v>1003</v>
      </c>
      <c r="B34" s="875" t="s">
        <v>1172</v>
      </c>
      <c r="C34" s="1050" t="s">
        <v>1687</v>
      </c>
      <c r="D34" s="156" t="s">
        <v>1688</v>
      </c>
      <c r="E34" s="878"/>
      <c r="F34" s="879"/>
      <c r="G34" s="878"/>
      <c r="H34" s="880"/>
      <c r="I34" s="792"/>
      <c r="J34" s="253"/>
    </row>
    <row r="35" spans="1:10" ht="12.75">
      <c r="A35" s="893"/>
      <c r="B35" s="1051"/>
      <c r="C35" s="883"/>
      <c r="D35" s="895" t="s">
        <v>1689</v>
      </c>
      <c r="E35" s="718"/>
      <c r="F35" s="884"/>
      <c r="G35" s="718"/>
      <c r="H35" s="722"/>
      <c r="I35" s="796"/>
      <c r="J35" s="253"/>
    </row>
    <row r="36" spans="1:10" ht="13.5" thickBot="1">
      <c r="A36" s="1052"/>
      <c r="B36" s="1053"/>
      <c r="C36" s="934"/>
      <c r="D36" s="800" t="s">
        <v>1690</v>
      </c>
      <c r="E36" s="727" t="s">
        <v>967</v>
      </c>
      <c r="F36" s="1054" t="s">
        <v>968</v>
      </c>
      <c r="G36" s="727" t="s">
        <v>847</v>
      </c>
      <c r="H36" s="1055"/>
      <c r="I36" s="937">
        <v>201800</v>
      </c>
      <c r="J36" s="253"/>
    </row>
    <row r="37" spans="1:10" ht="12.75">
      <c r="A37" s="905" t="s">
        <v>1006</v>
      </c>
      <c r="B37" s="882" t="s">
        <v>1172</v>
      </c>
      <c r="C37" s="1037" t="s">
        <v>1691</v>
      </c>
      <c r="D37" s="857" t="s">
        <v>1692</v>
      </c>
      <c r="E37" s="878"/>
      <c r="F37" s="879"/>
      <c r="G37" s="880"/>
      <c r="H37" s="880"/>
      <c r="I37" s="792"/>
      <c r="J37" s="253"/>
    </row>
    <row r="38" spans="1:10" ht="12.75">
      <c r="A38" s="893"/>
      <c r="B38" s="882"/>
      <c r="C38" s="894"/>
      <c r="D38" s="895" t="s">
        <v>1689</v>
      </c>
      <c r="E38" s="718"/>
      <c r="F38" s="884"/>
      <c r="G38" s="722"/>
      <c r="H38" s="722"/>
      <c r="I38" s="796"/>
      <c r="J38" s="253"/>
    </row>
    <row r="39" spans="1:10" ht="13.5" thickBot="1">
      <c r="A39" s="885"/>
      <c r="B39" s="886"/>
      <c r="C39" s="887"/>
      <c r="D39" s="888" t="s">
        <v>1203</v>
      </c>
      <c r="E39" s="727" t="s">
        <v>967</v>
      </c>
      <c r="F39" s="1054" t="s">
        <v>968</v>
      </c>
      <c r="G39" s="727" t="s">
        <v>1121</v>
      </c>
      <c r="H39" s="1055"/>
      <c r="I39" s="937">
        <v>702800</v>
      </c>
      <c r="J39" s="253"/>
    </row>
    <row r="40" spans="1:10" ht="12.75">
      <c r="A40" s="755" t="s">
        <v>1028</v>
      </c>
      <c r="B40" s="1056" t="s">
        <v>1693</v>
      </c>
      <c r="C40" s="856" t="s">
        <v>1694</v>
      </c>
      <c r="D40" s="156" t="s">
        <v>1695</v>
      </c>
      <c r="E40" s="1057"/>
      <c r="F40" s="1058"/>
      <c r="G40" s="861"/>
      <c r="H40" s="861"/>
      <c r="I40" s="759"/>
      <c r="J40" s="253"/>
    </row>
    <row r="41" spans="1:10" ht="12.75">
      <c r="A41" s="862"/>
      <c r="B41" s="855"/>
      <c r="C41" s="863"/>
      <c r="D41" s="895" t="s">
        <v>1696</v>
      </c>
      <c r="E41" s="730"/>
      <c r="F41" s="865"/>
      <c r="G41" s="866"/>
      <c r="H41" s="866"/>
      <c r="I41" s="630"/>
      <c r="J41" s="253"/>
    </row>
    <row r="42" spans="1:10" ht="13.5" thickBot="1">
      <c r="A42" s="867"/>
      <c r="B42" s="868"/>
      <c r="C42" s="1059"/>
      <c r="D42" s="1015" t="s">
        <v>1194</v>
      </c>
      <c r="E42" s="870" t="s">
        <v>960</v>
      </c>
      <c r="F42" s="871" t="s">
        <v>1697</v>
      </c>
      <c r="G42" s="870" t="s">
        <v>985</v>
      </c>
      <c r="H42" s="870"/>
      <c r="I42" s="873">
        <v>65000</v>
      </c>
      <c r="J42" s="253"/>
    </row>
    <row r="43" spans="1:10" ht="12.75">
      <c r="A43" s="755" t="s">
        <v>1039</v>
      </c>
      <c r="B43" s="855" t="s">
        <v>1693</v>
      </c>
      <c r="C43" s="856" t="s">
        <v>1698</v>
      </c>
      <c r="D43" s="857" t="s">
        <v>1699</v>
      </c>
      <c r="E43" s="858"/>
      <c r="F43" s="859"/>
      <c r="G43" s="860"/>
      <c r="H43" s="861"/>
      <c r="I43" s="17"/>
      <c r="J43" s="253"/>
    </row>
    <row r="44" spans="1:10" ht="12.75">
      <c r="A44" s="862"/>
      <c r="B44" s="855"/>
      <c r="C44" s="863"/>
      <c r="D44" s="895" t="s">
        <v>1700</v>
      </c>
      <c r="E44" s="730"/>
      <c r="F44" s="865"/>
      <c r="G44" s="866"/>
      <c r="H44" s="866"/>
      <c r="I44" s="630"/>
      <c r="J44" s="253"/>
    </row>
    <row r="45" spans="1:10" ht="13.5" thickBot="1">
      <c r="A45" s="867"/>
      <c r="B45" s="868"/>
      <c r="C45" s="1059"/>
      <c r="D45" s="1015" t="s">
        <v>1701</v>
      </c>
      <c r="E45" s="870" t="s">
        <v>1702</v>
      </c>
      <c r="F45" s="871" t="s">
        <v>1703</v>
      </c>
      <c r="G45" s="870" t="s">
        <v>985</v>
      </c>
      <c r="H45" s="870"/>
      <c r="I45" s="873">
        <v>30000</v>
      </c>
      <c r="J45" s="253"/>
    </row>
    <row r="46" spans="1:10" ht="12.75">
      <c r="A46" s="755" t="s">
        <v>1041</v>
      </c>
      <c r="B46" s="1056" t="s">
        <v>1704</v>
      </c>
      <c r="C46" s="856" t="s">
        <v>1705</v>
      </c>
      <c r="D46" s="156" t="s">
        <v>1706</v>
      </c>
      <c r="E46" s="1057"/>
      <c r="F46" s="1058"/>
      <c r="G46" s="861"/>
      <c r="H46" s="861"/>
      <c r="I46" s="759"/>
      <c r="J46" s="253"/>
    </row>
    <row r="47" spans="1:10" ht="12.75">
      <c r="A47" s="862"/>
      <c r="B47" s="855"/>
      <c r="C47" s="863"/>
      <c r="D47" s="895" t="s">
        <v>1707</v>
      </c>
      <c r="E47" s="730"/>
      <c r="F47" s="865"/>
      <c r="G47" s="866"/>
      <c r="H47" s="866"/>
      <c r="I47" s="630"/>
      <c r="J47" s="253"/>
    </row>
    <row r="48" spans="1:10" ht="13.5" thickBot="1">
      <c r="A48" s="867"/>
      <c r="B48" s="868"/>
      <c r="C48" s="869"/>
      <c r="D48" s="210" t="s">
        <v>1708</v>
      </c>
      <c r="E48" s="870" t="s">
        <v>960</v>
      </c>
      <c r="F48" s="871" t="s">
        <v>961</v>
      </c>
      <c r="G48" s="870" t="s">
        <v>962</v>
      </c>
      <c r="H48" s="872"/>
      <c r="I48" s="873">
        <v>1672500</v>
      </c>
      <c r="J48" s="253"/>
    </row>
    <row r="49" spans="1:10" ht="12.75">
      <c r="A49" s="890" t="s">
        <v>1045</v>
      </c>
      <c r="B49" s="875" t="s">
        <v>1709</v>
      </c>
      <c r="C49" s="1060" t="s">
        <v>1710</v>
      </c>
      <c r="D49" s="1061" t="s">
        <v>1711</v>
      </c>
      <c r="E49" s="1038"/>
      <c r="F49" s="771"/>
      <c r="G49" s="1038"/>
      <c r="H49" s="1038"/>
      <c r="I49" s="773"/>
      <c r="J49" s="253"/>
    </row>
    <row r="50" spans="1:10" ht="12.75">
      <c r="A50" s="904"/>
      <c r="B50" s="1039"/>
      <c r="C50" s="1062"/>
      <c r="D50" s="895" t="s">
        <v>1712</v>
      </c>
      <c r="E50" s="1041"/>
      <c r="F50" s="1042"/>
      <c r="G50" s="1041"/>
      <c r="H50" s="1042"/>
      <c r="I50" s="1044"/>
      <c r="J50" s="253"/>
    </row>
    <row r="51" spans="1:10" ht="13.5" thickBot="1">
      <c r="A51" s="900"/>
      <c r="B51" s="901"/>
      <c r="C51" s="902"/>
      <c r="D51" s="1063" t="s">
        <v>1713</v>
      </c>
      <c r="E51" s="1045" t="s">
        <v>1714</v>
      </c>
      <c r="F51" s="1064" t="s">
        <v>1715</v>
      </c>
      <c r="G51" s="1045" t="s">
        <v>1031</v>
      </c>
      <c r="H51" s="1065">
        <v>210026</v>
      </c>
      <c r="I51" s="1066">
        <v>4434000</v>
      </c>
      <c r="J51" s="253"/>
    </row>
    <row r="52" spans="1:10" ht="12.75">
      <c r="A52" s="890" t="s">
        <v>1050</v>
      </c>
      <c r="B52" s="875" t="s">
        <v>1709</v>
      </c>
      <c r="C52" s="1060" t="s">
        <v>1716</v>
      </c>
      <c r="D52" s="1061" t="s">
        <v>1717</v>
      </c>
      <c r="E52" s="1038"/>
      <c r="F52" s="771"/>
      <c r="G52" s="1038"/>
      <c r="H52" s="1038"/>
      <c r="I52" s="773"/>
      <c r="J52" s="253"/>
    </row>
    <row r="53" spans="1:10" ht="12.75">
      <c r="A53" s="904"/>
      <c r="B53" s="1039"/>
      <c r="C53" s="1062"/>
      <c r="D53" s="895" t="s">
        <v>1712</v>
      </c>
      <c r="E53" s="1041"/>
      <c r="F53" s="1042"/>
      <c r="G53" s="1041"/>
      <c r="H53" s="1042"/>
      <c r="I53" s="1044"/>
      <c r="J53" s="253"/>
    </row>
    <row r="54" spans="1:10" ht="13.5" thickBot="1">
      <c r="A54" s="900"/>
      <c r="B54" s="901"/>
      <c r="C54" s="902"/>
      <c r="D54" s="1063" t="s">
        <v>1718</v>
      </c>
      <c r="E54" s="1045" t="s">
        <v>1714</v>
      </c>
      <c r="F54" s="1064" t="s">
        <v>1715</v>
      </c>
      <c r="G54" s="1045" t="s">
        <v>1031</v>
      </c>
      <c r="H54" s="1065">
        <v>210026</v>
      </c>
      <c r="I54" s="1066">
        <v>4536000</v>
      </c>
      <c r="J54" s="253"/>
    </row>
    <row r="55" spans="1:10" ht="12.75">
      <c r="A55" s="890" t="s">
        <v>1061</v>
      </c>
      <c r="B55" s="875" t="s">
        <v>1709</v>
      </c>
      <c r="C55" s="1060" t="s">
        <v>1719</v>
      </c>
      <c r="D55" s="1061" t="s">
        <v>1720</v>
      </c>
      <c r="E55" s="1038"/>
      <c r="F55" s="771"/>
      <c r="G55" s="1038"/>
      <c r="H55" s="1038"/>
      <c r="I55" s="773"/>
      <c r="J55" s="253"/>
    </row>
    <row r="56" spans="1:10" ht="12.75">
      <c r="A56" s="904"/>
      <c r="B56" s="1039"/>
      <c r="C56" s="1062"/>
      <c r="D56" s="895" t="s">
        <v>1712</v>
      </c>
      <c r="E56" s="1041"/>
      <c r="F56" s="1042"/>
      <c r="G56" s="1041"/>
      <c r="H56" s="1042"/>
      <c r="I56" s="1044"/>
      <c r="J56" s="253"/>
    </row>
    <row r="57" spans="1:10" ht="13.5" thickBot="1">
      <c r="A57" s="900"/>
      <c r="B57" s="901"/>
      <c r="C57" s="902"/>
      <c r="D57" s="1063" t="s">
        <v>1721</v>
      </c>
      <c r="E57" s="1045" t="s">
        <v>1714</v>
      </c>
      <c r="F57" s="1064" t="s">
        <v>1715</v>
      </c>
      <c r="G57" s="1045" t="s">
        <v>1031</v>
      </c>
      <c r="H57" s="1065">
        <v>210026</v>
      </c>
      <c r="I57" s="1066">
        <v>6516000</v>
      </c>
      <c r="J57" s="253"/>
    </row>
    <row r="58" spans="1:10" ht="12.75">
      <c r="A58" s="890" t="s">
        <v>1063</v>
      </c>
      <c r="B58" s="875" t="s">
        <v>1709</v>
      </c>
      <c r="C58" s="1060" t="s">
        <v>467</v>
      </c>
      <c r="D58" s="1061" t="s">
        <v>1722</v>
      </c>
      <c r="E58" s="1038"/>
      <c r="F58" s="771"/>
      <c r="G58" s="1038"/>
      <c r="H58" s="1038"/>
      <c r="I58" s="773"/>
      <c r="J58" s="253"/>
    </row>
    <row r="59" spans="1:10" ht="12.75">
      <c r="A59" s="904"/>
      <c r="B59" s="1039"/>
      <c r="C59" s="1062"/>
      <c r="D59" s="895" t="s">
        <v>1712</v>
      </c>
      <c r="E59" s="1041"/>
      <c r="F59" s="1042"/>
      <c r="G59" s="1041"/>
      <c r="H59" s="1042"/>
      <c r="I59" s="1044"/>
      <c r="J59" s="253"/>
    </row>
    <row r="60" spans="1:10" ht="13.5" thickBot="1">
      <c r="A60" s="900"/>
      <c r="B60" s="901"/>
      <c r="C60" s="902"/>
      <c r="D60" s="1063" t="s">
        <v>1723</v>
      </c>
      <c r="E60" s="1045" t="s">
        <v>1714</v>
      </c>
      <c r="F60" s="1064" t="s">
        <v>1715</v>
      </c>
      <c r="G60" s="1045" t="s">
        <v>1031</v>
      </c>
      <c r="H60" s="1065">
        <v>210026</v>
      </c>
      <c r="I60" s="1066">
        <v>2036200</v>
      </c>
      <c r="J60" s="253"/>
    </row>
    <row r="61" spans="4:10" ht="13.5" thickBot="1">
      <c r="D61" s="1231" t="s">
        <v>1279</v>
      </c>
      <c r="J61" s="253"/>
    </row>
    <row r="62" spans="1:10" ht="12.75">
      <c r="A62" s="755" t="s">
        <v>1068</v>
      </c>
      <c r="B62" s="1056" t="s">
        <v>1761</v>
      </c>
      <c r="C62" s="856" t="s">
        <v>1268</v>
      </c>
      <c r="D62" s="156" t="s">
        <v>1462</v>
      </c>
      <c r="E62" s="1057"/>
      <c r="F62" s="1058"/>
      <c r="G62" s="861"/>
      <c r="H62" s="861"/>
      <c r="I62" s="759"/>
      <c r="J62" s="253"/>
    </row>
    <row r="63" spans="1:10" ht="12.75">
      <c r="A63" s="862"/>
      <c r="B63" s="855"/>
      <c r="C63" s="863"/>
      <c r="D63" s="895" t="s">
        <v>1463</v>
      </c>
      <c r="E63" s="730"/>
      <c r="F63" s="865"/>
      <c r="G63" s="866"/>
      <c r="H63" s="866"/>
      <c r="I63" s="630"/>
      <c r="J63" s="253"/>
    </row>
    <row r="64" spans="1:10" ht="13.5" thickBot="1">
      <c r="A64" s="867"/>
      <c r="B64" s="868"/>
      <c r="C64" s="1059"/>
      <c r="D64" s="1015" t="s">
        <v>1464</v>
      </c>
      <c r="E64" s="870" t="s">
        <v>960</v>
      </c>
      <c r="F64" s="871" t="s">
        <v>1465</v>
      </c>
      <c r="G64" s="870" t="s">
        <v>962</v>
      </c>
      <c r="H64" s="870"/>
      <c r="I64" s="873">
        <v>106800</v>
      </c>
      <c r="J64" s="253"/>
    </row>
    <row r="65" spans="1:10" ht="12.75">
      <c r="A65" s="755" t="s">
        <v>1073</v>
      </c>
      <c r="B65" s="1056" t="s">
        <v>1466</v>
      </c>
      <c r="C65" s="856" t="s">
        <v>1467</v>
      </c>
      <c r="D65" s="156" t="s">
        <v>1468</v>
      </c>
      <c r="E65" s="1057"/>
      <c r="F65" s="1058"/>
      <c r="G65" s="861"/>
      <c r="H65" s="861"/>
      <c r="I65" s="759"/>
      <c r="J65" s="253"/>
    </row>
    <row r="66" spans="1:10" ht="12.75">
      <c r="A66" s="862"/>
      <c r="B66" s="855"/>
      <c r="C66" s="863"/>
      <c r="D66" s="895" t="s">
        <v>1469</v>
      </c>
      <c r="E66" s="730"/>
      <c r="F66" s="865"/>
      <c r="G66" s="866"/>
      <c r="H66" s="866"/>
      <c r="I66" s="630"/>
      <c r="J66" s="253"/>
    </row>
    <row r="67" spans="1:10" ht="13.5" thickBot="1">
      <c r="A67" s="867"/>
      <c r="B67" s="868"/>
      <c r="C67" s="1059"/>
      <c r="D67" s="1015" t="s">
        <v>1470</v>
      </c>
      <c r="E67" s="870" t="s">
        <v>960</v>
      </c>
      <c r="F67" s="871" t="s">
        <v>1471</v>
      </c>
      <c r="G67" s="870" t="s">
        <v>962</v>
      </c>
      <c r="H67" s="870"/>
      <c r="I67" s="873">
        <v>160000</v>
      </c>
      <c r="J67" s="253"/>
    </row>
    <row r="68" spans="1:10" ht="12.75">
      <c r="A68" s="755" t="s">
        <v>1076</v>
      </c>
      <c r="B68" s="1056" t="s">
        <v>1472</v>
      </c>
      <c r="C68" s="856" t="s">
        <v>1473</v>
      </c>
      <c r="D68" s="156" t="s">
        <v>1474</v>
      </c>
      <c r="E68" s="1057"/>
      <c r="F68" s="1058"/>
      <c r="G68" s="861"/>
      <c r="H68" s="861"/>
      <c r="I68" s="759"/>
      <c r="J68" s="253"/>
    </row>
    <row r="69" spans="1:10" ht="12.75">
      <c r="A69" s="862"/>
      <c r="B69" s="855"/>
      <c r="C69" s="863"/>
      <c r="D69" s="895" t="s">
        <v>1475</v>
      </c>
      <c r="E69" s="730"/>
      <c r="F69" s="865"/>
      <c r="G69" s="866"/>
      <c r="H69" s="866"/>
      <c r="I69" s="630"/>
      <c r="J69" s="253"/>
    </row>
    <row r="70" spans="1:10" ht="13.5" thickBot="1">
      <c r="A70" s="867"/>
      <c r="B70" s="868"/>
      <c r="C70" s="869"/>
      <c r="D70" s="210" t="s">
        <v>1476</v>
      </c>
      <c r="E70" s="870" t="s">
        <v>960</v>
      </c>
      <c r="F70" s="871" t="s">
        <v>961</v>
      </c>
      <c r="G70" s="870" t="s">
        <v>962</v>
      </c>
      <c r="H70" s="872"/>
      <c r="I70" s="873">
        <v>1672500</v>
      </c>
      <c r="J70" s="253"/>
    </row>
    <row r="71" spans="1:10" ht="12.75">
      <c r="A71" s="755" t="s">
        <v>1078</v>
      </c>
      <c r="B71" s="1056" t="s">
        <v>1477</v>
      </c>
      <c r="C71" s="876" t="s">
        <v>1478</v>
      </c>
      <c r="D71" s="156" t="s">
        <v>1479</v>
      </c>
      <c r="E71" s="878"/>
      <c r="F71" s="879"/>
      <c r="G71" s="878"/>
      <c r="H71" s="1123"/>
      <c r="I71" s="792"/>
      <c r="J71" s="253"/>
    </row>
    <row r="72" spans="1:10" ht="12.75">
      <c r="A72" s="893"/>
      <c r="B72" s="882"/>
      <c r="C72" s="883"/>
      <c r="D72" s="895" t="s">
        <v>1480</v>
      </c>
      <c r="E72" s="728"/>
      <c r="F72" s="907"/>
      <c r="G72" s="728"/>
      <c r="H72" s="1124"/>
      <c r="I72" s="795"/>
      <c r="J72" s="253"/>
    </row>
    <row r="73" spans="1:10" ht="12.75">
      <c r="A73" s="881"/>
      <c r="B73" s="882"/>
      <c r="C73" s="906"/>
      <c r="D73" s="711" t="s">
        <v>1481</v>
      </c>
      <c r="E73" s="718"/>
      <c r="F73" s="884"/>
      <c r="G73" s="718"/>
      <c r="H73" s="1125"/>
      <c r="I73" s="796"/>
      <c r="J73" s="253"/>
    </row>
    <row r="74" spans="1:10" ht="12.75">
      <c r="A74" s="881"/>
      <c r="B74" s="1126"/>
      <c r="C74" s="906"/>
      <c r="D74" s="614" t="s">
        <v>1482</v>
      </c>
      <c r="E74" s="718" t="s">
        <v>1483</v>
      </c>
      <c r="F74" s="909" t="s">
        <v>1484</v>
      </c>
      <c r="G74" s="718" t="s">
        <v>865</v>
      </c>
      <c r="H74" s="1127" t="s">
        <v>1485</v>
      </c>
      <c r="I74" s="796">
        <v>137400</v>
      </c>
      <c r="J74" s="253"/>
    </row>
    <row r="75" spans="1:10" ht="12.75">
      <c r="A75" s="881"/>
      <c r="B75" s="1126"/>
      <c r="C75" s="906"/>
      <c r="D75" s="614" t="s">
        <v>1486</v>
      </c>
      <c r="E75" s="718" t="s">
        <v>1483</v>
      </c>
      <c r="F75" s="718" t="s">
        <v>1487</v>
      </c>
      <c r="G75" s="718" t="s">
        <v>865</v>
      </c>
      <c r="H75" s="1127" t="s">
        <v>1485</v>
      </c>
      <c r="I75" s="630">
        <v>12100</v>
      </c>
      <c r="J75" s="253"/>
    </row>
    <row r="76" spans="1:10" ht="12.75">
      <c r="A76" s="881"/>
      <c r="B76" s="1126"/>
      <c r="C76" s="906"/>
      <c r="D76" s="614" t="s">
        <v>1488</v>
      </c>
      <c r="E76" s="718" t="s">
        <v>1489</v>
      </c>
      <c r="F76" s="909" t="s">
        <v>1490</v>
      </c>
      <c r="G76" s="718" t="s">
        <v>865</v>
      </c>
      <c r="H76" s="1127" t="s">
        <v>1485</v>
      </c>
      <c r="I76" s="796">
        <v>6967700</v>
      </c>
      <c r="J76" s="253"/>
    </row>
    <row r="77" spans="1:10" ht="13.5" thickBot="1">
      <c r="A77" s="885"/>
      <c r="B77" s="1128"/>
      <c r="C77" s="727"/>
      <c r="D77" s="783" t="s">
        <v>1486</v>
      </c>
      <c r="E77" s="786" t="s">
        <v>1489</v>
      </c>
      <c r="F77" s="786" t="s">
        <v>1487</v>
      </c>
      <c r="G77" s="786" t="s">
        <v>865</v>
      </c>
      <c r="H77" s="921" t="s">
        <v>1485</v>
      </c>
      <c r="I77" s="788">
        <v>614800</v>
      </c>
      <c r="J77" s="253"/>
    </row>
    <row r="78" spans="1:10" ht="12.75">
      <c r="A78" s="755" t="s">
        <v>1083</v>
      </c>
      <c r="B78" s="1056" t="s">
        <v>1472</v>
      </c>
      <c r="C78" s="892" t="s">
        <v>1491</v>
      </c>
      <c r="D78" s="156" t="s">
        <v>1502</v>
      </c>
      <c r="E78" s="878"/>
      <c r="F78" s="879"/>
      <c r="G78" s="880"/>
      <c r="H78" s="880"/>
      <c r="I78" s="792"/>
      <c r="J78" s="253"/>
    </row>
    <row r="79" spans="1:10" ht="12.75">
      <c r="A79" s="893"/>
      <c r="B79" s="882"/>
      <c r="C79" s="894"/>
      <c r="D79" s="895" t="s">
        <v>1503</v>
      </c>
      <c r="E79" s="718"/>
      <c r="F79" s="884"/>
      <c r="G79" s="722"/>
      <c r="H79" s="722"/>
      <c r="I79" s="796"/>
      <c r="J79" s="253"/>
    </row>
    <row r="80" spans="1:10" ht="13.5" thickBot="1">
      <c r="A80" s="1052"/>
      <c r="B80" s="886"/>
      <c r="C80" s="887"/>
      <c r="D80" s="888" t="s">
        <v>973</v>
      </c>
      <c r="E80" s="1129" t="s">
        <v>967</v>
      </c>
      <c r="F80" s="1130" t="s">
        <v>974</v>
      </c>
      <c r="G80" s="1129" t="s">
        <v>847</v>
      </c>
      <c r="H80" s="1131"/>
      <c r="I80" s="1132">
        <v>754300</v>
      </c>
      <c r="J80" s="253"/>
    </row>
    <row r="81" spans="1:10" ht="12.75">
      <c r="A81" s="755" t="s">
        <v>1087</v>
      </c>
      <c r="B81" s="1056" t="s">
        <v>1472</v>
      </c>
      <c r="C81" s="892" t="s">
        <v>1504</v>
      </c>
      <c r="D81" s="156" t="s">
        <v>1505</v>
      </c>
      <c r="E81" s="728"/>
      <c r="F81" s="907"/>
      <c r="G81" s="908"/>
      <c r="H81" s="908"/>
      <c r="I81" s="795"/>
      <c r="J81" s="253"/>
    </row>
    <row r="82" spans="1:10" ht="12.75">
      <c r="A82" s="881"/>
      <c r="B82" s="882"/>
      <c r="C82" s="906"/>
      <c r="D82" s="895" t="s">
        <v>1506</v>
      </c>
      <c r="E82" s="909"/>
      <c r="F82" s="909"/>
      <c r="G82" s="909"/>
      <c r="H82" s="910"/>
      <c r="I82" s="911"/>
      <c r="J82" s="253"/>
    </row>
    <row r="83" spans="1:10" ht="13.5" thickBot="1">
      <c r="A83" s="885"/>
      <c r="B83" s="886"/>
      <c r="C83" s="727"/>
      <c r="D83" s="888" t="s">
        <v>1507</v>
      </c>
      <c r="E83" s="786" t="s">
        <v>967</v>
      </c>
      <c r="F83" s="786" t="s">
        <v>968</v>
      </c>
      <c r="G83" s="786" t="s">
        <v>994</v>
      </c>
      <c r="H83" s="889"/>
      <c r="I83" s="788">
        <v>-50000</v>
      </c>
      <c r="J83" s="253"/>
    </row>
    <row r="84" spans="1:10" ht="12.75">
      <c r="A84" s="755" t="s">
        <v>1091</v>
      </c>
      <c r="B84" s="1056" t="s">
        <v>1508</v>
      </c>
      <c r="C84" s="892" t="s">
        <v>1509</v>
      </c>
      <c r="D84" s="156" t="s">
        <v>1510</v>
      </c>
      <c r="E84" s="728"/>
      <c r="F84" s="907"/>
      <c r="G84" s="908"/>
      <c r="H84" s="908"/>
      <c r="I84" s="795"/>
      <c r="J84" s="253"/>
    </row>
    <row r="85" spans="1:10" ht="12.75">
      <c r="A85" s="893"/>
      <c r="B85" s="882"/>
      <c r="C85" s="906"/>
      <c r="D85" s="895" t="s">
        <v>1511</v>
      </c>
      <c r="E85" s="728"/>
      <c r="F85" s="907"/>
      <c r="G85" s="908"/>
      <c r="H85" s="908"/>
      <c r="I85" s="795"/>
      <c r="J85" s="253"/>
    </row>
    <row r="86" spans="1:10" ht="12.75">
      <c r="A86" s="881"/>
      <c r="B86" s="882"/>
      <c r="C86" s="1133"/>
      <c r="D86" s="1134" t="s">
        <v>1257</v>
      </c>
      <c r="E86" s="718" t="s">
        <v>967</v>
      </c>
      <c r="F86" s="718" t="s">
        <v>1512</v>
      </c>
      <c r="G86" s="718" t="s">
        <v>1513</v>
      </c>
      <c r="H86" s="722"/>
      <c r="I86" s="796">
        <v>7567000</v>
      </c>
      <c r="J86" s="253"/>
    </row>
    <row r="87" spans="1:10" ht="13.5" thickBot="1">
      <c r="A87" s="885"/>
      <c r="B87" s="886"/>
      <c r="C87" s="1135"/>
      <c r="D87" s="1015" t="s">
        <v>1258</v>
      </c>
      <c r="E87" s="786" t="s">
        <v>967</v>
      </c>
      <c r="F87" s="786" t="s">
        <v>1514</v>
      </c>
      <c r="G87" s="786" t="s">
        <v>1513</v>
      </c>
      <c r="H87" s="889"/>
      <c r="I87" s="788">
        <v>7567000</v>
      </c>
      <c r="J87" s="253"/>
    </row>
    <row r="88" spans="1:10" ht="12.75">
      <c r="A88" s="755" t="s">
        <v>1096</v>
      </c>
      <c r="B88" s="1056" t="s">
        <v>1515</v>
      </c>
      <c r="C88" s="892" t="s">
        <v>1516</v>
      </c>
      <c r="D88" s="156" t="s">
        <v>1517</v>
      </c>
      <c r="E88" s="1038"/>
      <c r="F88" s="771"/>
      <c r="G88" s="1038"/>
      <c r="H88" s="1038"/>
      <c r="I88" s="773"/>
      <c r="J88" s="253"/>
    </row>
    <row r="89" spans="1:10" ht="13.5" thickBot="1">
      <c r="A89" s="900"/>
      <c r="B89" s="901"/>
      <c r="C89" s="1045"/>
      <c r="D89" s="1046" t="s">
        <v>1518</v>
      </c>
      <c r="E89" s="1047" t="s">
        <v>967</v>
      </c>
      <c r="F89" s="1048" t="s">
        <v>1519</v>
      </c>
      <c r="G89" s="1047" t="s">
        <v>833</v>
      </c>
      <c r="H89" s="1047"/>
      <c r="I89" s="1049">
        <v>1811000</v>
      </c>
      <c r="J89" s="253"/>
    </row>
    <row r="90" spans="1:10" ht="12.75">
      <c r="A90" s="755" t="s">
        <v>1101</v>
      </c>
      <c r="B90" s="1056" t="s">
        <v>1520</v>
      </c>
      <c r="C90" s="892" t="s">
        <v>1521</v>
      </c>
      <c r="D90" s="156" t="s">
        <v>1522</v>
      </c>
      <c r="E90" s="728"/>
      <c r="F90" s="907"/>
      <c r="G90" s="908"/>
      <c r="H90" s="908"/>
      <c r="I90" s="795"/>
      <c r="J90" s="253"/>
    </row>
    <row r="91" spans="1:10" ht="13.5" thickBot="1">
      <c r="A91" s="885"/>
      <c r="B91" s="886"/>
      <c r="C91" s="1135"/>
      <c r="D91" s="1015" t="s">
        <v>1523</v>
      </c>
      <c r="E91" s="786" t="s">
        <v>967</v>
      </c>
      <c r="F91" s="786" t="s">
        <v>1512</v>
      </c>
      <c r="G91" s="786" t="s">
        <v>1513</v>
      </c>
      <c r="H91" s="889"/>
      <c r="I91" s="788">
        <v>6770600</v>
      </c>
      <c r="J91" s="253"/>
    </row>
    <row r="92" spans="1:10" ht="13.5" thickBot="1">
      <c r="A92" s="89"/>
      <c r="B92" s="1136"/>
      <c r="C92" s="1137"/>
      <c r="D92" s="1137" t="s">
        <v>886</v>
      </c>
      <c r="E92" s="1138"/>
      <c r="F92" s="1138"/>
      <c r="G92" s="1139"/>
      <c r="H92" s="1139"/>
      <c r="I92" s="1140">
        <f>SUM(I8:I91)</f>
        <v>86282000</v>
      </c>
      <c r="J92" s="253"/>
    </row>
    <row r="93" spans="1:10" ht="12.75">
      <c r="A93" s="845"/>
      <c r="B93" s="845"/>
      <c r="C93" s="253"/>
      <c r="D93" s="253"/>
      <c r="E93" s="253"/>
      <c r="F93" s="253"/>
      <c r="G93" s="253"/>
      <c r="H93" s="253"/>
      <c r="I93" s="253"/>
      <c r="J93" s="253"/>
    </row>
    <row r="94" spans="1:10" ht="12.75">
      <c r="A94" s="845"/>
      <c r="B94" s="845"/>
      <c r="C94" s="253"/>
      <c r="D94" s="253"/>
      <c r="E94" s="253"/>
      <c r="F94" s="253"/>
      <c r="G94" s="253"/>
      <c r="H94" s="253"/>
      <c r="I94" s="253"/>
      <c r="J94" s="253"/>
    </row>
    <row r="122" ht="12.75">
      <c r="D122" s="1231" t="s">
        <v>1280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630"/>
  <sheetViews>
    <sheetView zoomScalePageLayoutView="0" workbookViewId="0" topLeftCell="A591">
      <selection activeCell="F616" sqref="F616"/>
    </sheetView>
  </sheetViews>
  <sheetFormatPr defaultColWidth="9.00390625" defaultRowHeight="12.75"/>
  <cols>
    <col min="1" max="1" width="5.00390625" style="23" bestFit="1" customWidth="1"/>
    <col min="2" max="2" width="5.875" style="107" bestFit="1" customWidth="1"/>
    <col min="3" max="3" width="18.25390625" style="23" bestFit="1" customWidth="1"/>
    <col min="4" max="4" width="6.75390625" style="23" bestFit="1" customWidth="1"/>
    <col min="5" max="5" width="5.75390625" style="23" bestFit="1" customWidth="1"/>
    <col min="6" max="6" width="10.375" style="23" customWidth="1"/>
    <col min="7" max="7" width="5.75390625" style="23" bestFit="1" customWidth="1"/>
    <col min="8" max="8" width="14.125" style="23" bestFit="1" customWidth="1"/>
    <col min="9" max="9" width="7.875" style="23" customWidth="1"/>
    <col min="10" max="11" width="10.625" style="23" bestFit="1" customWidth="1"/>
    <col min="12" max="16384" width="9.125" style="23" customWidth="1"/>
  </cols>
  <sheetData>
    <row r="1" spans="2:10" ht="12.75">
      <c r="B1" s="23"/>
      <c r="G1" s="107"/>
      <c r="I1" s="107"/>
      <c r="J1" s="28" t="s">
        <v>1790</v>
      </c>
    </row>
    <row r="2" spans="2:9" ht="12.75">
      <c r="B2" s="23"/>
      <c r="D2" s="193"/>
      <c r="E2" s="193"/>
      <c r="G2" s="107"/>
      <c r="I2" s="107"/>
    </row>
    <row r="3" spans="1:12" ht="18.75">
      <c r="A3" s="66"/>
      <c r="B3" s="743" t="s">
        <v>1524</v>
      </c>
      <c r="C3" s="66"/>
      <c r="D3" s="1067"/>
      <c r="E3" s="1068"/>
      <c r="F3" s="66"/>
      <c r="G3" s="744"/>
      <c r="H3" s="66"/>
      <c r="I3" s="744"/>
      <c r="J3" s="66"/>
      <c r="K3" s="66"/>
      <c r="L3" s="66"/>
    </row>
    <row r="4" spans="2:10" ht="13.5" thickBot="1">
      <c r="B4" s="23"/>
      <c r="D4" s="1069"/>
      <c r="E4" s="1070"/>
      <c r="F4" s="241"/>
      <c r="I4" s="107"/>
      <c r="J4" s="745" t="s">
        <v>817</v>
      </c>
    </row>
    <row r="5" spans="1:10" ht="13.5">
      <c r="A5" s="746" t="s">
        <v>818</v>
      </c>
      <c r="B5" s="747" t="s">
        <v>819</v>
      </c>
      <c r="C5" s="747" t="s">
        <v>801</v>
      </c>
      <c r="D5" s="747" t="s">
        <v>820</v>
      </c>
      <c r="E5" s="747" t="s">
        <v>821</v>
      </c>
      <c r="F5" s="748" t="s">
        <v>797</v>
      </c>
      <c r="G5" s="747" t="s">
        <v>253</v>
      </c>
      <c r="H5" s="748" t="s">
        <v>1857</v>
      </c>
      <c r="I5" s="912" t="s">
        <v>822</v>
      </c>
      <c r="J5" s="749" t="s">
        <v>823</v>
      </c>
    </row>
    <row r="6" spans="1:10" ht="14.25" thickBot="1">
      <c r="A6" s="750"/>
      <c r="B6" s="751"/>
      <c r="C6" s="751"/>
      <c r="D6" s="751" t="s">
        <v>824</v>
      </c>
      <c r="E6" s="751"/>
      <c r="F6" s="752"/>
      <c r="G6" s="751"/>
      <c r="H6" s="752"/>
      <c r="I6" s="753"/>
      <c r="J6" s="754" t="s">
        <v>825</v>
      </c>
    </row>
    <row r="7" spans="1:10" ht="12.75">
      <c r="A7" s="755" t="s">
        <v>826</v>
      </c>
      <c r="B7" s="195"/>
      <c r="C7" s="756" t="s">
        <v>827</v>
      </c>
      <c r="D7" s="1071"/>
      <c r="E7" s="1071"/>
      <c r="F7" s="757"/>
      <c r="G7" s="757"/>
      <c r="H7" s="757"/>
      <c r="I7" s="758"/>
      <c r="J7" s="759"/>
    </row>
    <row r="8" spans="1:10" ht="13.5" thickBot="1">
      <c r="A8" s="88"/>
      <c r="B8" s="1141"/>
      <c r="C8" s="95" t="s">
        <v>828</v>
      </c>
      <c r="D8" s="518"/>
      <c r="E8" s="518"/>
      <c r="F8" s="760"/>
      <c r="G8" s="760"/>
      <c r="H8" s="760"/>
      <c r="I8" s="761"/>
      <c r="J8" s="17"/>
    </row>
    <row r="9" spans="1:10" ht="12.75">
      <c r="A9" s="755" t="s">
        <v>829</v>
      </c>
      <c r="B9" s="195" t="s">
        <v>830</v>
      </c>
      <c r="C9" s="756" t="s">
        <v>831</v>
      </c>
      <c r="D9" s="1071"/>
      <c r="E9" s="1071"/>
      <c r="F9" s="757"/>
      <c r="G9" s="757"/>
      <c r="H9" s="757"/>
      <c r="I9" s="758"/>
      <c r="J9" s="759"/>
    </row>
    <row r="10" spans="1:10" ht="12.75">
      <c r="A10" s="762"/>
      <c r="B10" s="1142"/>
      <c r="C10" s="49" t="s">
        <v>832</v>
      </c>
      <c r="D10" s="354">
        <v>6409</v>
      </c>
      <c r="E10" s="354">
        <v>6901</v>
      </c>
      <c r="F10" s="760"/>
      <c r="G10" s="760" t="s">
        <v>833</v>
      </c>
      <c r="H10" s="760" t="s">
        <v>834</v>
      </c>
      <c r="I10" s="763" t="s">
        <v>835</v>
      </c>
      <c r="J10" s="17">
        <v>-100000</v>
      </c>
    </row>
    <row r="11" spans="1:10" ht="12.75">
      <c r="A11" s="762"/>
      <c r="B11" s="1142"/>
      <c r="C11" s="49" t="s">
        <v>832</v>
      </c>
      <c r="D11" s="354">
        <v>6409</v>
      </c>
      <c r="E11" s="354">
        <v>5901</v>
      </c>
      <c r="F11" s="760"/>
      <c r="G11" s="760" t="s">
        <v>833</v>
      </c>
      <c r="H11" s="760"/>
      <c r="I11" s="763" t="s">
        <v>836</v>
      </c>
      <c r="J11" s="17">
        <v>-570000</v>
      </c>
    </row>
    <row r="12" spans="1:10" ht="12.75">
      <c r="A12" s="762"/>
      <c r="B12" s="1142"/>
      <c r="C12" s="13" t="s">
        <v>837</v>
      </c>
      <c r="D12" s="1072">
        <v>2141</v>
      </c>
      <c r="E12" s="1072">
        <v>5137</v>
      </c>
      <c r="F12" s="764"/>
      <c r="G12" s="764" t="s">
        <v>838</v>
      </c>
      <c r="H12" s="764"/>
      <c r="I12" s="765"/>
      <c r="J12" s="630">
        <v>570000</v>
      </c>
    </row>
    <row r="13" spans="1:10" ht="13.5" thickBot="1">
      <c r="A13" s="766"/>
      <c r="B13" s="767"/>
      <c r="C13" s="210" t="s">
        <v>837</v>
      </c>
      <c r="D13" s="1073">
        <v>2141</v>
      </c>
      <c r="E13" s="1073">
        <v>6122</v>
      </c>
      <c r="F13" s="768"/>
      <c r="G13" s="768" t="s">
        <v>838</v>
      </c>
      <c r="H13" s="768" t="s">
        <v>839</v>
      </c>
      <c r="I13" s="769"/>
      <c r="J13" s="770">
        <v>100000</v>
      </c>
    </row>
    <row r="14" spans="1:10" ht="12.75">
      <c r="A14" s="755" t="s">
        <v>840</v>
      </c>
      <c r="B14" s="195" t="s">
        <v>841</v>
      </c>
      <c r="C14" s="756" t="s">
        <v>842</v>
      </c>
      <c r="D14" s="1071"/>
      <c r="E14" s="1071"/>
      <c r="F14" s="757"/>
      <c r="G14" s="757"/>
      <c r="H14" s="757"/>
      <c r="I14" s="758"/>
      <c r="J14" s="759"/>
    </row>
    <row r="15" spans="1:10" ht="12.75">
      <c r="A15" s="762"/>
      <c r="B15" s="1142"/>
      <c r="C15" s="49" t="s">
        <v>832</v>
      </c>
      <c r="D15" s="354">
        <v>3111</v>
      </c>
      <c r="E15" s="354">
        <v>6121</v>
      </c>
      <c r="F15" s="760"/>
      <c r="G15" s="760" t="s">
        <v>843</v>
      </c>
      <c r="H15" s="760" t="s">
        <v>844</v>
      </c>
      <c r="I15" s="763"/>
      <c r="J15" s="17">
        <v>-5000000</v>
      </c>
    </row>
    <row r="16" spans="1:10" ht="12.75">
      <c r="A16" s="762"/>
      <c r="B16" s="1142"/>
      <c r="C16" s="49" t="s">
        <v>832</v>
      </c>
      <c r="D16" s="354">
        <v>4351</v>
      </c>
      <c r="E16" s="354">
        <v>6121</v>
      </c>
      <c r="F16" s="760"/>
      <c r="G16" s="760" t="s">
        <v>845</v>
      </c>
      <c r="H16" s="760" t="s">
        <v>846</v>
      </c>
      <c r="I16" s="763"/>
      <c r="J16" s="17">
        <v>-1359000</v>
      </c>
    </row>
    <row r="17" spans="1:10" ht="12.75">
      <c r="A17" s="762"/>
      <c r="B17" s="1142"/>
      <c r="C17" s="13" t="s">
        <v>837</v>
      </c>
      <c r="D17" s="1072">
        <v>3111</v>
      </c>
      <c r="E17" s="1072">
        <v>6351</v>
      </c>
      <c r="F17" s="764"/>
      <c r="G17" s="764" t="s">
        <v>847</v>
      </c>
      <c r="H17" s="764" t="s">
        <v>848</v>
      </c>
      <c r="I17" s="765"/>
      <c r="J17" s="630">
        <v>6172000</v>
      </c>
    </row>
    <row r="18" spans="1:10" ht="13.5" thickBot="1">
      <c r="A18" s="766"/>
      <c r="B18" s="767"/>
      <c r="C18" s="210" t="s">
        <v>837</v>
      </c>
      <c r="D18" s="1073">
        <v>3113</v>
      </c>
      <c r="E18" s="1073">
        <v>6351</v>
      </c>
      <c r="F18" s="768"/>
      <c r="G18" s="768" t="s">
        <v>847</v>
      </c>
      <c r="H18" s="768" t="s">
        <v>849</v>
      </c>
      <c r="I18" s="769"/>
      <c r="J18" s="770">
        <v>187000</v>
      </c>
    </row>
    <row r="19" spans="1:10" ht="12.75">
      <c r="A19" s="755" t="s">
        <v>840</v>
      </c>
      <c r="B19" s="195" t="s">
        <v>850</v>
      </c>
      <c r="C19" s="756" t="s">
        <v>851</v>
      </c>
      <c r="D19" s="1074"/>
      <c r="E19" s="1074"/>
      <c r="F19" s="771"/>
      <c r="G19" s="771"/>
      <c r="H19" s="771"/>
      <c r="I19" s="772"/>
      <c r="J19" s="773"/>
    </row>
    <row r="20" spans="1:10" ht="12.75">
      <c r="A20" s="774"/>
      <c r="B20" s="1143"/>
      <c r="C20" s="775" t="s">
        <v>852</v>
      </c>
      <c r="D20" s="1075">
        <v>6402</v>
      </c>
      <c r="E20" s="1075">
        <v>2221</v>
      </c>
      <c r="F20" s="776" t="s">
        <v>853</v>
      </c>
      <c r="G20" s="777" t="s">
        <v>854</v>
      </c>
      <c r="H20" s="778" t="s">
        <v>855</v>
      </c>
      <c r="I20" s="779"/>
      <c r="J20" s="780">
        <v>1625400</v>
      </c>
    </row>
    <row r="21" spans="1:10" ht="12.75">
      <c r="A21" s="774"/>
      <c r="B21" s="1143"/>
      <c r="C21" s="775" t="s">
        <v>852</v>
      </c>
      <c r="D21" s="1075">
        <v>6402</v>
      </c>
      <c r="E21" s="1075">
        <v>2221</v>
      </c>
      <c r="F21" s="776" t="s">
        <v>856</v>
      </c>
      <c r="G21" s="777" t="s">
        <v>854</v>
      </c>
      <c r="H21" s="778" t="s">
        <v>855</v>
      </c>
      <c r="I21" s="779"/>
      <c r="J21" s="780">
        <v>143400</v>
      </c>
    </row>
    <row r="22" spans="1:10" ht="12.75">
      <c r="A22" s="774"/>
      <c r="B22" s="1143"/>
      <c r="C22" s="775" t="s">
        <v>852</v>
      </c>
      <c r="D22" s="1075">
        <v>6402</v>
      </c>
      <c r="E22" s="1075">
        <v>2221</v>
      </c>
      <c r="F22" s="776" t="s">
        <v>857</v>
      </c>
      <c r="G22" s="777" t="s">
        <v>854</v>
      </c>
      <c r="H22" s="778" t="s">
        <v>855</v>
      </c>
      <c r="I22" s="779"/>
      <c r="J22" s="780">
        <v>143400</v>
      </c>
    </row>
    <row r="23" spans="1:10" ht="13.5" thickBot="1">
      <c r="A23" s="781"/>
      <c r="B23" s="782"/>
      <c r="C23" s="783" t="s">
        <v>858</v>
      </c>
      <c r="D23" s="920"/>
      <c r="E23" s="920">
        <v>8115</v>
      </c>
      <c r="F23" s="784"/>
      <c r="G23" s="785" t="s">
        <v>859</v>
      </c>
      <c r="H23" s="786"/>
      <c r="I23" s="787"/>
      <c r="J23" s="788">
        <v>-1912200</v>
      </c>
    </row>
    <row r="24" spans="1:10" ht="12.75">
      <c r="A24" s="755" t="s">
        <v>840</v>
      </c>
      <c r="B24" s="195" t="s">
        <v>860</v>
      </c>
      <c r="C24" s="756" t="s">
        <v>861</v>
      </c>
      <c r="D24" s="1076"/>
      <c r="E24" s="1076"/>
      <c r="F24" s="790"/>
      <c r="G24" s="790"/>
      <c r="H24" s="790"/>
      <c r="I24" s="791"/>
      <c r="J24" s="792"/>
    </row>
    <row r="25" spans="1:10" ht="12.75">
      <c r="A25" s="762"/>
      <c r="B25" s="1142"/>
      <c r="C25" s="49" t="s">
        <v>832</v>
      </c>
      <c r="D25" s="354">
        <v>6409</v>
      </c>
      <c r="E25" s="354">
        <v>5901</v>
      </c>
      <c r="F25" s="760"/>
      <c r="G25" s="760" t="s">
        <v>833</v>
      </c>
      <c r="H25" s="760"/>
      <c r="I25" s="763" t="s">
        <v>836</v>
      </c>
      <c r="J25" s="17">
        <v>-18368000</v>
      </c>
    </row>
    <row r="26" spans="1:10" ht="12.75">
      <c r="A26" s="793"/>
      <c r="B26" s="1144"/>
      <c r="C26" s="614" t="s">
        <v>837</v>
      </c>
      <c r="D26" s="728" t="s">
        <v>862</v>
      </c>
      <c r="E26" s="728" t="s">
        <v>863</v>
      </c>
      <c r="F26" s="728" t="s">
        <v>864</v>
      </c>
      <c r="G26" s="728" t="s">
        <v>865</v>
      </c>
      <c r="H26" s="728" t="s">
        <v>866</v>
      </c>
      <c r="I26" s="794"/>
      <c r="J26" s="795">
        <v>72000</v>
      </c>
    </row>
    <row r="27" spans="1:10" ht="12.75">
      <c r="A27" s="793"/>
      <c r="B27" s="1144"/>
      <c r="C27" s="614" t="s">
        <v>837</v>
      </c>
      <c r="D27" s="728" t="s">
        <v>862</v>
      </c>
      <c r="E27" s="718" t="s">
        <v>867</v>
      </c>
      <c r="F27" s="728" t="s">
        <v>864</v>
      </c>
      <c r="G27" s="718" t="s">
        <v>865</v>
      </c>
      <c r="H27" s="728" t="s">
        <v>866</v>
      </c>
      <c r="I27" s="794"/>
      <c r="J27" s="796">
        <v>7000</v>
      </c>
    </row>
    <row r="28" spans="1:10" ht="12.75">
      <c r="A28" s="793"/>
      <c r="B28" s="1144"/>
      <c r="C28" s="614" t="s">
        <v>837</v>
      </c>
      <c r="D28" s="728" t="s">
        <v>862</v>
      </c>
      <c r="E28" s="718" t="s">
        <v>868</v>
      </c>
      <c r="F28" s="728" t="s">
        <v>864</v>
      </c>
      <c r="G28" s="728" t="s">
        <v>865</v>
      </c>
      <c r="H28" s="728" t="s">
        <v>866</v>
      </c>
      <c r="I28" s="794"/>
      <c r="J28" s="796">
        <v>17000</v>
      </c>
    </row>
    <row r="29" spans="1:10" ht="12.75">
      <c r="A29" s="793"/>
      <c r="B29" s="1144"/>
      <c r="C29" s="1093" t="s">
        <v>837</v>
      </c>
      <c r="D29" s="728" t="s">
        <v>862</v>
      </c>
      <c r="E29" s="718" t="s">
        <v>869</v>
      </c>
      <c r="F29" s="728" t="s">
        <v>864</v>
      </c>
      <c r="G29" s="718" t="s">
        <v>865</v>
      </c>
      <c r="H29" s="728" t="s">
        <v>866</v>
      </c>
      <c r="I29" s="794"/>
      <c r="J29" s="796">
        <v>5000</v>
      </c>
    </row>
    <row r="30" spans="1:10" ht="12.75">
      <c r="A30" s="793"/>
      <c r="B30" s="1144"/>
      <c r="C30" s="1093" t="s">
        <v>832</v>
      </c>
      <c r="D30" s="728" t="s">
        <v>862</v>
      </c>
      <c r="E30" s="718" t="s">
        <v>870</v>
      </c>
      <c r="F30" s="728" t="s">
        <v>864</v>
      </c>
      <c r="G30" s="728" t="s">
        <v>865</v>
      </c>
      <c r="H30" s="728" t="s">
        <v>866</v>
      </c>
      <c r="I30" s="794"/>
      <c r="J30" s="796">
        <v>91800</v>
      </c>
    </row>
    <row r="31" spans="1:10" ht="12.75">
      <c r="A31" s="793"/>
      <c r="B31" s="1144"/>
      <c r="C31" s="614" t="s">
        <v>837</v>
      </c>
      <c r="D31" s="728" t="s">
        <v>862</v>
      </c>
      <c r="E31" s="728" t="s">
        <v>871</v>
      </c>
      <c r="F31" s="728" t="s">
        <v>872</v>
      </c>
      <c r="G31" s="728" t="s">
        <v>865</v>
      </c>
      <c r="H31" s="797" t="s">
        <v>873</v>
      </c>
      <c r="I31" s="794"/>
      <c r="J31" s="796">
        <v>15419000</v>
      </c>
    </row>
    <row r="32" spans="1:10" ht="12.75">
      <c r="A32" s="793"/>
      <c r="B32" s="1144"/>
      <c r="C32" s="614" t="s">
        <v>837</v>
      </c>
      <c r="D32" s="728" t="s">
        <v>862</v>
      </c>
      <c r="E32" s="728" t="s">
        <v>863</v>
      </c>
      <c r="F32" s="718" t="s">
        <v>874</v>
      </c>
      <c r="G32" s="728" t="s">
        <v>865</v>
      </c>
      <c r="H32" s="728" t="s">
        <v>866</v>
      </c>
      <c r="I32" s="794"/>
      <c r="J32" s="796">
        <v>6500</v>
      </c>
    </row>
    <row r="33" spans="1:10" ht="12.75">
      <c r="A33" s="793"/>
      <c r="B33" s="1144"/>
      <c r="C33" s="614" t="s">
        <v>837</v>
      </c>
      <c r="D33" s="728" t="s">
        <v>862</v>
      </c>
      <c r="E33" s="718" t="s">
        <v>867</v>
      </c>
      <c r="F33" s="718" t="s">
        <v>874</v>
      </c>
      <c r="G33" s="718" t="s">
        <v>865</v>
      </c>
      <c r="H33" s="728" t="s">
        <v>866</v>
      </c>
      <c r="I33" s="794"/>
      <c r="J33" s="796">
        <v>1000</v>
      </c>
    </row>
    <row r="34" spans="1:10" ht="12.75">
      <c r="A34" s="793"/>
      <c r="B34" s="1144"/>
      <c r="C34" s="1093" t="s">
        <v>837</v>
      </c>
      <c r="D34" s="728" t="s">
        <v>862</v>
      </c>
      <c r="E34" s="718" t="s">
        <v>868</v>
      </c>
      <c r="F34" s="718" t="s">
        <v>874</v>
      </c>
      <c r="G34" s="728" t="s">
        <v>865</v>
      </c>
      <c r="H34" s="728" t="s">
        <v>866</v>
      </c>
      <c r="I34" s="794"/>
      <c r="J34" s="796">
        <v>1500</v>
      </c>
    </row>
    <row r="35" spans="1:10" ht="12.75">
      <c r="A35" s="793"/>
      <c r="B35" s="1144"/>
      <c r="C35" s="1093" t="s">
        <v>832</v>
      </c>
      <c r="D35" s="728" t="s">
        <v>862</v>
      </c>
      <c r="E35" s="718" t="s">
        <v>869</v>
      </c>
      <c r="F35" s="718" t="s">
        <v>874</v>
      </c>
      <c r="G35" s="718" t="s">
        <v>865</v>
      </c>
      <c r="H35" s="728" t="s">
        <v>866</v>
      </c>
      <c r="I35" s="794"/>
      <c r="J35" s="796">
        <v>500</v>
      </c>
    </row>
    <row r="36" spans="1:10" ht="12.75">
      <c r="A36" s="793"/>
      <c r="B36" s="1144"/>
      <c r="C36" s="614" t="s">
        <v>837</v>
      </c>
      <c r="D36" s="728" t="s">
        <v>862</v>
      </c>
      <c r="E36" s="718" t="s">
        <v>870</v>
      </c>
      <c r="F36" s="718" t="s">
        <v>874</v>
      </c>
      <c r="G36" s="728" t="s">
        <v>865</v>
      </c>
      <c r="H36" s="728" t="s">
        <v>866</v>
      </c>
      <c r="I36" s="794"/>
      <c r="J36" s="796">
        <v>8100</v>
      </c>
    </row>
    <row r="37" spans="1:10" ht="12.75">
      <c r="A37" s="793"/>
      <c r="B37" s="1144"/>
      <c r="C37" s="614" t="s">
        <v>837</v>
      </c>
      <c r="D37" s="728" t="s">
        <v>862</v>
      </c>
      <c r="E37" s="728" t="s">
        <v>871</v>
      </c>
      <c r="F37" s="718" t="s">
        <v>874</v>
      </c>
      <c r="G37" s="718" t="s">
        <v>865</v>
      </c>
      <c r="H37" s="797" t="s">
        <v>873</v>
      </c>
      <c r="I37" s="794"/>
      <c r="J37" s="796">
        <v>1360500</v>
      </c>
    </row>
    <row r="38" spans="1:10" ht="12.75">
      <c r="A38" s="793"/>
      <c r="B38" s="1144"/>
      <c r="C38" s="614" t="s">
        <v>837</v>
      </c>
      <c r="D38" s="728" t="s">
        <v>862</v>
      </c>
      <c r="E38" s="728" t="s">
        <v>863</v>
      </c>
      <c r="F38" s="718" t="s">
        <v>875</v>
      </c>
      <c r="G38" s="728" t="s">
        <v>865</v>
      </c>
      <c r="H38" s="718" t="s">
        <v>876</v>
      </c>
      <c r="I38" s="794"/>
      <c r="J38" s="796">
        <v>6500</v>
      </c>
    </row>
    <row r="39" spans="1:10" ht="12.75">
      <c r="A39" s="793"/>
      <c r="B39" s="1144"/>
      <c r="C39" s="1093" t="s">
        <v>837</v>
      </c>
      <c r="D39" s="728" t="s">
        <v>862</v>
      </c>
      <c r="E39" s="718" t="s">
        <v>867</v>
      </c>
      <c r="F39" s="718" t="s">
        <v>875</v>
      </c>
      <c r="G39" s="718" t="s">
        <v>865</v>
      </c>
      <c r="H39" s="718" t="s">
        <v>876</v>
      </c>
      <c r="I39" s="794"/>
      <c r="J39" s="796">
        <v>1000</v>
      </c>
    </row>
    <row r="40" spans="1:10" ht="12.75">
      <c r="A40" s="793"/>
      <c r="B40" s="1144"/>
      <c r="C40" s="1093" t="s">
        <v>832</v>
      </c>
      <c r="D40" s="728" t="s">
        <v>862</v>
      </c>
      <c r="E40" s="718" t="s">
        <v>868</v>
      </c>
      <c r="F40" s="718" t="s">
        <v>875</v>
      </c>
      <c r="G40" s="728" t="s">
        <v>865</v>
      </c>
      <c r="H40" s="718" t="s">
        <v>876</v>
      </c>
      <c r="I40" s="798"/>
      <c r="J40" s="796">
        <v>1500</v>
      </c>
    </row>
    <row r="41" spans="1:10" ht="12.75">
      <c r="A41" s="793"/>
      <c r="B41" s="1144"/>
      <c r="C41" s="1093" t="s">
        <v>832</v>
      </c>
      <c r="D41" s="728" t="s">
        <v>862</v>
      </c>
      <c r="E41" s="718" t="s">
        <v>869</v>
      </c>
      <c r="F41" s="718" t="s">
        <v>875</v>
      </c>
      <c r="G41" s="718" t="s">
        <v>865</v>
      </c>
      <c r="H41" s="718" t="s">
        <v>876</v>
      </c>
      <c r="I41" s="794"/>
      <c r="J41" s="796">
        <v>500</v>
      </c>
    </row>
    <row r="42" spans="1:10" ht="12.75">
      <c r="A42" s="793"/>
      <c r="B42" s="1144"/>
      <c r="C42" s="1093" t="s">
        <v>837</v>
      </c>
      <c r="D42" s="728" t="s">
        <v>862</v>
      </c>
      <c r="E42" s="718" t="s">
        <v>870</v>
      </c>
      <c r="F42" s="718" t="s">
        <v>875</v>
      </c>
      <c r="G42" s="728" t="s">
        <v>865</v>
      </c>
      <c r="H42" s="718" t="s">
        <v>876</v>
      </c>
      <c r="I42" s="794"/>
      <c r="J42" s="796">
        <v>8100</v>
      </c>
    </row>
    <row r="43" spans="1:10" ht="13.5" thickBot="1">
      <c r="A43" s="799"/>
      <c r="B43" s="800"/>
      <c r="C43" s="801" t="s">
        <v>832</v>
      </c>
      <c r="D43" s="727" t="s">
        <v>862</v>
      </c>
      <c r="E43" s="727" t="s">
        <v>871</v>
      </c>
      <c r="F43" s="786" t="s">
        <v>875</v>
      </c>
      <c r="G43" s="727" t="s">
        <v>865</v>
      </c>
      <c r="H43" s="802" t="s">
        <v>877</v>
      </c>
      <c r="I43" s="803"/>
      <c r="J43" s="788">
        <v>1360500</v>
      </c>
    </row>
    <row r="44" spans="1:10" ht="12.75">
      <c r="A44" s="755" t="s">
        <v>878</v>
      </c>
      <c r="B44" s="195" t="s">
        <v>879</v>
      </c>
      <c r="C44" s="756" t="s">
        <v>880</v>
      </c>
      <c r="D44" s="1074"/>
      <c r="E44" s="1074"/>
      <c r="F44" s="771"/>
      <c r="G44" s="771"/>
      <c r="H44" s="771"/>
      <c r="I44" s="772"/>
      <c r="J44" s="773"/>
    </row>
    <row r="45" spans="1:10" ht="12.75">
      <c r="A45" s="774"/>
      <c r="B45" s="1143"/>
      <c r="C45" s="775" t="s">
        <v>852</v>
      </c>
      <c r="D45" s="1075">
        <v>6402</v>
      </c>
      <c r="E45" s="1075">
        <v>2221</v>
      </c>
      <c r="F45" s="776" t="s">
        <v>853</v>
      </c>
      <c r="G45" s="777" t="s">
        <v>881</v>
      </c>
      <c r="H45" s="778" t="s">
        <v>882</v>
      </c>
      <c r="I45" s="779"/>
      <c r="J45" s="780">
        <v>716700</v>
      </c>
    </row>
    <row r="46" spans="1:10" ht="12.75">
      <c r="A46" s="774"/>
      <c r="B46" s="1143"/>
      <c r="C46" s="775" t="s">
        <v>852</v>
      </c>
      <c r="D46" s="1075">
        <v>6402</v>
      </c>
      <c r="E46" s="1075">
        <v>2221</v>
      </c>
      <c r="F46" s="776" t="s">
        <v>856</v>
      </c>
      <c r="G46" s="777" t="s">
        <v>881</v>
      </c>
      <c r="H46" s="778" t="s">
        <v>882</v>
      </c>
      <c r="I46" s="779"/>
      <c r="J46" s="780">
        <v>63200</v>
      </c>
    </row>
    <row r="47" spans="1:10" ht="12.75">
      <c r="A47" s="774"/>
      <c r="B47" s="1143"/>
      <c r="C47" s="775" t="s">
        <v>852</v>
      </c>
      <c r="D47" s="1075">
        <v>6402</v>
      </c>
      <c r="E47" s="1075">
        <v>2221</v>
      </c>
      <c r="F47" s="776" t="s">
        <v>857</v>
      </c>
      <c r="G47" s="777" t="s">
        <v>881</v>
      </c>
      <c r="H47" s="778" t="s">
        <v>882</v>
      </c>
      <c r="I47" s="779"/>
      <c r="J47" s="780">
        <v>63200</v>
      </c>
    </row>
    <row r="48" spans="1:10" ht="13.5" thickBot="1">
      <c r="A48" s="781"/>
      <c r="B48" s="782"/>
      <c r="C48" s="783" t="s">
        <v>858</v>
      </c>
      <c r="D48" s="920"/>
      <c r="E48" s="920">
        <v>8115</v>
      </c>
      <c r="F48" s="784"/>
      <c r="G48" s="785" t="s">
        <v>859</v>
      </c>
      <c r="H48" s="786"/>
      <c r="I48" s="787"/>
      <c r="J48" s="788">
        <v>-843100</v>
      </c>
    </row>
    <row r="49" spans="1:10" ht="12.75">
      <c r="A49" s="755" t="s">
        <v>878</v>
      </c>
      <c r="B49" s="195" t="s">
        <v>883</v>
      </c>
      <c r="C49" s="756" t="s">
        <v>884</v>
      </c>
      <c r="D49" s="1071"/>
      <c r="E49" s="1071"/>
      <c r="F49" s="757"/>
      <c r="G49" s="757"/>
      <c r="H49" s="757"/>
      <c r="I49" s="758"/>
      <c r="J49" s="759"/>
    </row>
    <row r="50" spans="1:10" ht="12.75">
      <c r="A50" s="762"/>
      <c r="B50" s="1142"/>
      <c r="C50" s="1093" t="s">
        <v>885</v>
      </c>
      <c r="D50" s="354">
        <v>6409</v>
      </c>
      <c r="E50" s="354">
        <v>5901</v>
      </c>
      <c r="F50" s="760"/>
      <c r="G50" s="760" t="s">
        <v>833</v>
      </c>
      <c r="H50" s="760"/>
      <c r="I50" s="763" t="s">
        <v>836</v>
      </c>
      <c r="J50" s="17">
        <v>18368000</v>
      </c>
    </row>
    <row r="51" spans="1:10" ht="13.5" thickBot="1">
      <c r="A51" s="766"/>
      <c r="B51" s="355"/>
      <c r="C51" s="801" t="s">
        <v>832</v>
      </c>
      <c r="D51" s="520">
        <v>6409</v>
      </c>
      <c r="E51" s="1073">
        <v>6901</v>
      </c>
      <c r="F51" s="768"/>
      <c r="G51" s="768" t="s">
        <v>833</v>
      </c>
      <c r="H51" s="768" t="s">
        <v>834</v>
      </c>
      <c r="I51" s="913" t="s">
        <v>835</v>
      </c>
      <c r="J51" s="770">
        <v>-18368000</v>
      </c>
    </row>
    <row r="52" spans="1:10" ht="12.75">
      <c r="A52" s="755" t="s">
        <v>995</v>
      </c>
      <c r="B52" s="195" t="s">
        <v>996</v>
      </c>
      <c r="C52" s="756" t="s">
        <v>997</v>
      </c>
      <c r="D52" s="1071"/>
      <c r="E52" s="1071"/>
      <c r="F52" s="757"/>
      <c r="G52" s="757"/>
      <c r="H52" s="757"/>
      <c r="I52" s="758"/>
      <c r="J52" s="759"/>
    </row>
    <row r="53" spans="1:10" ht="12.75">
      <c r="A53" s="762"/>
      <c r="B53" s="1142"/>
      <c r="C53" s="614" t="s">
        <v>832</v>
      </c>
      <c r="D53" s="53">
        <v>3636</v>
      </c>
      <c r="E53" s="1072">
        <v>5169</v>
      </c>
      <c r="F53" s="764"/>
      <c r="G53" s="764" t="s">
        <v>998</v>
      </c>
      <c r="H53" s="764"/>
      <c r="I53" s="763"/>
      <c r="J53" s="630">
        <v>-170000</v>
      </c>
    </row>
    <row r="54" spans="1:10" ht="13.5" thickBot="1">
      <c r="A54" s="766"/>
      <c r="B54" s="355"/>
      <c r="C54" s="783" t="s">
        <v>885</v>
      </c>
      <c r="D54" s="1073">
        <v>3429</v>
      </c>
      <c r="E54" s="1073">
        <v>5169</v>
      </c>
      <c r="F54" s="768"/>
      <c r="G54" s="768" t="s">
        <v>999</v>
      </c>
      <c r="H54" s="768"/>
      <c r="I54" s="913"/>
      <c r="J54" s="770">
        <v>170000</v>
      </c>
    </row>
    <row r="55" spans="1:10" ht="12.75">
      <c r="A55" s="755" t="s">
        <v>1000</v>
      </c>
      <c r="B55" s="195" t="s">
        <v>1001</v>
      </c>
      <c r="C55" s="756" t="s">
        <v>1002</v>
      </c>
      <c r="D55" s="1076"/>
      <c r="E55" s="1076"/>
      <c r="F55" s="790"/>
      <c r="G55" s="790"/>
      <c r="H55" s="790"/>
      <c r="I55" s="791"/>
      <c r="J55" s="792"/>
    </row>
    <row r="56" spans="1:10" ht="12.75">
      <c r="A56" s="762"/>
      <c r="B56" s="1142"/>
      <c r="C56" s="49" t="s">
        <v>832</v>
      </c>
      <c r="D56" s="728" t="s">
        <v>862</v>
      </c>
      <c r="E56" s="718" t="s">
        <v>868</v>
      </c>
      <c r="F56" s="728" t="s">
        <v>864</v>
      </c>
      <c r="G56" s="728" t="s">
        <v>865</v>
      </c>
      <c r="H56" s="728" t="s">
        <v>866</v>
      </c>
      <c r="I56" s="794"/>
      <c r="J56" s="796">
        <v>-10500</v>
      </c>
    </row>
    <row r="57" spans="1:10" ht="12.75">
      <c r="A57" s="793"/>
      <c r="B57" s="1144"/>
      <c r="C57" s="614" t="s">
        <v>837</v>
      </c>
      <c r="D57" s="728" t="s">
        <v>862</v>
      </c>
      <c r="E57" s="718" t="s">
        <v>867</v>
      </c>
      <c r="F57" s="728" t="s">
        <v>864</v>
      </c>
      <c r="G57" s="718" t="s">
        <v>865</v>
      </c>
      <c r="H57" s="728" t="s">
        <v>866</v>
      </c>
      <c r="I57" s="794"/>
      <c r="J57" s="796">
        <v>10500</v>
      </c>
    </row>
    <row r="58" spans="1:10" ht="12.75">
      <c r="A58" s="793"/>
      <c r="B58" s="1144"/>
      <c r="C58" s="1093" t="s">
        <v>832</v>
      </c>
      <c r="D58" s="728" t="s">
        <v>862</v>
      </c>
      <c r="E58" s="718" t="s">
        <v>868</v>
      </c>
      <c r="F58" s="718" t="s">
        <v>874</v>
      </c>
      <c r="G58" s="728" t="s">
        <v>865</v>
      </c>
      <c r="H58" s="728" t="s">
        <v>866</v>
      </c>
      <c r="I58" s="107"/>
      <c r="J58" s="796">
        <v>-900</v>
      </c>
    </row>
    <row r="59" spans="1:10" ht="12.75">
      <c r="A59" s="793"/>
      <c r="B59" s="1144"/>
      <c r="C59" s="614" t="s">
        <v>837</v>
      </c>
      <c r="D59" s="728" t="s">
        <v>862</v>
      </c>
      <c r="E59" s="718" t="s">
        <v>867</v>
      </c>
      <c r="F59" s="718" t="s">
        <v>874</v>
      </c>
      <c r="G59" s="718" t="s">
        <v>865</v>
      </c>
      <c r="H59" s="728" t="s">
        <v>866</v>
      </c>
      <c r="I59" s="794"/>
      <c r="J59" s="796">
        <v>900</v>
      </c>
    </row>
    <row r="60" spans="1:10" ht="12.75">
      <c r="A60" s="793"/>
      <c r="B60" s="1144"/>
      <c r="C60" s="1093" t="s">
        <v>832</v>
      </c>
      <c r="D60" s="728" t="s">
        <v>862</v>
      </c>
      <c r="E60" s="718" t="s">
        <v>868</v>
      </c>
      <c r="F60" s="718" t="s">
        <v>875</v>
      </c>
      <c r="G60" s="718" t="s">
        <v>865</v>
      </c>
      <c r="H60" s="718" t="s">
        <v>876</v>
      </c>
      <c r="I60" s="794"/>
      <c r="J60" s="796">
        <v>-900</v>
      </c>
    </row>
    <row r="61" spans="1:10" ht="13.5" thickBot="1">
      <c r="A61" s="799"/>
      <c r="B61" s="800"/>
      <c r="C61" s="801" t="s">
        <v>837</v>
      </c>
      <c r="D61" s="727" t="s">
        <v>862</v>
      </c>
      <c r="E61" s="786" t="s">
        <v>867</v>
      </c>
      <c r="F61" s="786" t="s">
        <v>875</v>
      </c>
      <c r="G61" s="786" t="s">
        <v>865</v>
      </c>
      <c r="H61" s="786" t="s">
        <v>876</v>
      </c>
      <c r="I61" s="803"/>
      <c r="J61" s="788">
        <v>900</v>
      </c>
    </row>
    <row r="62" spans="1:10" ht="12.75">
      <c r="A62" s="755" t="s">
        <v>1000</v>
      </c>
      <c r="B62" s="195" t="s">
        <v>1003</v>
      </c>
      <c r="C62" s="756" t="s">
        <v>1004</v>
      </c>
      <c r="D62" s="1071"/>
      <c r="E62" s="1071"/>
      <c r="F62" s="757"/>
      <c r="G62" s="757"/>
      <c r="H62" s="757"/>
      <c r="I62" s="758"/>
      <c r="J62" s="759"/>
    </row>
    <row r="63" spans="1:10" ht="12.75">
      <c r="A63" s="762"/>
      <c r="B63" s="1142"/>
      <c r="C63" s="614" t="s">
        <v>832</v>
      </c>
      <c r="D63" s="53">
        <v>3111</v>
      </c>
      <c r="E63" s="1072">
        <v>6121</v>
      </c>
      <c r="F63" s="764"/>
      <c r="G63" s="764" t="s">
        <v>843</v>
      </c>
      <c r="H63" s="764" t="s">
        <v>1005</v>
      </c>
      <c r="I63" s="763"/>
      <c r="J63" s="630">
        <v>-154000</v>
      </c>
    </row>
    <row r="64" spans="1:10" ht="13.5" thickBot="1">
      <c r="A64" s="766"/>
      <c r="B64" s="355"/>
      <c r="C64" s="783" t="s">
        <v>885</v>
      </c>
      <c r="D64" s="1073">
        <v>3111</v>
      </c>
      <c r="E64" s="1073">
        <v>6351</v>
      </c>
      <c r="F64" s="768"/>
      <c r="G64" s="768" t="s">
        <v>847</v>
      </c>
      <c r="H64" s="768" t="s">
        <v>848</v>
      </c>
      <c r="I64" s="913"/>
      <c r="J64" s="770">
        <v>154000</v>
      </c>
    </row>
    <row r="65" spans="1:10" ht="12.75">
      <c r="A65" s="755" t="s">
        <v>1000</v>
      </c>
      <c r="B65" s="195" t="s">
        <v>1006</v>
      </c>
      <c r="C65" s="756" t="s">
        <v>1007</v>
      </c>
      <c r="D65" s="1076"/>
      <c r="E65" s="1076"/>
      <c r="F65" s="790"/>
      <c r="G65" s="790"/>
      <c r="H65" s="790"/>
      <c r="I65" s="791"/>
      <c r="J65" s="792"/>
    </row>
    <row r="66" spans="1:10" ht="12.75">
      <c r="A66" s="762"/>
      <c r="B66" s="1142"/>
      <c r="C66" s="49" t="s">
        <v>832</v>
      </c>
      <c r="D66" s="728" t="s">
        <v>1008</v>
      </c>
      <c r="E66" s="718" t="s">
        <v>1009</v>
      </c>
      <c r="F66" s="728"/>
      <c r="G66" s="728" t="s">
        <v>847</v>
      </c>
      <c r="H66" s="728" t="s">
        <v>1010</v>
      </c>
      <c r="I66" s="794"/>
      <c r="J66" s="796">
        <v>-308000</v>
      </c>
    </row>
    <row r="67" spans="1:10" ht="12.75">
      <c r="A67" s="762"/>
      <c r="B67" s="1142"/>
      <c r="C67" s="614" t="s">
        <v>837</v>
      </c>
      <c r="D67" s="728" t="s">
        <v>1011</v>
      </c>
      <c r="E67" s="718" t="s">
        <v>1009</v>
      </c>
      <c r="F67" s="728"/>
      <c r="G67" s="728" t="s">
        <v>847</v>
      </c>
      <c r="H67" s="728" t="s">
        <v>1012</v>
      </c>
      <c r="I67" s="794"/>
      <c r="J67" s="796">
        <v>28000</v>
      </c>
    </row>
    <row r="68" spans="1:10" ht="12.75">
      <c r="A68" s="762"/>
      <c r="B68" s="1142"/>
      <c r="C68" s="614" t="s">
        <v>837</v>
      </c>
      <c r="D68" s="728" t="s">
        <v>1011</v>
      </c>
      <c r="E68" s="718" t="s">
        <v>1009</v>
      </c>
      <c r="F68" s="728"/>
      <c r="G68" s="728" t="s">
        <v>847</v>
      </c>
      <c r="H68" s="728" t="s">
        <v>1013</v>
      </c>
      <c r="I68" s="794"/>
      <c r="J68" s="796">
        <v>17000</v>
      </c>
    </row>
    <row r="69" spans="1:10" ht="12.75">
      <c r="A69" s="762"/>
      <c r="B69" s="1142"/>
      <c r="C69" s="614" t="s">
        <v>837</v>
      </c>
      <c r="D69" s="728" t="s">
        <v>1011</v>
      </c>
      <c r="E69" s="718" t="s">
        <v>1009</v>
      </c>
      <c r="F69" s="728"/>
      <c r="G69" s="728" t="s">
        <v>847</v>
      </c>
      <c r="H69" s="728" t="s">
        <v>1014</v>
      </c>
      <c r="I69" s="794"/>
      <c r="J69" s="796">
        <v>35000</v>
      </c>
    </row>
    <row r="70" spans="1:10" ht="12.75">
      <c r="A70" s="762"/>
      <c r="B70" s="1142"/>
      <c r="C70" s="614" t="s">
        <v>837</v>
      </c>
      <c r="D70" s="728" t="s">
        <v>1011</v>
      </c>
      <c r="E70" s="718" t="s">
        <v>1009</v>
      </c>
      <c r="F70" s="728"/>
      <c r="G70" s="728" t="s">
        <v>847</v>
      </c>
      <c r="H70" s="728" t="s">
        <v>1015</v>
      </c>
      <c r="I70" s="794"/>
      <c r="J70" s="796">
        <v>29000</v>
      </c>
    </row>
    <row r="71" spans="1:10" ht="12.75">
      <c r="A71" s="762"/>
      <c r="B71" s="1142"/>
      <c r="C71" s="614" t="s">
        <v>837</v>
      </c>
      <c r="D71" s="728" t="s">
        <v>1011</v>
      </c>
      <c r="E71" s="718" t="s">
        <v>1009</v>
      </c>
      <c r="F71" s="728"/>
      <c r="G71" s="728" t="s">
        <v>847</v>
      </c>
      <c r="H71" s="728" t="s">
        <v>1016</v>
      </c>
      <c r="I71" s="794"/>
      <c r="J71" s="796">
        <v>24000</v>
      </c>
    </row>
    <row r="72" spans="1:10" ht="12.75">
      <c r="A72" s="762"/>
      <c r="B72" s="1142"/>
      <c r="C72" s="614" t="s">
        <v>837</v>
      </c>
      <c r="D72" s="728" t="s">
        <v>1011</v>
      </c>
      <c r="E72" s="718" t="s">
        <v>1009</v>
      </c>
      <c r="F72" s="728"/>
      <c r="G72" s="728" t="s">
        <v>847</v>
      </c>
      <c r="H72" s="728" t="s">
        <v>1017</v>
      </c>
      <c r="I72" s="794"/>
      <c r="J72" s="796">
        <v>13000</v>
      </c>
    </row>
    <row r="73" spans="1:10" ht="12.75">
      <c r="A73" s="762"/>
      <c r="B73" s="1142"/>
      <c r="C73" s="614" t="s">
        <v>837</v>
      </c>
      <c r="D73" s="728" t="s">
        <v>1011</v>
      </c>
      <c r="E73" s="718" t="s">
        <v>1009</v>
      </c>
      <c r="F73" s="728"/>
      <c r="G73" s="728" t="s">
        <v>847</v>
      </c>
      <c r="H73" s="728" t="s">
        <v>1018</v>
      </c>
      <c r="I73" s="794"/>
      <c r="J73" s="796">
        <v>35000</v>
      </c>
    </row>
    <row r="74" spans="1:10" ht="12.75">
      <c r="A74" s="762"/>
      <c r="B74" s="1142"/>
      <c r="C74" s="614" t="s">
        <v>837</v>
      </c>
      <c r="D74" s="728" t="s">
        <v>1011</v>
      </c>
      <c r="E74" s="718" t="s">
        <v>1009</v>
      </c>
      <c r="F74" s="728"/>
      <c r="G74" s="728" t="s">
        <v>847</v>
      </c>
      <c r="H74" s="728" t="s">
        <v>1019</v>
      </c>
      <c r="I74" s="794"/>
      <c r="J74" s="796">
        <v>17000</v>
      </c>
    </row>
    <row r="75" spans="1:10" ht="12.75">
      <c r="A75" s="762"/>
      <c r="B75" s="1142"/>
      <c r="C75" s="614" t="s">
        <v>837</v>
      </c>
      <c r="D75" s="728" t="s">
        <v>1011</v>
      </c>
      <c r="E75" s="718" t="s">
        <v>1009</v>
      </c>
      <c r="F75" s="728"/>
      <c r="G75" s="728" t="s">
        <v>847</v>
      </c>
      <c r="H75" s="728" t="s">
        <v>1020</v>
      </c>
      <c r="I75" s="794"/>
      <c r="J75" s="796">
        <v>23000</v>
      </c>
    </row>
    <row r="76" spans="1:10" ht="12.75">
      <c r="A76" s="762"/>
      <c r="B76" s="1142"/>
      <c r="C76" s="614" t="s">
        <v>837</v>
      </c>
      <c r="D76" s="728" t="s">
        <v>1011</v>
      </c>
      <c r="E76" s="718" t="s">
        <v>1009</v>
      </c>
      <c r="F76" s="728"/>
      <c r="G76" s="728" t="s">
        <v>847</v>
      </c>
      <c r="H76" s="728" t="s">
        <v>1021</v>
      </c>
      <c r="I76" s="794"/>
      <c r="J76" s="796">
        <v>24000</v>
      </c>
    </row>
    <row r="77" spans="1:10" ht="12.75">
      <c r="A77" s="762"/>
      <c r="B77" s="1142"/>
      <c r="C77" s="614" t="s">
        <v>837</v>
      </c>
      <c r="D77" s="728" t="s">
        <v>1011</v>
      </c>
      <c r="E77" s="718" t="s">
        <v>1009</v>
      </c>
      <c r="F77" s="728"/>
      <c r="G77" s="728" t="s">
        <v>847</v>
      </c>
      <c r="H77" s="728" t="s">
        <v>1022</v>
      </c>
      <c r="I77" s="794"/>
      <c r="J77" s="796">
        <v>12000</v>
      </c>
    </row>
    <row r="78" spans="1:10" ht="12.75">
      <c r="A78" s="762"/>
      <c r="B78" s="1142"/>
      <c r="C78" s="614" t="s">
        <v>837</v>
      </c>
      <c r="D78" s="728" t="s">
        <v>1011</v>
      </c>
      <c r="E78" s="718" t="s">
        <v>1009</v>
      </c>
      <c r="F78" s="728"/>
      <c r="G78" s="728" t="s">
        <v>847</v>
      </c>
      <c r="H78" s="728" t="s">
        <v>1023</v>
      </c>
      <c r="I78" s="794"/>
      <c r="J78" s="796">
        <v>26000</v>
      </c>
    </row>
    <row r="79" spans="1:10" ht="12.75">
      <c r="A79" s="762"/>
      <c r="B79" s="1142"/>
      <c r="C79" s="614" t="s">
        <v>837</v>
      </c>
      <c r="D79" s="728" t="s">
        <v>1011</v>
      </c>
      <c r="E79" s="718" t="s">
        <v>1009</v>
      </c>
      <c r="F79" s="728"/>
      <c r="G79" s="728" t="s">
        <v>847</v>
      </c>
      <c r="H79" s="728" t="s">
        <v>1024</v>
      </c>
      <c r="I79" s="794"/>
      <c r="J79" s="796">
        <v>25000</v>
      </c>
    </row>
    <row r="80" spans="1:10" ht="12.75">
      <c r="A80" s="793"/>
      <c r="B80" s="1144"/>
      <c r="C80" s="1093" t="s">
        <v>832</v>
      </c>
      <c r="D80" s="728" t="s">
        <v>1011</v>
      </c>
      <c r="E80" s="718" t="s">
        <v>1025</v>
      </c>
      <c r="F80" s="728" t="s">
        <v>1026</v>
      </c>
      <c r="G80" s="728" t="s">
        <v>847</v>
      </c>
      <c r="H80" s="728"/>
      <c r="I80" s="107"/>
      <c r="J80" s="796">
        <v>-65000</v>
      </c>
    </row>
    <row r="81" spans="1:10" ht="12.75">
      <c r="A81" s="762"/>
      <c r="B81" s="1142"/>
      <c r="C81" s="614" t="s">
        <v>837</v>
      </c>
      <c r="D81" s="728" t="s">
        <v>1011</v>
      </c>
      <c r="E81" s="718" t="s">
        <v>1009</v>
      </c>
      <c r="F81" s="728"/>
      <c r="G81" s="728" t="s">
        <v>847</v>
      </c>
      <c r="H81" s="728" t="s">
        <v>1012</v>
      </c>
      <c r="I81" s="794"/>
      <c r="J81" s="796">
        <v>5000</v>
      </c>
    </row>
    <row r="82" spans="1:10" ht="12.75">
      <c r="A82" s="762"/>
      <c r="B82" s="1142"/>
      <c r="C82" s="614" t="s">
        <v>837</v>
      </c>
      <c r="D82" s="728" t="s">
        <v>1011</v>
      </c>
      <c r="E82" s="718" t="s">
        <v>1009</v>
      </c>
      <c r="F82" s="728"/>
      <c r="G82" s="728" t="s">
        <v>847</v>
      </c>
      <c r="H82" s="728" t="s">
        <v>1013</v>
      </c>
      <c r="I82" s="794"/>
      <c r="J82" s="796">
        <v>5000</v>
      </c>
    </row>
    <row r="83" spans="1:10" ht="12.75">
      <c r="A83" s="762"/>
      <c r="B83" s="1142"/>
      <c r="C83" s="614" t="s">
        <v>837</v>
      </c>
      <c r="D83" s="728" t="s">
        <v>1011</v>
      </c>
      <c r="E83" s="718" t="s">
        <v>1009</v>
      </c>
      <c r="F83" s="728"/>
      <c r="G83" s="728" t="s">
        <v>847</v>
      </c>
      <c r="H83" s="728" t="s">
        <v>1014</v>
      </c>
      <c r="I83" s="794"/>
      <c r="J83" s="796">
        <v>5000</v>
      </c>
    </row>
    <row r="84" spans="1:10" ht="12.75">
      <c r="A84" s="762"/>
      <c r="B84" s="1142"/>
      <c r="C84" s="614" t="s">
        <v>837</v>
      </c>
      <c r="D84" s="728" t="s">
        <v>1011</v>
      </c>
      <c r="E84" s="718" t="s">
        <v>1009</v>
      </c>
      <c r="F84" s="728"/>
      <c r="G84" s="728" t="s">
        <v>847</v>
      </c>
      <c r="H84" s="728" t="s">
        <v>1015</v>
      </c>
      <c r="I84" s="794"/>
      <c r="J84" s="796">
        <v>5000</v>
      </c>
    </row>
    <row r="85" spans="1:10" ht="12.75">
      <c r="A85" s="762"/>
      <c r="B85" s="1142"/>
      <c r="C85" s="614" t="s">
        <v>837</v>
      </c>
      <c r="D85" s="728" t="s">
        <v>1011</v>
      </c>
      <c r="E85" s="718" t="s">
        <v>1009</v>
      </c>
      <c r="F85" s="728"/>
      <c r="G85" s="728" t="s">
        <v>847</v>
      </c>
      <c r="H85" s="728" t="s">
        <v>1016</v>
      </c>
      <c r="I85" s="794"/>
      <c r="J85" s="796">
        <v>5000</v>
      </c>
    </row>
    <row r="86" spans="1:10" ht="12.75">
      <c r="A86" s="762"/>
      <c r="B86" s="1142"/>
      <c r="C86" s="614" t="s">
        <v>837</v>
      </c>
      <c r="D86" s="728" t="s">
        <v>1011</v>
      </c>
      <c r="E86" s="718" t="s">
        <v>1009</v>
      </c>
      <c r="F86" s="728"/>
      <c r="G86" s="728" t="s">
        <v>847</v>
      </c>
      <c r="H86" s="728" t="s">
        <v>1017</v>
      </c>
      <c r="I86" s="794"/>
      <c r="J86" s="796">
        <v>5000</v>
      </c>
    </row>
    <row r="87" spans="1:10" ht="12.75">
      <c r="A87" s="762"/>
      <c r="B87" s="1142"/>
      <c r="C87" s="614" t="s">
        <v>837</v>
      </c>
      <c r="D87" s="728" t="s">
        <v>1011</v>
      </c>
      <c r="E87" s="718" t="s">
        <v>1009</v>
      </c>
      <c r="F87" s="728"/>
      <c r="G87" s="728" t="s">
        <v>847</v>
      </c>
      <c r="H87" s="728" t="s">
        <v>1018</v>
      </c>
      <c r="I87" s="794"/>
      <c r="J87" s="796">
        <v>5000</v>
      </c>
    </row>
    <row r="88" spans="1:10" ht="12.75">
      <c r="A88" s="762"/>
      <c r="B88" s="1142"/>
      <c r="C88" s="614" t="s">
        <v>837</v>
      </c>
      <c r="D88" s="728" t="s">
        <v>1011</v>
      </c>
      <c r="E88" s="718" t="s">
        <v>1009</v>
      </c>
      <c r="F88" s="728"/>
      <c r="G88" s="728" t="s">
        <v>847</v>
      </c>
      <c r="H88" s="728" t="s">
        <v>1019</v>
      </c>
      <c r="I88" s="794"/>
      <c r="J88" s="796">
        <v>5000</v>
      </c>
    </row>
    <row r="89" spans="1:10" ht="12.75">
      <c r="A89" s="762"/>
      <c r="B89" s="1142"/>
      <c r="C89" s="614" t="s">
        <v>837</v>
      </c>
      <c r="D89" s="728" t="s">
        <v>1011</v>
      </c>
      <c r="E89" s="718" t="s">
        <v>1009</v>
      </c>
      <c r="F89" s="728"/>
      <c r="G89" s="728" t="s">
        <v>847</v>
      </c>
      <c r="H89" s="728" t="s">
        <v>1020</v>
      </c>
      <c r="I89" s="794"/>
      <c r="J89" s="796">
        <v>5000</v>
      </c>
    </row>
    <row r="90" spans="1:10" ht="12.75">
      <c r="A90" s="762"/>
      <c r="B90" s="1142"/>
      <c r="C90" s="614" t="s">
        <v>837</v>
      </c>
      <c r="D90" s="728" t="s">
        <v>1011</v>
      </c>
      <c r="E90" s="718" t="s">
        <v>1009</v>
      </c>
      <c r="F90" s="728"/>
      <c r="G90" s="728" t="s">
        <v>847</v>
      </c>
      <c r="H90" s="728" t="s">
        <v>1021</v>
      </c>
      <c r="I90" s="794"/>
      <c r="J90" s="796">
        <v>5000</v>
      </c>
    </row>
    <row r="91" spans="1:10" ht="12.75">
      <c r="A91" s="762"/>
      <c r="B91" s="1142"/>
      <c r="C91" s="614" t="s">
        <v>837</v>
      </c>
      <c r="D91" s="728" t="s">
        <v>1011</v>
      </c>
      <c r="E91" s="718" t="s">
        <v>1009</v>
      </c>
      <c r="F91" s="728"/>
      <c r="G91" s="728" t="s">
        <v>847</v>
      </c>
      <c r="H91" s="728" t="s">
        <v>1022</v>
      </c>
      <c r="I91" s="794"/>
      <c r="J91" s="796">
        <v>5000</v>
      </c>
    </row>
    <row r="92" spans="1:10" ht="12.75">
      <c r="A92" s="762"/>
      <c r="B92" s="1142"/>
      <c r="C92" s="614" t="s">
        <v>837</v>
      </c>
      <c r="D92" s="728" t="s">
        <v>1011</v>
      </c>
      <c r="E92" s="718" t="s">
        <v>1009</v>
      </c>
      <c r="F92" s="728"/>
      <c r="G92" s="728" t="s">
        <v>847</v>
      </c>
      <c r="H92" s="728" t="s">
        <v>1023</v>
      </c>
      <c r="I92" s="794"/>
      <c r="J92" s="796">
        <v>5000</v>
      </c>
    </row>
    <row r="93" spans="1:10" ht="13.5" thickBot="1">
      <c r="A93" s="766"/>
      <c r="B93" s="355"/>
      <c r="C93" s="783" t="s">
        <v>837</v>
      </c>
      <c r="D93" s="727" t="s">
        <v>1011</v>
      </c>
      <c r="E93" s="786" t="s">
        <v>1009</v>
      </c>
      <c r="F93" s="727"/>
      <c r="G93" s="727" t="s">
        <v>847</v>
      </c>
      <c r="H93" s="727" t="s">
        <v>1024</v>
      </c>
      <c r="I93" s="803"/>
      <c r="J93" s="788">
        <v>5000</v>
      </c>
    </row>
    <row r="94" spans="1:10" ht="12.75">
      <c r="A94" s="755" t="s">
        <v>1027</v>
      </c>
      <c r="B94" s="195" t="s">
        <v>1028</v>
      </c>
      <c r="C94" s="756" t="s">
        <v>1029</v>
      </c>
      <c r="D94" s="1071"/>
      <c r="E94" s="1071"/>
      <c r="F94" s="757"/>
      <c r="G94" s="757"/>
      <c r="H94" s="757"/>
      <c r="I94" s="758"/>
      <c r="J94" s="759"/>
    </row>
    <row r="95" spans="1:10" ht="12.75">
      <c r="A95" s="762"/>
      <c r="B95" s="1142"/>
      <c r="C95" s="49" t="s">
        <v>832</v>
      </c>
      <c r="D95" s="354">
        <v>3111</v>
      </c>
      <c r="E95" s="354">
        <v>6121</v>
      </c>
      <c r="F95" s="760"/>
      <c r="G95" s="760" t="s">
        <v>843</v>
      </c>
      <c r="H95" s="760" t="s">
        <v>1030</v>
      </c>
      <c r="I95" s="763"/>
      <c r="J95" s="17">
        <v>-12300000</v>
      </c>
    </row>
    <row r="96" spans="1:10" ht="12.75">
      <c r="A96" s="762"/>
      <c r="B96" s="1142"/>
      <c r="C96" s="13" t="s">
        <v>837</v>
      </c>
      <c r="D96" s="1072">
        <v>3612</v>
      </c>
      <c r="E96" s="354">
        <v>6121</v>
      </c>
      <c r="F96" s="764"/>
      <c r="G96" s="760" t="s">
        <v>1031</v>
      </c>
      <c r="H96" s="760" t="s">
        <v>1032</v>
      </c>
      <c r="I96" s="765"/>
      <c r="J96" s="630">
        <v>2000000</v>
      </c>
    </row>
    <row r="97" spans="1:10" ht="12.75">
      <c r="A97" s="762"/>
      <c r="B97" s="1142"/>
      <c r="C97" s="13" t="s">
        <v>837</v>
      </c>
      <c r="D97" s="1072">
        <v>3612</v>
      </c>
      <c r="E97" s="354">
        <v>6121</v>
      </c>
      <c r="F97" s="764"/>
      <c r="G97" s="760" t="s">
        <v>1031</v>
      </c>
      <c r="H97" s="760" t="s">
        <v>1033</v>
      </c>
      <c r="I97" s="765"/>
      <c r="J97" s="630">
        <v>2000000</v>
      </c>
    </row>
    <row r="98" spans="1:10" ht="12.75">
      <c r="A98" s="762"/>
      <c r="B98" s="1142"/>
      <c r="C98" s="13" t="s">
        <v>837</v>
      </c>
      <c r="D98" s="1072">
        <v>3111</v>
      </c>
      <c r="E98" s="354">
        <v>6121</v>
      </c>
      <c r="F98" s="764" t="s">
        <v>1034</v>
      </c>
      <c r="G98" s="760" t="s">
        <v>843</v>
      </c>
      <c r="H98" s="760" t="s">
        <v>1035</v>
      </c>
      <c r="I98" s="765"/>
      <c r="J98" s="630">
        <v>3500000</v>
      </c>
    </row>
    <row r="99" spans="1:10" ht="12.75">
      <c r="A99" s="762"/>
      <c r="B99" s="1142"/>
      <c r="C99" s="13" t="s">
        <v>837</v>
      </c>
      <c r="D99" s="53">
        <v>3113</v>
      </c>
      <c r="E99" s="354">
        <v>6121</v>
      </c>
      <c r="F99" s="764"/>
      <c r="G99" s="760" t="s">
        <v>843</v>
      </c>
      <c r="H99" s="760" t="s">
        <v>1036</v>
      </c>
      <c r="I99" s="765"/>
      <c r="J99" s="630">
        <v>3300000</v>
      </c>
    </row>
    <row r="100" spans="1:10" ht="13.5" thickBot="1">
      <c r="A100" s="766"/>
      <c r="B100" s="767"/>
      <c r="C100" s="210" t="s">
        <v>837</v>
      </c>
      <c r="D100" s="355">
        <v>3421</v>
      </c>
      <c r="E100" s="520">
        <v>6121</v>
      </c>
      <c r="F100" s="768"/>
      <c r="G100" s="768" t="s">
        <v>843</v>
      </c>
      <c r="H100" s="768" t="s">
        <v>1037</v>
      </c>
      <c r="I100" s="769"/>
      <c r="J100" s="770">
        <v>1500000</v>
      </c>
    </row>
    <row r="101" spans="1:10" ht="12.75">
      <c r="A101" s="755" t="s">
        <v>1038</v>
      </c>
      <c r="B101" s="195" t="s">
        <v>1039</v>
      </c>
      <c r="C101" s="756" t="s">
        <v>1040</v>
      </c>
      <c r="D101" s="1071"/>
      <c r="E101" s="1071"/>
      <c r="F101" s="757"/>
      <c r="G101" s="757"/>
      <c r="H101" s="757"/>
      <c r="I101" s="758"/>
      <c r="J101" s="759"/>
    </row>
    <row r="102" spans="1:10" ht="12.75">
      <c r="A102" s="762"/>
      <c r="B102" s="1142"/>
      <c r="C102" s="614" t="s">
        <v>832</v>
      </c>
      <c r="D102" s="53">
        <v>3569</v>
      </c>
      <c r="E102" s="1072">
        <v>5166</v>
      </c>
      <c r="F102" s="764"/>
      <c r="G102" s="764" t="s">
        <v>985</v>
      </c>
      <c r="H102" s="764"/>
      <c r="I102" s="763"/>
      <c r="J102" s="630">
        <v>-25000</v>
      </c>
    </row>
    <row r="103" spans="1:10" ht="13.5" thickBot="1">
      <c r="A103" s="766"/>
      <c r="B103" s="355"/>
      <c r="C103" s="783" t="s">
        <v>885</v>
      </c>
      <c r="D103" s="1073">
        <v>3569</v>
      </c>
      <c r="E103" s="1073">
        <v>5194</v>
      </c>
      <c r="F103" s="768"/>
      <c r="G103" s="768" t="s">
        <v>985</v>
      </c>
      <c r="H103" s="768"/>
      <c r="I103" s="913"/>
      <c r="J103" s="770">
        <v>25000</v>
      </c>
    </row>
    <row r="104" spans="1:10" ht="12.75">
      <c r="A104" s="755" t="s">
        <v>1038</v>
      </c>
      <c r="B104" s="195" t="s">
        <v>1041</v>
      </c>
      <c r="C104" s="756" t="s">
        <v>1042</v>
      </c>
      <c r="D104" s="1071"/>
      <c r="E104" s="1071"/>
      <c r="F104" s="757"/>
      <c r="G104" s="757"/>
      <c r="H104" s="757"/>
      <c r="I104" s="758"/>
      <c r="J104" s="759"/>
    </row>
    <row r="105" spans="1:10" ht="12.75">
      <c r="A105" s="762"/>
      <c r="B105" s="1142"/>
      <c r="C105" s="49" t="s">
        <v>832</v>
      </c>
      <c r="D105" s="354">
        <v>4351</v>
      </c>
      <c r="E105" s="354">
        <v>6122</v>
      </c>
      <c r="F105" s="760"/>
      <c r="G105" s="760" t="s">
        <v>845</v>
      </c>
      <c r="H105" s="760" t="s">
        <v>1043</v>
      </c>
      <c r="I105" s="763"/>
      <c r="J105" s="17">
        <v>-10768000</v>
      </c>
    </row>
    <row r="106" spans="1:10" ht="12.75">
      <c r="A106" s="762"/>
      <c r="B106" s="1142"/>
      <c r="C106" s="13" t="s">
        <v>837</v>
      </c>
      <c r="D106" s="53">
        <v>4351</v>
      </c>
      <c r="E106" s="53">
        <v>6122</v>
      </c>
      <c r="F106" s="764"/>
      <c r="G106" s="764" t="s">
        <v>985</v>
      </c>
      <c r="H106" s="764" t="s">
        <v>1044</v>
      </c>
      <c r="I106" s="765"/>
      <c r="J106" s="630">
        <v>2780000</v>
      </c>
    </row>
    <row r="107" spans="1:10" ht="12.75">
      <c r="A107" s="762"/>
      <c r="B107" s="1142"/>
      <c r="C107" s="13" t="s">
        <v>837</v>
      </c>
      <c r="D107" s="53">
        <v>4351</v>
      </c>
      <c r="E107" s="53">
        <v>5137</v>
      </c>
      <c r="F107" s="764"/>
      <c r="G107" s="764" t="s">
        <v>985</v>
      </c>
      <c r="H107" s="764"/>
      <c r="I107" s="765"/>
      <c r="J107" s="630">
        <v>7942000</v>
      </c>
    </row>
    <row r="108" spans="1:10" ht="13.5" thickBot="1">
      <c r="A108" s="766"/>
      <c r="B108" s="767"/>
      <c r="C108" s="344" t="s">
        <v>837</v>
      </c>
      <c r="D108" s="767">
        <v>4351</v>
      </c>
      <c r="E108" s="767">
        <v>5139</v>
      </c>
      <c r="F108" s="869"/>
      <c r="G108" s="869" t="s">
        <v>985</v>
      </c>
      <c r="H108" s="869"/>
      <c r="I108" s="914"/>
      <c r="J108" s="873">
        <v>46000</v>
      </c>
    </row>
    <row r="109" spans="1:10" ht="12.75">
      <c r="A109" s="755" t="s">
        <v>1038</v>
      </c>
      <c r="B109" s="195" t="s">
        <v>1045</v>
      </c>
      <c r="C109" s="756" t="s">
        <v>1046</v>
      </c>
      <c r="D109" s="1071"/>
      <c r="E109" s="1071"/>
      <c r="F109" s="757"/>
      <c r="G109" s="757"/>
      <c r="H109" s="757"/>
      <c r="I109" s="758"/>
      <c r="J109" s="759"/>
    </row>
    <row r="110" spans="1:10" ht="12.75">
      <c r="A110" s="762"/>
      <c r="B110" s="1142"/>
      <c r="C110" s="49" t="s">
        <v>832</v>
      </c>
      <c r="D110" s="354">
        <v>3111</v>
      </c>
      <c r="E110" s="354">
        <v>6121</v>
      </c>
      <c r="F110" s="760"/>
      <c r="G110" s="760" t="s">
        <v>843</v>
      </c>
      <c r="H110" s="760" t="s">
        <v>1030</v>
      </c>
      <c r="I110" s="763"/>
      <c r="J110" s="17">
        <v>-14783000</v>
      </c>
    </row>
    <row r="111" spans="1:10" ht="12.75">
      <c r="A111" s="762"/>
      <c r="B111" s="1142"/>
      <c r="C111" s="13" t="s">
        <v>837</v>
      </c>
      <c r="D111" s="53">
        <v>3113</v>
      </c>
      <c r="E111" s="354">
        <v>6121</v>
      </c>
      <c r="F111" s="764"/>
      <c r="G111" s="760" t="s">
        <v>843</v>
      </c>
      <c r="H111" s="760" t="s">
        <v>1047</v>
      </c>
      <c r="I111" s="765"/>
      <c r="J111" s="630">
        <v>2603000</v>
      </c>
    </row>
    <row r="112" spans="1:10" ht="12.75">
      <c r="A112" s="762"/>
      <c r="B112" s="1142"/>
      <c r="C112" s="13" t="s">
        <v>837</v>
      </c>
      <c r="D112" s="53">
        <v>3524</v>
      </c>
      <c r="E112" s="354">
        <v>6121</v>
      </c>
      <c r="F112" s="764"/>
      <c r="G112" s="760" t="s">
        <v>845</v>
      </c>
      <c r="H112" s="760" t="s">
        <v>1048</v>
      </c>
      <c r="I112" s="765"/>
      <c r="J112" s="630">
        <v>2180000</v>
      </c>
    </row>
    <row r="113" spans="1:10" ht="13.5" thickBot="1">
      <c r="A113" s="766"/>
      <c r="B113" s="767"/>
      <c r="C113" s="210" t="s">
        <v>837</v>
      </c>
      <c r="D113" s="520">
        <v>4351</v>
      </c>
      <c r="E113" s="520">
        <v>6121</v>
      </c>
      <c r="F113" s="768"/>
      <c r="G113" s="768" t="s">
        <v>845</v>
      </c>
      <c r="H113" s="768" t="s">
        <v>846</v>
      </c>
      <c r="I113" s="769"/>
      <c r="J113" s="770">
        <v>10000000</v>
      </c>
    </row>
    <row r="114" spans="1:10" ht="12.75">
      <c r="A114" s="755" t="s">
        <v>1049</v>
      </c>
      <c r="B114" s="195" t="s">
        <v>1050</v>
      </c>
      <c r="C114" s="789" t="s">
        <v>1051</v>
      </c>
      <c r="D114" s="1071"/>
      <c r="E114" s="1071"/>
      <c r="F114" s="757"/>
      <c r="G114" s="757"/>
      <c r="H114" s="757"/>
      <c r="I114" s="758"/>
      <c r="J114" s="759"/>
    </row>
    <row r="115" spans="1:10" ht="12.75">
      <c r="A115" s="238"/>
      <c r="B115" s="1090"/>
      <c r="C115" s="1145" t="s">
        <v>832</v>
      </c>
      <c r="D115" s="915" t="s">
        <v>1052</v>
      </c>
      <c r="E115" s="718" t="s">
        <v>1053</v>
      </c>
      <c r="F115" s="718"/>
      <c r="G115" s="718" t="s">
        <v>833</v>
      </c>
      <c r="H115" s="718"/>
      <c r="I115" s="916" t="s">
        <v>1054</v>
      </c>
      <c r="J115" s="796">
        <v>-843100</v>
      </c>
    </row>
    <row r="116" spans="1:10" ht="12.75">
      <c r="A116" s="238"/>
      <c r="B116" s="1090"/>
      <c r="C116" s="1146" t="s">
        <v>858</v>
      </c>
      <c r="D116" s="917"/>
      <c r="E116" s="917">
        <v>8115</v>
      </c>
      <c r="F116" s="915"/>
      <c r="G116" s="778" t="s">
        <v>859</v>
      </c>
      <c r="H116" s="718"/>
      <c r="I116" s="794"/>
      <c r="J116" s="918">
        <v>843100</v>
      </c>
    </row>
    <row r="117" spans="1:10" ht="12.75">
      <c r="A117" s="238"/>
      <c r="B117" s="1090"/>
      <c r="C117" s="1147" t="s">
        <v>832</v>
      </c>
      <c r="D117" s="915" t="s">
        <v>1052</v>
      </c>
      <c r="E117" s="718" t="s">
        <v>1053</v>
      </c>
      <c r="F117" s="718"/>
      <c r="G117" s="718" t="s">
        <v>833</v>
      </c>
      <c r="H117" s="718"/>
      <c r="I117" s="916" t="s">
        <v>1054</v>
      </c>
      <c r="J117" s="796">
        <v>-77900</v>
      </c>
    </row>
    <row r="118" spans="1:10" ht="12.75">
      <c r="A118" s="238"/>
      <c r="B118" s="1090"/>
      <c r="C118" s="614" t="s">
        <v>837</v>
      </c>
      <c r="D118" s="915" t="s">
        <v>1055</v>
      </c>
      <c r="E118" s="718" t="s">
        <v>863</v>
      </c>
      <c r="F118" s="718" t="s">
        <v>1056</v>
      </c>
      <c r="G118" s="718" t="s">
        <v>1057</v>
      </c>
      <c r="H118" s="718" t="s">
        <v>1058</v>
      </c>
      <c r="I118" s="794"/>
      <c r="J118" s="796">
        <v>49300</v>
      </c>
    </row>
    <row r="119" spans="1:10" ht="12.75">
      <c r="A119" s="238"/>
      <c r="B119" s="1090"/>
      <c r="C119" s="614" t="s">
        <v>837</v>
      </c>
      <c r="D119" s="919" t="s">
        <v>1055</v>
      </c>
      <c r="E119" s="728" t="s">
        <v>867</v>
      </c>
      <c r="F119" s="728" t="s">
        <v>1056</v>
      </c>
      <c r="G119" s="728" t="s">
        <v>1057</v>
      </c>
      <c r="H119" s="728" t="s">
        <v>1058</v>
      </c>
      <c r="I119" s="794"/>
      <c r="J119" s="795">
        <v>12500</v>
      </c>
    </row>
    <row r="120" spans="1:10" ht="12.75">
      <c r="A120" s="238"/>
      <c r="B120" s="1090"/>
      <c r="C120" s="614" t="s">
        <v>837</v>
      </c>
      <c r="D120" s="919" t="s">
        <v>1055</v>
      </c>
      <c r="E120" s="728" t="s">
        <v>868</v>
      </c>
      <c r="F120" s="728" t="s">
        <v>1056</v>
      </c>
      <c r="G120" s="728" t="s">
        <v>1057</v>
      </c>
      <c r="H120" s="728" t="s">
        <v>1058</v>
      </c>
      <c r="I120" s="794"/>
      <c r="J120" s="795">
        <v>4500</v>
      </c>
    </row>
    <row r="121" spans="1:10" ht="12.75">
      <c r="A121" s="238"/>
      <c r="B121" s="1090"/>
      <c r="C121" s="614" t="s">
        <v>837</v>
      </c>
      <c r="D121" s="915" t="s">
        <v>1055</v>
      </c>
      <c r="E121" s="718" t="s">
        <v>863</v>
      </c>
      <c r="F121" s="718" t="s">
        <v>1059</v>
      </c>
      <c r="G121" s="718" t="s">
        <v>1057</v>
      </c>
      <c r="H121" s="718" t="s">
        <v>1058</v>
      </c>
      <c r="I121" s="794"/>
      <c r="J121" s="796">
        <v>4300</v>
      </c>
    </row>
    <row r="122" spans="1:10" ht="12.75">
      <c r="A122" s="238"/>
      <c r="B122" s="1090"/>
      <c r="C122" s="614" t="s">
        <v>837</v>
      </c>
      <c r="D122" s="915" t="s">
        <v>1055</v>
      </c>
      <c r="E122" s="728" t="s">
        <v>867</v>
      </c>
      <c r="F122" s="718" t="s">
        <v>1059</v>
      </c>
      <c r="G122" s="718" t="s">
        <v>1057</v>
      </c>
      <c r="H122" s="718" t="s">
        <v>1058</v>
      </c>
      <c r="I122" s="794"/>
      <c r="J122" s="796">
        <v>1100</v>
      </c>
    </row>
    <row r="123" spans="1:10" ht="12.75">
      <c r="A123" s="238"/>
      <c r="B123" s="1090"/>
      <c r="C123" s="614" t="s">
        <v>837</v>
      </c>
      <c r="D123" s="915" t="s">
        <v>1055</v>
      </c>
      <c r="E123" s="728" t="s">
        <v>868</v>
      </c>
      <c r="F123" s="718" t="s">
        <v>1059</v>
      </c>
      <c r="G123" s="718" t="s">
        <v>1057</v>
      </c>
      <c r="H123" s="718" t="s">
        <v>1058</v>
      </c>
      <c r="I123" s="794"/>
      <c r="J123" s="796">
        <v>400</v>
      </c>
    </row>
    <row r="124" spans="1:10" ht="12.75">
      <c r="A124" s="238"/>
      <c r="B124" s="1090"/>
      <c r="C124" s="614" t="s">
        <v>837</v>
      </c>
      <c r="D124" s="915" t="s">
        <v>1055</v>
      </c>
      <c r="E124" s="718" t="s">
        <v>863</v>
      </c>
      <c r="F124" s="718" t="s">
        <v>1060</v>
      </c>
      <c r="G124" s="718" t="s">
        <v>1057</v>
      </c>
      <c r="H124" s="718" t="s">
        <v>1058</v>
      </c>
      <c r="I124" s="794"/>
      <c r="J124" s="796">
        <v>4300</v>
      </c>
    </row>
    <row r="125" spans="1:10" ht="12.75">
      <c r="A125" s="238"/>
      <c r="B125" s="1090"/>
      <c r="C125" s="614" t="s">
        <v>837</v>
      </c>
      <c r="D125" s="915" t="s">
        <v>1055</v>
      </c>
      <c r="E125" s="728" t="s">
        <v>867</v>
      </c>
      <c r="F125" s="718" t="s">
        <v>1060</v>
      </c>
      <c r="G125" s="718" t="s">
        <v>1057</v>
      </c>
      <c r="H125" s="718" t="s">
        <v>1058</v>
      </c>
      <c r="I125" s="794"/>
      <c r="J125" s="796">
        <v>1100</v>
      </c>
    </row>
    <row r="126" spans="1:10" ht="13.5" thickBot="1">
      <c r="A126" s="339"/>
      <c r="B126" s="197"/>
      <c r="C126" s="783" t="s">
        <v>837</v>
      </c>
      <c r="D126" s="784" t="s">
        <v>1055</v>
      </c>
      <c r="E126" s="786" t="s">
        <v>868</v>
      </c>
      <c r="F126" s="786" t="s">
        <v>1060</v>
      </c>
      <c r="G126" s="786" t="s">
        <v>1057</v>
      </c>
      <c r="H126" s="786" t="s">
        <v>1058</v>
      </c>
      <c r="I126" s="803"/>
      <c r="J126" s="788">
        <v>400</v>
      </c>
    </row>
    <row r="127" spans="1:10" ht="12.75">
      <c r="A127" s="755" t="s">
        <v>1049</v>
      </c>
      <c r="B127" s="195" t="s">
        <v>1061</v>
      </c>
      <c r="C127" s="789" t="s">
        <v>1062</v>
      </c>
      <c r="D127" s="1071"/>
      <c r="E127" s="1071"/>
      <c r="F127" s="757"/>
      <c r="G127" s="757"/>
      <c r="H127" s="757"/>
      <c r="I127" s="758"/>
      <c r="J127" s="759"/>
    </row>
    <row r="128" spans="1:10" ht="12.75">
      <c r="A128" s="238"/>
      <c r="B128" s="1090"/>
      <c r="C128" s="1145" t="s">
        <v>832</v>
      </c>
      <c r="D128" s="915" t="s">
        <v>1052</v>
      </c>
      <c r="E128" s="718" t="s">
        <v>1053</v>
      </c>
      <c r="F128" s="718"/>
      <c r="G128" s="718" t="s">
        <v>833</v>
      </c>
      <c r="H128" s="718"/>
      <c r="I128" s="916" t="s">
        <v>1054</v>
      </c>
      <c r="J128" s="796">
        <v>-1912000</v>
      </c>
    </row>
    <row r="129" spans="1:10" ht="13.5" thickBot="1">
      <c r="A129" s="339"/>
      <c r="B129" s="197"/>
      <c r="C129" s="783" t="s">
        <v>858</v>
      </c>
      <c r="D129" s="920"/>
      <c r="E129" s="920">
        <v>8115</v>
      </c>
      <c r="F129" s="784"/>
      <c r="G129" s="921" t="s">
        <v>859</v>
      </c>
      <c r="H129" s="786"/>
      <c r="I129" s="803"/>
      <c r="J129" s="922">
        <v>1912000</v>
      </c>
    </row>
    <row r="130" spans="1:10" ht="12.75">
      <c r="A130" s="755" t="s">
        <v>1049</v>
      </c>
      <c r="B130" s="195" t="s">
        <v>1063</v>
      </c>
      <c r="C130" s="789" t="s">
        <v>1064</v>
      </c>
      <c r="D130" s="1071"/>
      <c r="E130" s="1071"/>
      <c r="F130" s="757"/>
      <c r="G130" s="757"/>
      <c r="H130" s="757"/>
      <c r="I130" s="758"/>
      <c r="J130" s="759"/>
    </row>
    <row r="131" spans="1:10" ht="12.75">
      <c r="A131" s="238"/>
      <c r="B131" s="1090"/>
      <c r="C131" s="775" t="s">
        <v>852</v>
      </c>
      <c r="D131" s="776" t="s">
        <v>1065</v>
      </c>
      <c r="E131" s="778" t="s">
        <v>1066</v>
      </c>
      <c r="F131" s="778"/>
      <c r="G131" s="778" t="s">
        <v>1067</v>
      </c>
      <c r="H131" s="778"/>
      <c r="I131" s="923"/>
      <c r="J131" s="780">
        <v>155000</v>
      </c>
    </row>
    <row r="132" spans="1:10" ht="13.5" thickBot="1">
      <c r="A132" s="339"/>
      <c r="B132" s="197"/>
      <c r="C132" s="1148" t="s">
        <v>832</v>
      </c>
      <c r="D132" s="784" t="s">
        <v>1052</v>
      </c>
      <c r="E132" s="786" t="s">
        <v>1053</v>
      </c>
      <c r="F132" s="786"/>
      <c r="G132" s="786" t="s">
        <v>833</v>
      </c>
      <c r="H132" s="786"/>
      <c r="I132" s="924" t="s">
        <v>1054</v>
      </c>
      <c r="J132" s="788">
        <v>-155000</v>
      </c>
    </row>
    <row r="133" spans="1:10" ht="12.75">
      <c r="A133" s="755" t="s">
        <v>1049</v>
      </c>
      <c r="B133" s="195" t="s">
        <v>1068</v>
      </c>
      <c r="C133" s="789" t="s">
        <v>1069</v>
      </c>
      <c r="D133" s="1071"/>
      <c r="E133" s="1071"/>
      <c r="F133" s="757"/>
      <c r="G133" s="757"/>
      <c r="H133" s="757"/>
      <c r="I133" s="758"/>
      <c r="J133" s="759"/>
    </row>
    <row r="134" spans="1:10" ht="12.75">
      <c r="A134" s="238"/>
      <c r="B134" s="1090"/>
      <c r="C134" s="775" t="s">
        <v>852</v>
      </c>
      <c r="D134" s="776" t="s">
        <v>1065</v>
      </c>
      <c r="E134" s="778" t="s">
        <v>1066</v>
      </c>
      <c r="F134" s="778"/>
      <c r="G134" s="778" t="s">
        <v>1070</v>
      </c>
      <c r="H134" s="778"/>
      <c r="I134" s="923"/>
      <c r="J134" s="780">
        <v>41000</v>
      </c>
    </row>
    <row r="135" spans="1:10" ht="13.5" thickBot="1">
      <c r="A135" s="339"/>
      <c r="B135" s="197"/>
      <c r="C135" s="1148" t="s">
        <v>832</v>
      </c>
      <c r="D135" s="784" t="s">
        <v>1065</v>
      </c>
      <c r="E135" s="786" t="s">
        <v>871</v>
      </c>
      <c r="F135" s="786" t="s">
        <v>1034</v>
      </c>
      <c r="G135" s="786" t="s">
        <v>1070</v>
      </c>
      <c r="H135" s="786" t="s">
        <v>1071</v>
      </c>
      <c r="I135" s="924"/>
      <c r="J135" s="788">
        <v>-41000</v>
      </c>
    </row>
    <row r="136" spans="1:10" ht="12.75">
      <c r="A136" s="755" t="s">
        <v>1072</v>
      </c>
      <c r="B136" s="195" t="s">
        <v>1073</v>
      </c>
      <c r="C136" s="756" t="s">
        <v>1074</v>
      </c>
      <c r="D136" s="1071"/>
      <c r="E136" s="1071"/>
      <c r="F136" s="757"/>
      <c r="G136" s="757"/>
      <c r="H136" s="757"/>
      <c r="I136" s="758"/>
      <c r="J136" s="759"/>
    </row>
    <row r="137" spans="1:10" ht="12.75">
      <c r="A137" s="762"/>
      <c r="B137" s="1142"/>
      <c r="C137" s="49" t="s">
        <v>832</v>
      </c>
      <c r="D137" s="354">
        <v>6409</v>
      </c>
      <c r="E137" s="354">
        <v>6901</v>
      </c>
      <c r="F137" s="760"/>
      <c r="G137" s="760" t="s">
        <v>833</v>
      </c>
      <c r="H137" s="760" t="s">
        <v>834</v>
      </c>
      <c r="I137" s="763" t="s">
        <v>835</v>
      </c>
      <c r="J137" s="17">
        <v>-162000</v>
      </c>
    </row>
    <row r="138" spans="1:10" ht="12.75">
      <c r="A138" s="762"/>
      <c r="B138" s="1142"/>
      <c r="C138" s="13" t="s">
        <v>837</v>
      </c>
      <c r="D138" s="1072">
        <v>3113</v>
      </c>
      <c r="E138" s="1072">
        <v>6313</v>
      </c>
      <c r="F138" s="764"/>
      <c r="G138" s="764" t="s">
        <v>843</v>
      </c>
      <c r="H138" s="764" t="s">
        <v>1075</v>
      </c>
      <c r="I138" s="765"/>
      <c r="J138" s="630">
        <v>162000</v>
      </c>
    </row>
    <row r="139" spans="1:10" ht="12.75">
      <c r="A139" s="762"/>
      <c r="B139" s="1142"/>
      <c r="C139" s="49" t="s">
        <v>832</v>
      </c>
      <c r="D139" s="354">
        <v>6409</v>
      </c>
      <c r="E139" s="354">
        <v>5901</v>
      </c>
      <c r="F139" s="760"/>
      <c r="G139" s="760" t="s">
        <v>833</v>
      </c>
      <c r="H139" s="760"/>
      <c r="I139" s="763" t="s">
        <v>836</v>
      </c>
      <c r="J139" s="17">
        <v>-549000</v>
      </c>
    </row>
    <row r="140" spans="1:10" ht="13.5" thickBot="1">
      <c r="A140" s="766"/>
      <c r="B140" s="767"/>
      <c r="C140" s="210" t="s">
        <v>837</v>
      </c>
      <c r="D140" s="1073">
        <v>3113</v>
      </c>
      <c r="E140" s="1073">
        <v>5213</v>
      </c>
      <c r="F140" s="768"/>
      <c r="G140" s="768" t="s">
        <v>843</v>
      </c>
      <c r="H140" s="768"/>
      <c r="I140" s="769"/>
      <c r="J140" s="770">
        <v>549000</v>
      </c>
    </row>
    <row r="141" spans="1:10" ht="12.75">
      <c r="A141" s="755" t="s">
        <v>1072</v>
      </c>
      <c r="B141" s="195" t="s">
        <v>1076</v>
      </c>
      <c r="C141" s="756" t="s">
        <v>1077</v>
      </c>
      <c r="D141" s="1071"/>
      <c r="E141" s="1071"/>
      <c r="F141" s="757"/>
      <c r="G141" s="757"/>
      <c r="H141" s="757"/>
      <c r="I141" s="758"/>
      <c r="J141" s="759"/>
    </row>
    <row r="142" spans="1:10" ht="12.75">
      <c r="A142" s="762"/>
      <c r="B142" s="1142"/>
      <c r="C142" s="49" t="s">
        <v>832</v>
      </c>
      <c r="D142" s="354">
        <v>4351</v>
      </c>
      <c r="E142" s="354">
        <v>6122</v>
      </c>
      <c r="F142" s="760"/>
      <c r="G142" s="760" t="s">
        <v>845</v>
      </c>
      <c r="H142" s="760" t="s">
        <v>1043</v>
      </c>
      <c r="I142" s="763"/>
      <c r="J142" s="17">
        <v>-4614000</v>
      </c>
    </row>
    <row r="143" spans="1:10" ht="13.5" thickBot="1">
      <c r="A143" s="766"/>
      <c r="B143" s="767"/>
      <c r="C143" s="210" t="s">
        <v>837</v>
      </c>
      <c r="D143" s="520">
        <v>4351</v>
      </c>
      <c r="E143" s="520">
        <v>5336</v>
      </c>
      <c r="F143" s="768"/>
      <c r="G143" s="768" t="s">
        <v>985</v>
      </c>
      <c r="H143" s="768"/>
      <c r="I143" s="769"/>
      <c r="J143" s="770">
        <v>4614000</v>
      </c>
    </row>
    <row r="144" spans="1:10" ht="12.75">
      <c r="A144" s="755" t="s">
        <v>1072</v>
      </c>
      <c r="B144" s="195" t="s">
        <v>1078</v>
      </c>
      <c r="C144" s="756" t="s">
        <v>1082</v>
      </c>
      <c r="D144" s="1071"/>
      <c r="E144" s="1071"/>
      <c r="F144" s="757"/>
      <c r="G144" s="757"/>
      <c r="H144" s="757"/>
      <c r="I144" s="758"/>
      <c r="J144" s="759"/>
    </row>
    <row r="145" spans="1:10" ht="12.75">
      <c r="A145" s="762"/>
      <c r="B145" s="1142"/>
      <c r="C145" s="49" t="s">
        <v>832</v>
      </c>
      <c r="D145" s="354">
        <v>4399</v>
      </c>
      <c r="E145" s="354">
        <v>5166</v>
      </c>
      <c r="F145" s="760"/>
      <c r="G145" s="760" t="s">
        <v>985</v>
      </c>
      <c r="H145" s="760"/>
      <c r="I145" s="763"/>
      <c r="J145" s="17">
        <v>-13000</v>
      </c>
    </row>
    <row r="146" spans="1:10" ht="13.5" thickBot="1">
      <c r="A146" s="766"/>
      <c r="B146" s="767"/>
      <c r="C146" s="210" t="s">
        <v>837</v>
      </c>
      <c r="D146" s="520">
        <v>4399</v>
      </c>
      <c r="E146" s="520">
        <v>5169</v>
      </c>
      <c r="F146" s="768"/>
      <c r="G146" s="768" t="s">
        <v>985</v>
      </c>
      <c r="H146" s="768"/>
      <c r="I146" s="769"/>
      <c r="J146" s="770">
        <v>13000</v>
      </c>
    </row>
    <row r="147" spans="1:10" ht="12.75">
      <c r="A147" s="755" t="s">
        <v>1072</v>
      </c>
      <c r="B147" s="195" t="s">
        <v>1083</v>
      </c>
      <c r="C147" s="756" t="s">
        <v>1084</v>
      </c>
      <c r="D147" s="1071"/>
      <c r="E147" s="1071"/>
      <c r="F147" s="757"/>
      <c r="G147" s="757"/>
      <c r="H147" s="757"/>
      <c r="I147" s="758"/>
      <c r="J147" s="759"/>
    </row>
    <row r="148" spans="1:10" ht="12.75">
      <c r="A148" s="762"/>
      <c r="B148" s="1142"/>
      <c r="C148" s="49" t="s">
        <v>832</v>
      </c>
      <c r="D148" s="354">
        <v>6409</v>
      </c>
      <c r="E148" s="354">
        <v>6901</v>
      </c>
      <c r="F148" s="760"/>
      <c r="G148" s="760" t="s">
        <v>833</v>
      </c>
      <c r="H148" s="760" t="s">
        <v>834</v>
      </c>
      <c r="I148" s="763" t="s">
        <v>835</v>
      </c>
      <c r="J148" s="17">
        <v>-15000000</v>
      </c>
    </row>
    <row r="149" spans="1:10" ht="13.5" thickBot="1">
      <c r="A149" s="766"/>
      <c r="B149" s="355"/>
      <c r="C149" s="210" t="s">
        <v>837</v>
      </c>
      <c r="D149" s="1073">
        <v>2219</v>
      </c>
      <c r="E149" s="1073">
        <v>6121</v>
      </c>
      <c r="F149" s="768"/>
      <c r="G149" s="768" t="s">
        <v>1085</v>
      </c>
      <c r="H149" s="768" t="s">
        <v>1086</v>
      </c>
      <c r="I149" s="769"/>
      <c r="J149" s="770">
        <v>15000000</v>
      </c>
    </row>
    <row r="150" spans="1:10" ht="12.75">
      <c r="A150" s="755" t="s">
        <v>1072</v>
      </c>
      <c r="B150" s="195" t="s">
        <v>1087</v>
      </c>
      <c r="C150" s="756" t="s">
        <v>1088</v>
      </c>
      <c r="D150" s="1071"/>
      <c r="E150" s="1071"/>
      <c r="F150" s="757"/>
      <c r="G150" s="757"/>
      <c r="H150" s="757"/>
      <c r="I150" s="758"/>
      <c r="J150" s="759"/>
    </row>
    <row r="151" spans="1:10" ht="12.75">
      <c r="A151" s="762"/>
      <c r="B151" s="1142"/>
      <c r="C151" s="49" t="s">
        <v>832</v>
      </c>
      <c r="D151" s="354">
        <v>6409</v>
      </c>
      <c r="E151" s="354">
        <v>6901</v>
      </c>
      <c r="F151" s="760"/>
      <c r="G151" s="760" t="s">
        <v>833</v>
      </c>
      <c r="H151" s="760" t="s">
        <v>834</v>
      </c>
      <c r="I151" s="763" t="s">
        <v>835</v>
      </c>
      <c r="J151" s="17">
        <v>-1250000</v>
      </c>
    </row>
    <row r="152" spans="1:10" ht="13.5" thickBot="1">
      <c r="A152" s="766"/>
      <c r="B152" s="355"/>
      <c r="C152" s="210" t="s">
        <v>837</v>
      </c>
      <c r="D152" s="1073">
        <v>3636</v>
      </c>
      <c r="E152" s="1073">
        <v>6119</v>
      </c>
      <c r="F152" s="768"/>
      <c r="G152" s="768" t="s">
        <v>1089</v>
      </c>
      <c r="H152" s="768" t="s">
        <v>1090</v>
      </c>
      <c r="I152" s="769"/>
      <c r="J152" s="770">
        <v>1250000</v>
      </c>
    </row>
    <row r="153" spans="1:10" ht="12.75">
      <c r="A153" s="755" t="s">
        <v>1072</v>
      </c>
      <c r="B153" s="195" t="s">
        <v>1091</v>
      </c>
      <c r="C153" s="756" t="s">
        <v>1092</v>
      </c>
      <c r="D153" s="1076"/>
      <c r="E153" s="1076"/>
      <c r="F153" s="790"/>
      <c r="G153" s="790"/>
      <c r="H153" s="790"/>
      <c r="I153" s="791"/>
      <c r="J153" s="792"/>
    </row>
    <row r="154" spans="1:10" ht="12.75">
      <c r="A154" s="793"/>
      <c r="B154" s="1144"/>
      <c r="C154" s="1093" t="s">
        <v>832</v>
      </c>
      <c r="D154" s="728" t="s">
        <v>1011</v>
      </c>
      <c r="E154" s="718" t="s">
        <v>1025</v>
      </c>
      <c r="F154" s="728" t="s">
        <v>1026</v>
      </c>
      <c r="G154" s="728" t="s">
        <v>847</v>
      </c>
      <c r="H154" s="728"/>
      <c r="I154" s="107"/>
      <c r="J154" s="796">
        <v>-15000</v>
      </c>
    </row>
    <row r="155" spans="1:10" ht="12.75">
      <c r="A155" s="762"/>
      <c r="B155" s="1142"/>
      <c r="C155" s="614" t="s">
        <v>837</v>
      </c>
      <c r="D155" s="728" t="s">
        <v>1011</v>
      </c>
      <c r="E155" s="718" t="s">
        <v>1009</v>
      </c>
      <c r="F155" s="728"/>
      <c r="G155" s="728" t="s">
        <v>847</v>
      </c>
      <c r="H155" s="728" t="s">
        <v>1017</v>
      </c>
      <c r="I155" s="794"/>
      <c r="J155" s="796">
        <v>15000</v>
      </c>
    </row>
    <row r="156" spans="1:10" ht="12.75">
      <c r="A156" s="762"/>
      <c r="B156" s="1142"/>
      <c r="C156" s="49" t="s">
        <v>832</v>
      </c>
      <c r="D156" s="354">
        <v>6409</v>
      </c>
      <c r="E156" s="354">
        <v>6901</v>
      </c>
      <c r="F156" s="760"/>
      <c r="G156" s="760" t="s">
        <v>833</v>
      </c>
      <c r="H156" s="760" t="s">
        <v>834</v>
      </c>
      <c r="I156" s="763" t="s">
        <v>835</v>
      </c>
      <c r="J156" s="17">
        <v>-1890000</v>
      </c>
    </row>
    <row r="157" spans="1:10" ht="12.75">
      <c r="A157" s="762"/>
      <c r="B157" s="1142"/>
      <c r="C157" s="614" t="s">
        <v>837</v>
      </c>
      <c r="D157" s="728" t="s">
        <v>1093</v>
      </c>
      <c r="E157" s="718" t="s">
        <v>1009</v>
      </c>
      <c r="F157" s="728"/>
      <c r="G157" s="728" t="s">
        <v>847</v>
      </c>
      <c r="H157" s="728" t="s">
        <v>1034</v>
      </c>
      <c r="I157" s="794"/>
      <c r="J157" s="796">
        <v>1570000</v>
      </c>
    </row>
    <row r="158" spans="1:10" ht="13.5" thickBot="1">
      <c r="A158" s="766"/>
      <c r="B158" s="355"/>
      <c r="C158" s="783" t="s">
        <v>837</v>
      </c>
      <c r="D158" s="727" t="s">
        <v>1008</v>
      </c>
      <c r="E158" s="786" t="s">
        <v>1094</v>
      </c>
      <c r="F158" s="727"/>
      <c r="G158" s="727" t="s">
        <v>847</v>
      </c>
      <c r="H158" s="727" t="s">
        <v>1095</v>
      </c>
      <c r="I158" s="803"/>
      <c r="J158" s="788">
        <v>320000</v>
      </c>
    </row>
    <row r="159" spans="1:10" ht="12.75">
      <c r="A159" s="755" t="s">
        <v>1072</v>
      </c>
      <c r="B159" s="195" t="s">
        <v>1096</v>
      </c>
      <c r="C159" s="756" t="s">
        <v>1097</v>
      </c>
      <c r="D159" s="1071"/>
      <c r="E159" s="1071"/>
      <c r="F159" s="757"/>
      <c r="G159" s="757"/>
      <c r="H159" s="757"/>
      <c r="I159" s="758"/>
      <c r="J159" s="759"/>
    </row>
    <row r="160" spans="1:10" ht="12.75">
      <c r="A160" s="762"/>
      <c r="B160" s="1142"/>
      <c r="C160" s="49" t="s">
        <v>832</v>
      </c>
      <c r="D160" s="354">
        <v>3745</v>
      </c>
      <c r="E160" s="354">
        <v>6121</v>
      </c>
      <c r="F160" s="760"/>
      <c r="G160" s="760" t="s">
        <v>1098</v>
      </c>
      <c r="H160" s="760" t="s">
        <v>1099</v>
      </c>
      <c r="I160" s="763"/>
      <c r="J160" s="17">
        <v>-1697600</v>
      </c>
    </row>
    <row r="161" spans="1:10" ht="13.5" thickBot="1">
      <c r="A161" s="766"/>
      <c r="B161" s="767"/>
      <c r="C161" s="210" t="s">
        <v>837</v>
      </c>
      <c r="D161" s="520">
        <v>3745</v>
      </c>
      <c r="E161" s="520">
        <v>6121</v>
      </c>
      <c r="F161" s="768"/>
      <c r="G161" s="768" t="s">
        <v>1098</v>
      </c>
      <c r="H161" s="768" t="s">
        <v>1100</v>
      </c>
      <c r="I161" s="769"/>
      <c r="J161" s="770">
        <v>1697600</v>
      </c>
    </row>
    <row r="162" spans="1:10" ht="12.75">
      <c r="A162" s="755" t="s">
        <v>986</v>
      </c>
      <c r="B162" s="195" t="s">
        <v>1101</v>
      </c>
      <c r="C162" s="756" t="s">
        <v>1102</v>
      </c>
      <c r="D162" s="1071"/>
      <c r="E162" s="1071"/>
      <c r="F162" s="757"/>
      <c r="G162" s="757"/>
      <c r="H162" s="757"/>
      <c r="I162" s="758"/>
      <c r="J162" s="759"/>
    </row>
    <row r="163" spans="1:10" ht="12.75">
      <c r="A163" s="762"/>
      <c r="B163" s="1142"/>
      <c r="C163" s="49" t="s">
        <v>832</v>
      </c>
      <c r="D163" s="354">
        <v>3421</v>
      </c>
      <c r="E163" s="354">
        <v>5169</v>
      </c>
      <c r="F163" s="760"/>
      <c r="G163" s="760" t="s">
        <v>1103</v>
      </c>
      <c r="H163" s="760"/>
      <c r="I163" s="763"/>
      <c r="J163" s="17">
        <v>-61000</v>
      </c>
    </row>
    <row r="164" spans="1:10" ht="13.5" thickBot="1">
      <c r="A164" s="766"/>
      <c r="B164" s="767"/>
      <c r="C164" s="210" t="s">
        <v>837</v>
      </c>
      <c r="D164" s="520">
        <v>3421</v>
      </c>
      <c r="E164" s="520">
        <v>6121</v>
      </c>
      <c r="F164" s="768"/>
      <c r="G164" s="768" t="s">
        <v>1103</v>
      </c>
      <c r="H164" s="768" t="s">
        <v>1104</v>
      </c>
      <c r="I164" s="769"/>
      <c r="J164" s="770">
        <v>61000</v>
      </c>
    </row>
    <row r="165" spans="1:10" ht="12.75">
      <c r="A165" s="755" t="s">
        <v>986</v>
      </c>
      <c r="B165" s="195" t="s">
        <v>1105</v>
      </c>
      <c r="C165" s="756" t="s">
        <v>1106</v>
      </c>
      <c r="D165" s="1071"/>
      <c r="E165" s="1071"/>
      <c r="F165" s="757"/>
      <c r="G165" s="757"/>
      <c r="H165" s="757"/>
      <c r="I165" s="758"/>
      <c r="J165" s="759"/>
    </row>
    <row r="166" spans="1:10" ht="12.75">
      <c r="A166" s="762"/>
      <c r="B166" s="1142"/>
      <c r="C166" s="49" t="s">
        <v>832</v>
      </c>
      <c r="D166" s="354">
        <v>3113</v>
      </c>
      <c r="E166" s="354">
        <v>5336</v>
      </c>
      <c r="F166" s="760" t="s">
        <v>1026</v>
      </c>
      <c r="G166" s="760" t="s">
        <v>847</v>
      </c>
      <c r="H166" s="760"/>
      <c r="I166" s="763"/>
      <c r="J166" s="17">
        <v>-17000</v>
      </c>
    </row>
    <row r="167" spans="1:10" ht="13.5" thickBot="1">
      <c r="A167" s="766"/>
      <c r="B167" s="767"/>
      <c r="C167" s="210" t="s">
        <v>837</v>
      </c>
      <c r="D167" s="520">
        <v>3113</v>
      </c>
      <c r="E167" s="520">
        <v>5336</v>
      </c>
      <c r="F167" s="768" t="s">
        <v>1107</v>
      </c>
      <c r="G167" s="768" t="s">
        <v>847</v>
      </c>
      <c r="H167" s="768"/>
      <c r="I167" s="769"/>
      <c r="J167" s="770">
        <v>17000</v>
      </c>
    </row>
    <row r="168" spans="1:10" ht="12.75">
      <c r="A168" s="755" t="s">
        <v>986</v>
      </c>
      <c r="B168" s="195" t="s">
        <v>1108</v>
      </c>
      <c r="C168" s="756" t="s">
        <v>1109</v>
      </c>
      <c r="D168" s="1076"/>
      <c r="E168" s="1076"/>
      <c r="F168" s="790"/>
      <c r="G168" s="790"/>
      <c r="H168" s="790"/>
      <c r="I168" s="791"/>
      <c r="J168" s="792"/>
    </row>
    <row r="169" spans="1:10" ht="12.75">
      <c r="A169" s="793"/>
      <c r="B169" s="1144"/>
      <c r="C169" s="1093" t="s">
        <v>832</v>
      </c>
      <c r="D169" s="728" t="s">
        <v>1110</v>
      </c>
      <c r="E169" s="718" t="s">
        <v>1111</v>
      </c>
      <c r="F169" s="728"/>
      <c r="G169" s="728" t="s">
        <v>847</v>
      </c>
      <c r="H169" s="728"/>
      <c r="I169" s="925"/>
      <c r="J169" s="796">
        <v>-2966000</v>
      </c>
    </row>
    <row r="170" spans="1:10" ht="12.75">
      <c r="A170" s="793"/>
      <c r="B170" s="1144"/>
      <c r="C170" s="614" t="s">
        <v>837</v>
      </c>
      <c r="D170" s="728" t="s">
        <v>1112</v>
      </c>
      <c r="E170" s="718" t="s">
        <v>1113</v>
      </c>
      <c r="F170" s="728"/>
      <c r="G170" s="728" t="s">
        <v>1114</v>
      </c>
      <c r="H170" s="728"/>
      <c r="I170" s="794"/>
      <c r="J170" s="796">
        <v>19000</v>
      </c>
    </row>
    <row r="171" spans="1:10" ht="12.75">
      <c r="A171" s="793"/>
      <c r="B171" s="1144"/>
      <c r="C171" s="614" t="s">
        <v>837</v>
      </c>
      <c r="D171" s="728" t="s">
        <v>1115</v>
      </c>
      <c r="E171" s="718" t="s">
        <v>1025</v>
      </c>
      <c r="F171" s="728"/>
      <c r="G171" s="728" t="s">
        <v>847</v>
      </c>
      <c r="H171" s="728" t="s">
        <v>1014</v>
      </c>
      <c r="I171" s="794"/>
      <c r="J171" s="796">
        <v>5000</v>
      </c>
    </row>
    <row r="172" spans="1:10" ht="12.75">
      <c r="A172" s="793"/>
      <c r="B172" s="1144"/>
      <c r="C172" s="614" t="s">
        <v>837</v>
      </c>
      <c r="D172" s="728" t="s">
        <v>1115</v>
      </c>
      <c r="E172" s="718" t="s">
        <v>1025</v>
      </c>
      <c r="F172" s="728"/>
      <c r="G172" s="728" t="s">
        <v>847</v>
      </c>
      <c r="H172" s="728" t="s">
        <v>1015</v>
      </c>
      <c r="I172" s="794"/>
      <c r="J172" s="796">
        <v>5000</v>
      </c>
    </row>
    <row r="173" spans="1:10" ht="12.75">
      <c r="A173" s="793"/>
      <c r="B173" s="1144"/>
      <c r="C173" s="614" t="s">
        <v>837</v>
      </c>
      <c r="D173" s="728" t="s">
        <v>1115</v>
      </c>
      <c r="E173" s="718" t="s">
        <v>1025</v>
      </c>
      <c r="F173" s="728"/>
      <c r="G173" s="728" t="s">
        <v>847</v>
      </c>
      <c r="H173" s="728" t="s">
        <v>1016</v>
      </c>
      <c r="I173" s="794"/>
      <c r="J173" s="796">
        <v>5000</v>
      </c>
    </row>
    <row r="174" spans="1:10" ht="12.75">
      <c r="A174" s="793"/>
      <c r="B174" s="1144"/>
      <c r="C174" s="614" t="s">
        <v>837</v>
      </c>
      <c r="D174" s="728" t="s">
        <v>1115</v>
      </c>
      <c r="E174" s="718" t="s">
        <v>1116</v>
      </c>
      <c r="F174" s="728"/>
      <c r="G174" s="728" t="s">
        <v>847</v>
      </c>
      <c r="H174" s="728"/>
      <c r="I174" s="794"/>
      <c r="J174" s="796">
        <v>30000</v>
      </c>
    </row>
    <row r="175" spans="1:10" ht="12.75">
      <c r="A175" s="793"/>
      <c r="B175" s="1144"/>
      <c r="C175" s="614" t="s">
        <v>837</v>
      </c>
      <c r="D175" s="728" t="s">
        <v>1110</v>
      </c>
      <c r="E175" s="718" t="s">
        <v>1117</v>
      </c>
      <c r="F175" s="728"/>
      <c r="G175" s="728" t="s">
        <v>847</v>
      </c>
      <c r="H175" s="728"/>
      <c r="I175" s="794"/>
      <c r="J175" s="796">
        <v>10000</v>
      </c>
    </row>
    <row r="176" spans="1:10" ht="12.75">
      <c r="A176" s="793"/>
      <c r="B176" s="1144"/>
      <c r="C176" s="614" t="s">
        <v>837</v>
      </c>
      <c r="D176" s="728" t="s">
        <v>1110</v>
      </c>
      <c r="E176" s="718" t="s">
        <v>1118</v>
      </c>
      <c r="F176" s="728"/>
      <c r="G176" s="728" t="s">
        <v>847</v>
      </c>
      <c r="H176" s="728"/>
      <c r="I176" s="794"/>
      <c r="J176" s="796">
        <v>80000</v>
      </c>
    </row>
    <row r="177" spans="1:10" ht="12.75">
      <c r="A177" s="793"/>
      <c r="B177" s="1144"/>
      <c r="C177" s="614" t="s">
        <v>837</v>
      </c>
      <c r="D177" s="728" t="s">
        <v>1110</v>
      </c>
      <c r="E177" s="718" t="s">
        <v>1113</v>
      </c>
      <c r="F177" s="728"/>
      <c r="G177" s="728" t="s">
        <v>847</v>
      </c>
      <c r="H177" s="728"/>
      <c r="I177" s="794"/>
      <c r="J177" s="796">
        <v>659000</v>
      </c>
    </row>
    <row r="178" spans="1:10" ht="12.75">
      <c r="A178" s="793"/>
      <c r="B178" s="1144"/>
      <c r="C178" s="614" t="s">
        <v>837</v>
      </c>
      <c r="D178" s="728" t="s">
        <v>1110</v>
      </c>
      <c r="E178" s="718" t="s">
        <v>1119</v>
      </c>
      <c r="F178" s="728"/>
      <c r="G178" s="728" t="s">
        <v>847</v>
      </c>
      <c r="H178" s="728"/>
      <c r="I178" s="794"/>
      <c r="J178" s="796">
        <v>10000</v>
      </c>
    </row>
    <row r="179" spans="1:10" ht="12.75">
      <c r="A179" s="793"/>
      <c r="B179" s="1144"/>
      <c r="C179" s="614" t="s">
        <v>837</v>
      </c>
      <c r="D179" s="728" t="s">
        <v>1110</v>
      </c>
      <c r="E179" s="718" t="s">
        <v>1111</v>
      </c>
      <c r="F179" s="728"/>
      <c r="G179" s="728" t="s">
        <v>847</v>
      </c>
      <c r="H179" s="728"/>
      <c r="I179" s="794"/>
      <c r="J179" s="796">
        <v>10000</v>
      </c>
    </row>
    <row r="180" spans="1:10" ht="12.75">
      <c r="A180" s="793"/>
      <c r="B180" s="1144"/>
      <c r="C180" s="614" t="s">
        <v>837</v>
      </c>
      <c r="D180" s="728" t="s">
        <v>1110</v>
      </c>
      <c r="E180" s="718" t="s">
        <v>1025</v>
      </c>
      <c r="F180" s="728"/>
      <c r="G180" s="728" t="s">
        <v>847</v>
      </c>
      <c r="H180" s="728" t="s">
        <v>1012</v>
      </c>
      <c r="I180" s="794"/>
      <c r="J180" s="796">
        <v>5000</v>
      </c>
    </row>
    <row r="181" spans="1:10" ht="12.75">
      <c r="A181" s="793"/>
      <c r="B181" s="1144"/>
      <c r="C181" s="614" t="s">
        <v>837</v>
      </c>
      <c r="D181" s="728" t="s">
        <v>1110</v>
      </c>
      <c r="E181" s="718" t="s">
        <v>1025</v>
      </c>
      <c r="F181" s="728"/>
      <c r="G181" s="728" t="s">
        <v>847</v>
      </c>
      <c r="H181" s="728" t="s">
        <v>1017</v>
      </c>
      <c r="I181" s="794"/>
      <c r="J181" s="796">
        <v>25000</v>
      </c>
    </row>
    <row r="182" spans="1:10" ht="12.75">
      <c r="A182" s="793"/>
      <c r="B182" s="1144"/>
      <c r="C182" s="614" t="s">
        <v>837</v>
      </c>
      <c r="D182" s="728" t="s">
        <v>1110</v>
      </c>
      <c r="E182" s="718" t="s">
        <v>1116</v>
      </c>
      <c r="F182" s="728"/>
      <c r="G182" s="728" t="s">
        <v>847</v>
      </c>
      <c r="H182" s="728"/>
      <c r="I182" s="794"/>
      <c r="J182" s="796">
        <v>120000</v>
      </c>
    </row>
    <row r="183" spans="1:10" ht="12.75">
      <c r="A183" s="793"/>
      <c r="B183" s="1144"/>
      <c r="C183" s="614" t="s">
        <v>837</v>
      </c>
      <c r="D183" s="728" t="s">
        <v>1120</v>
      </c>
      <c r="E183" s="718" t="s">
        <v>1113</v>
      </c>
      <c r="F183" s="728"/>
      <c r="G183" s="728" t="s">
        <v>1121</v>
      </c>
      <c r="H183" s="728"/>
      <c r="I183" s="794"/>
      <c r="J183" s="796">
        <v>20000</v>
      </c>
    </row>
    <row r="184" spans="1:10" ht="12.75">
      <c r="A184" s="793"/>
      <c r="B184" s="1144"/>
      <c r="C184" s="614" t="s">
        <v>837</v>
      </c>
      <c r="D184" s="728" t="s">
        <v>1120</v>
      </c>
      <c r="E184" s="718" t="s">
        <v>1025</v>
      </c>
      <c r="F184" s="728"/>
      <c r="G184" s="728" t="s">
        <v>1121</v>
      </c>
      <c r="H184" s="728" t="s">
        <v>1012</v>
      </c>
      <c r="I184" s="794"/>
      <c r="J184" s="796">
        <v>10000</v>
      </c>
    </row>
    <row r="185" spans="1:10" ht="12.75">
      <c r="A185" s="793"/>
      <c r="B185" s="1144"/>
      <c r="C185" s="614" t="s">
        <v>837</v>
      </c>
      <c r="D185" s="728" t="s">
        <v>1120</v>
      </c>
      <c r="E185" s="718" t="s">
        <v>1025</v>
      </c>
      <c r="F185" s="728"/>
      <c r="G185" s="728" t="s">
        <v>1121</v>
      </c>
      <c r="H185" s="728" t="s">
        <v>1013</v>
      </c>
      <c r="I185" s="794"/>
      <c r="J185" s="796">
        <v>10000</v>
      </c>
    </row>
    <row r="186" spans="1:10" ht="12.75">
      <c r="A186" s="793"/>
      <c r="B186" s="1144"/>
      <c r="C186" s="614" t="s">
        <v>837</v>
      </c>
      <c r="D186" s="728" t="s">
        <v>1120</v>
      </c>
      <c r="E186" s="718" t="s">
        <v>1025</v>
      </c>
      <c r="F186" s="728"/>
      <c r="G186" s="728" t="s">
        <v>1121</v>
      </c>
      <c r="H186" s="728" t="s">
        <v>1015</v>
      </c>
      <c r="I186" s="794"/>
      <c r="J186" s="796">
        <v>10000</v>
      </c>
    </row>
    <row r="187" spans="1:10" ht="12.75">
      <c r="A187" s="793"/>
      <c r="B187" s="1144"/>
      <c r="C187" s="614" t="s">
        <v>837</v>
      </c>
      <c r="D187" s="728" t="s">
        <v>1120</v>
      </c>
      <c r="E187" s="718" t="s">
        <v>1025</v>
      </c>
      <c r="F187" s="728"/>
      <c r="G187" s="728" t="s">
        <v>1121</v>
      </c>
      <c r="H187" s="728" t="s">
        <v>1017</v>
      </c>
      <c r="I187" s="794"/>
      <c r="J187" s="796">
        <v>10000</v>
      </c>
    </row>
    <row r="188" spans="1:10" ht="12.75">
      <c r="A188" s="793"/>
      <c r="B188" s="1144"/>
      <c r="C188" s="614" t="s">
        <v>837</v>
      </c>
      <c r="D188" s="728" t="s">
        <v>1120</v>
      </c>
      <c r="E188" s="718" t="s">
        <v>1025</v>
      </c>
      <c r="F188" s="728"/>
      <c r="G188" s="728" t="s">
        <v>1121</v>
      </c>
      <c r="H188" s="728" t="s">
        <v>1020</v>
      </c>
      <c r="I188" s="794"/>
      <c r="J188" s="796">
        <v>10000</v>
      </c>
    </row>
    <row r="189" spans="1:10" ht="12.75">
      <c r="A189" s="793"/>
      <c r="B189" s="1144"/>
      <c r="C189" s="614" t="s">
        <v>837</v>
      </c>
      <c r="D189" s="728" t="s">
        <v>1120</v>
      </c>
      <c r="E189" s="718" t="s">
        <v>1025</v>
      </c>
      <c r="F189" s="728"/>
      <c r="G189" s="728" t="s">
        <v>1121</v>
      </c>
      <c r="H189" s="728" t="s">
        <v>1021</v>
      </c>
      <c r="I189" s="794"/>
      <c r="J189" s="796">
        <v>15000</v>
      </c>
    </row>
    <row r="190" spans="1:10" ht="12.75">
      <c r="A190" s="793"/>
      <c r="B190" s="1144"/>
      <c r="C190" s="614" t="s">
        <v>837</v>
      </c>
      <c r="D190" s="728" t="s">
        <v>1122</v>
      </c>
      <c r="E190" s="718" t="s">
        <v>1025</v>
      </c>
      <c r="F190" s="728"/>
      <c r="G190" s="728" t="s">
        <v>1121</v>
      </c>
      <c r="H190" s="728" t="s">
        <v>1014</v>
      </c>
      <c r="I190" s="794"/>
      <c r="J190" s="796">
        <v>10000</v>
      </c>
    </row>
    <row r="191" spans="1:10" ht="12.75">
      <c r="A191" s="793"/>
      <c r="B191" s="1144"/>
      <c r="C191" s="614" t="s">
        <v>837</v>
      </c>
      <c r="D191" s="728" t="s">
        <v>1122</v>
      </c>
      <c r="E191" s="718" t="s">
        <v>1025</v>
      </c>
      <c r="F191" s="728"/>
      <c r="G191" s="728" t="s">
        <v>1121</v>
      </c>
      <c r="H191" s="728" t="s">
        <v>1024</v>
      </c>
      <c r="I191" s="794"/>
      <c r="J191" s="796">
        <v>10000</v>
      </c>
    </row>
    <row r="192" spans="1:10" ht="12.75">
      <c r="A192" s="793"/>
      <c r="B192" s="1144"/>
      <c r="C192" s="614" t="s">
        <v>837</v>
      </c>
      <c r="D192" s="728" t="s">
        <v>1122</v>
      </c>
      <c r="E192" s="718" t="s">
        <v>1116</v>
      </c>
      <c r="F192" s="728"/>
      <c r="G192" s="728" t="s">
        <v>1121</v>
      </c>
      <c r="H192" s="728"/>
      <c r="I192" s="794"/>
      <c r="J192" s="796">
        <v>20000</v>
      </c>
    </row>
    <row r="193" spans="1:10" ht="12.75">
      <c r="A193" s="793"/>
      <c r="B193" s="1144"/>
      <c r="C193" s="614" t="s">
        <v>837</v>
      </c>
      <c r="D193" s="728" t="s">
        <v>1123</v>
      </c>
      <c r="E193" s="718" t="s">
        <v>1113</v>
      </c>
      <c r="F193" s="728"/>
      <c r="G193" s="728" t="s">
        <v>1121</v>
      </c>
      <c r="H193" s="728"/>
      <c r="I193" s="794"/>
      <c r="J193" s="796">
        <v>222000</v>
      </c>
    </row>
    <row r="194" spans="1:10" ht="12.75">
      <c r="A194" s="793"/>
      <c r="B194" s="1144"/>
      <c r="C194" s="614" t="s">
        <v>837</v>
      </c>
      <c r="D194" s="728" t="s">
        <v>1123</v>
      </c>
      <c r="E194" s="718" t="s">
        <v>1119</v>
      </c>
      <c r="F194" s="728"/>
      <c r="G194" s="728" t="s">
        <v>1121</v>
      </c>
      <c r="H194" s="728"/>
      <c r="I194" s="794"/>
      <c r="J194" s="796">
        <v>123000</v>
      </c>
    </row>
    <row r="195" spans="1:10" ht="12.75">
      <c r="A195" s="793"/>
      <c r="B195" s="1144"/>
      <c r="C195" s="614" t="s">
        <v>837</v>
      </c>
      <c r="D195" s="728" t="s">
        <v>1124</v>
      </c>
      <c r="E195" s="718" t="s">
        <v>1119</v>
      </c>
      <c r="F195" s="728"/>
      <c r="G195" s="728" t="s">
        <v>1121</v>
      </c>
      <c r="H195" s="728"/>
      <c r="I195" s="794"/>
      <c r="J195" s="796">
        <v>5000</v>
      </c>
    </row>
    <row r="196" spans="1:10" ht="12.75">
      <c r="A196" s="793"/>
      <c r="B196" s="1144"/>
      <c r="C196" s="614" t="s">
        <v>837</v>
      </c>
      <c r="D196" s="728" t="s">
        <v>1125</v>
      </c>
      <c r="E196" s="718" t="s">
        <v>1113</v>
      </c>
      <c r="F196" s="728"/>
      <c r="G196" s="728" t="s">
        <v>1121</v>
      </c>
      <c r="H196" s="728"/>
      <c r="I196" s="794"/>
      <c r="J196" s="796">
        <v>20000</v>
      </c>
    </row>
    <row r="197" spans="1:10" ht="12.75">
      <c r="A197" s="793"/>
      <c r="B197" s="1144"/>
      <c r="C197" s="614" t="s">
        <v>837</v>
      </c>
      <c r="D197" s="728" t="s">
        <v>1126</v>
      </c>
      <c r="E197" s="718" t="s">
        <v>1118</v>
      </c>
      <c r="F197" s="728"/>
      <c r="G197" s="728" t="s">
        <v>1121</v>
      </c>
      <c r="H197" s="728"/>
      <c r="I197" s="794"/>
      <c r="J197" s="796">
        <v>10000</v>
      </c>
    </row>
    <row r="198" spans="1:10" ht="12.75">
      <c r="A198" s="793"/>
      <c r="B198" s="1144"/>
      <c r="C198" s="614" t="s">
        <v>837</v>
      </c>
      <c r="D198" s="728" t="s">
        <v>1126</v>
      </c>
      <c r="E198" s="718" t="s">
        <v>1113</v>
      </c>
      <c r="F198" s="728"/>
      <c r="G198" s="728" t="s">
        <v>1121</v>
      </c>
      <c r="H198" s="728"/>
      <c r="I198" s="794"/>
      <c r="J198" s="796">
        <v>45000</v>
      </c>
    </row>
    <row r="199" spans="1:10" ht="12.75">
      <c r="A199" s="793"/>
      <c r="B199" s="1144"/>
      <c r="C199" s="614" t="s">
        <v>837</v>
      </c>
      <c r="D199" s="728" t="s">
        <v>1127</v>
      </c>
      <c r="E199" s="718" t="s">
        <v>1113</v>
      </c>
      <c r="F199" s="728"/>
      <c r="G199" s="728" t="s">
        <v>1121</v>
      </c>
      <c r="H199" s="728"/>
      <c r="I199" s="794"/>
      <c r="J199" s="796">
        <v>40000</v>
      </c>
    </row>
    <row r="200" spans="1:10" ht="12.75">
      <c r="A200" s="793"/>
      <c r="B200" s="1144"/>
      <c r="C200" s="614" t="s">
        <v>837</v>
      </c>
      <c r="D200" s="728" t="s">
        <v>1128</v>
      </c>
      <c r="E200" s="718" t="s">
        <v>1113</v>
      </c>
      <c r="F200" s="728"/>
      <c r="G200" s="728" t="s">
        <v>1121</v>
      </c>
      <c r="H200" s="728"/>
      <c r="I200" s="794"/>
      <c r="J200" s="796">
        <v>45000</v>
      </c>
    </row>
    <row r="201" spans="1:10" ht="12.75">
      <c r="A201" s="793"/>
      <c r="B201" s="1144"/>
      <c r="C201" s="614" t="s">
        <v>837</v>
      </c>
      <c r="D201" s="728" t="s">
        <v>1129</v>
      </c>
      <c r="E201" s="718" t="s">
        <v>1119</v>
      </c>
      <c r="F201" s="728"/>
      <c r="G201" s="728" t="s">
        <v>1121</v>
      </c>
      <c r="H201" s="728"/>
      <c r="I201" s="794"/>
      <c r="J201" s="796">
        <v>5000</v>
      </c>
    </row>
    <row r="202" spans="1:10" ht="12.75">
      <c r="A202" s="793"/>
      <c r="B202" s="1144"/>
      <c r="C202" s="614" t="s">
        <v>837</v>
      </c>
      <c r="D202" s="728" t="s">
        <v>1130</v>
      </c>
      <c r="E202" s="718" t="s">
        <v>1118</v>
      </c>
      <c r="F202" s="728"/>
      <c r="G202" s="728" t="s">
        <v>1121</v>
      </c>
      <c r="H202" s="728"/>
      <c r="I202" s="794"/>
      <c r="J202" s="796">
        <v>113000</v>
      </c>
    </row>
    <row r="203" spans="1:10" ht="12.75">
      <c r="A203" s="793"/>
      <c r="B203" s="1144"/>
      <c r="C203" s="614" t="s">
        <v>837</v>
      </c>
      <c r="D203" s="728" t="s">
        <v>1130</v>
      </c>
      <c r="E203" s="718" t="s">
        <v>1113</v>
      </c>
      <c r="F203" s="728"/>
      <c r="G203" s="728" t="s">
        <v>1121</v>
      </c>
      <c r="H203" s="728"/>
      <c r="I203" s="794"/>
      <c r="J203" s="796">
        <v>158000</v>
      </c>
    </row>
    <row r="204" spans="1:10" ht="12.75">
      <c r="A204" s="793"/>
      <c r="B204" s="1144"/>
      <c r="C204" s="614" t="s">
        <v>837</v>
      </c>
      <c r="D204" s="728" t="s">
        <v>1130</v>
      </c>
      <c r="E204" s="718" t="s">
        <v>1119</v>
      </c>
      <c r="F204" s="728"/>
      <c r="G204" s="728" t="s">
        <v>1121</v>
      </c>
      <c r="H204" s="728"/>
      <c r="I204" s="794"/>
      <c r="J204" s="796">
        <v>25000</v>
      </c>
    </row>
    <row r="205" spans="1:10" ht="12.75">
      <c r="A205" s="762"/>
      <c r="B205" s="1142"/>
      <c r="C205" s="614" t="s">
        <v>837</v>
      </c>
      <c r="D205" s="718" t="s">
        <v>1131</v>
      </c>
      <c r="E205" s="718" t="s">
        <v>1132</v>
      </c>
      <c r="F205" s="728"/>
      <c r="G205" s="718" t="s">
        <v>1133</v>
      </c>
      <c r="H205" s="728"/>
      <c r="I205" s="794"/>
      <c r="J205" s="796">
        <v>95000</v>
      </c>
    </row>
    <row r="206" spans="1:10" ht="12.75">
      <c r="A206" s="762"/>
      <c r="B206" s="1142"/>
      <c r="C206" s="614" t="s">
        <v>837</v>
      </c>
      <c r="D206" s="728" t="s">
        <v>1131</v>
      </c>
      <c r="E206" s="718" t="s">
        <v>1113</v>
      </c>
      <c r="F206" s="728"/>
      <c r="G206" s="728" t="s">
        <v>1133</v>
      </c>
      <c r="H206" s="728"/>
      <c r="I206" s="794"/>
      <c r="J206" s="796">
        <v>806000</v>
      </c>
    </row>
    <row r="207" spans="1:10" ht="12.75">
      <c r="A207" s="762"/>
      <c r="B207" s="1142"/>
      <c r="C207" s="614" t="s">
        <v>837</v>
      </c>
      <c r="D207" s="728" t="s">
        <v>1131</v>
      </c>
      <c r="E207" s="718" t="s">
        <v>1111</v>
      </c>
      <c r="F207" s="728"/>
      <c r="G207" s="728" t="s">
        <v>1133</v>
      </c>
      <c r="H207" s="728"/>
      <c r="I207" s="794"/>
      <c r="J207" s="796">
        <v>77000</v>
      </c>
    </row>
    <row r="208" spans="1:10" ht="13.5" thickBot="1">
      <c r="A208" s="766"/>
      <c r="B208" s="355"/>
      <c r="C208" s="783" t="s">
        <v>837</v>
      </c>
      <c r="D208" s="727" t="s">
        <v>1131</v>
      </c>
      <c r="E208" s="786" t="s">
        <v>1116</v>
      </c>
      <c r="F208" s="727"/>
      <c r="G208" s="727" t="s">
        <v>1133</v>
      </c>
      <c r="H208" s="727"/>
      <c r="I208" s="803"/>
      <c r="J208" s="788">
        <v>69000</v>
      </c>
    </row>
    <row r="209" spans="1:10" ht="12.75">
      <c r="A209" s="755" t="s">
        <v>986</v>
      </c>
      <c r="B209" s="195" t="s">
        <v>1134</v>
      </c>
      <c r="C209" s="756" t="s">
        <v>1135</v>
      </c>
      <c r="D209" s="1071"/>
      <c r="E209" s="1071"/>
      <c r="F209" s="757"/>
      <c r="G209" s="757"/>
      <c r="H209" s="757"/>
      <c r="I209" s="758"/>
      <c r="J209" s="759"/>
    </row>
    <row r="210" spans="1:10" ht="12.75">
      <c r="A210" s="762"/>
      <c r="B210" s="1142"/>
      <c r="C210" s="49" t="s">
        <v>832</v>
      </c>
      <c r="D210" s="354">
        <v>4379</v>
      </c>
      <c r="E210" s="354">
        <v>5169</v>
      </c>
      <c r="F210" s="760"/>
      <c r="G210" s="760" t="s">
        <v>1136</v>
      </c>
      <c r="H210" s="760"/>
      <c r="I210" s="763"/>
      <c r="J210" s="17">
        <v>-150000</v>
      </c>
    </row>
    <row r="211" spans="1:10" ht="12.75">
      <c r="A211" s="762"/>
      <c r="B211" s="1142"/>
      <c r="C211" s="49" t="s">
        <v>832</v>
      </c>
      <c r="D211" s="354">
        <v>4379</v>
      </c>
      <c r="E211" s="354">
        <v>5167</v>
      </c>
      <c r="F211" s="760"/>
      <c r="G211" s="760" t="s">
        <v>1136</v>
      </c>
      <c r="H211" s="760"/>
      <c r="I211" s="763"/>
      <c r="J211" s="17">
        <v>-4000</v>
      </c>
    </row>
    <row r="212" spans="1:10" ht="12.75">
      <c r="A212" s="762"/>
      <c r="B212" s="1142"/>
      <c r="C212" s="13" t="s">
        <v>837</v>
      </c>
      <c r="D212" s="53">
        <v>3319</v>
      </c>
      <c r="E212" s="53">
        <v>5169</v>
      </c>
      <c r="F212" s="764"/>
      <c r="G212" s="764" t="s">
        <v>999</v>
      </c>
      <c r="H212" s="764"/>
      <c r="I212" s="765"/>
      <c r="J212" s="630">
        <v>150000</v>
      </c>
    </row>
    <row r="213" spans="1:10" ht="13.5" thickBot="1">
      <c r="A213" s="766"/>
      <c r="B213" s="767"/>
      <c r="C213" s="344" t="s">
        <v>837</v>
      </c>
      <c r="D213" s="767">
        <v>6320</v>
      </c>
      <c r="E213" s="767">
        <v>5163</v>
      </c>
      <c r="F213" s="869"/>
      <c r="G213" s="869" t="s">
        <v>1137</v>
      </c>
      <c r="H213" s="869"/>
      <c r="I213" s="914"/>
      <c r="J213" s="873">
        <v>4000</v>
      </c>
    </row>
    <row r="214" spans="1:10" ht="12.75">
      <c r="A214" s="755" t="s">
        <v>986</v>
      </c>
      <c r="B214" s="195" t="s">
        <v>1138</v>
      </c>
      <c r="C214" s="756" t="s">
        <v>1139</v>
      </c>
      <c r="D214" s="1071"/>
      <c r="E214" s="1071"/>
      <c r="F214" s="757"/>
      <c r="G214" s="757"/>
      <c r="H214" s="757"/>
      <c r="I214" s="758"/>
      <c r="J214" s="759"/>
    </row>
    <row r="215" spans="1:10" ht="12.75">
      <c r="A215" s="762"/>
      <c r="B215" s="1142"/>
      <c r="C215" s="49" t="s">
        <v>832</v>
      </c>
      <c r="D215" s="354">
        <v>6409</v>
      </c>
      <c r="E215" s="354">
        <v>5901</v>
      </c>
      <c r="F215" s="760"/>
      <c r="G215" s="760" t="s">
        <v>833</v>
      </c>
      <c r="H215" s="760"/>
      <c r="I215" s="763" t="s">
        <v>836</v>
      </c>
      <c r="J215" s="17">
        <v>-900000</v>
      </c>
    </row>
    <row r="216" spans="1:10" ht="13.5" thickBot="1">
      <c r="A216" s="766"/>
      <c r="B216" s="767"/>
      <c r="C216" s="210" t="s">
        <v>837</v>
      </c>
      <c r="D216" s="520">
        <v>3419</v>
      </c>
      <c r="E216" s="520">
        <v>5222</v>
      </c>
      <c r="F216" s="768"/>
      <c r="G216" s="768" t="s">
        <v>1140</v>
      </c>
      <c r="H216" s="768"/>
      <c r="I216" s="769"/>
      <c r="J216" s="770">
        <v>900000</v>
      </c>
    </row>
    <row r="217" spans="1:10" ht="12.75">
      <c r="A217" s="755" t="s">
        <v>986</v>
      </c>
      <c r="B217" s="195" t="s">
        <v>1141</v>
      </c>
      <c r="C217" s="756" t="s">
        <v>1142</v>
      </c>
      <c r="D217" s="1071"/>
      <c r="E217" s="1071"/>
      <c r="F217" s="757"/>
      <c r="G217" s="757"/>
      <c r="H217" s="757"/>
      <c r="I217" s="758"/>
      <c r="J217" s="759"/>
    </row>
    <row r="218" spans="1:10" ht="12.75">
      <c r="A218" s="762"/>
      <c r="B218" s="1142"/>
      <c r="C218" s="49" t="s">
        <v>832</v>
      </c>
      <c r="D218" s="354">
        <v>4339</v>
      </c>
      <c r="E218" s="354">
        <v>5660</v>
      </c>
      <c r="F218" s="760"/>
      <c r="G218" s="730" t="s">
        <v>985</v>
      </c>
      <c r="H218" s="760"/>
      <c r="I218" s="763"/>
      <c r="J218" s="17">
        <v>-6000</v>
      </c>
    </row>
    <row r="219" spans="1:10" ht="12.75">
      <c r="A219" s="762"/>
      <c r="B219" s="1142"/>
      <c r="C219" s="49" t="s">
        <v>832</v>
      </c>
      <c r="D219" s="354">
        <v>4351</v>
      </c>
      <c r="E219" s="354">
        <v>5137</v>
      </c>
      <c r="F219" s="760"/>
      <c r="G219" s="858" t="s">
        <v>985</v>
      </c>
      <c r="H219" s="760"/>
      <c r="I219" s="763"/>
      <c r="J219" s="17">
        <v>-88000</v>
      </c>
    </row>
    <row r="220" spans="1:10" ht="12.75">
      <c r="A220" s="762"/>
      <c r="B220" s="1142"/>
      <c r="C220" s="13" t="s">
        <v>837</v>
      </c>
      <c r="D220" s="53">
        <v>4351</v>
      </c>
      <c r="E220" s="53">
        <v>5137</v>
      </c>
      <c r="F220" s="764"/>
      <c r="G220" s="858" t="s">
        <v>985</v>
      </c>
      <c r="H220" s="764"/>
      <c r="I220" s="765"/>
      <c r="J220" s="630">
        <v>6000</v>
      </c>
    </row>
    <row r="221" spans="1:10" ht="13.5" thickBot="1">
      <c r="A221" s="766"/>
      <c r="B221" s="767"/>
      <c r="C221" s="344" t="s">
        <v>837</v>
      </c>
      <c r="D221" s="767">
        <v>4351</v>
      </c>
      <c r="E221" s="767">
        <v>5139</v>
      </c>
      <c r="F221" s="869"/>
      <c r="G221" s="870" t="s">
        <v>985</v>
      </c>
      <c r="H221" s="869"/>
      <c r="I221" s="914"/>
      <c r="J221" s="873">
        <v>88000</v>
      </c>
    </row>
    <row r="222" spans="1:10" ht="12.75">
      <c r="A222" s="755" t="s">
        <v>1143</v>
      </c>
      <c r="B222" s="195" t="s">
        <v>1144</v>
      </c>
      <c r="C222" s="756" t="s">
        <v>1109</v>
      </c>
      <c r="D222" s="1076"/>
      <c r="E222" s="1076"/>
      <c r="F222" s="790"/>
      <c r="G222" s="790"/>
      <c r="H222" s="790"/>
      <c r="I222" s="791"/>
      <c r="J222" s="792"/>
    </row>
    <row r="223" spans="1:10" ht="12.75">
      <c r="A223" s="793"/>
      <c r="B223" s="1144"/>
      <c r="C223" s="1093" t="s">
        <v>832</v>
      </c>
      <c r="D223" s="728" t="s">
        <v>1093</v>
      </c>
      <c r="E223" s="718" t="s">
        <v>1025</v>
      </c>
      <c r="F223" s="728" t="s">
        <v>1145</v>
      </c>
      <c r="G223" s="728" t="s">
        <v>847</v>
      </c>
      <c r="H223" s="728"/>
      <c r="I223" s="925"/>
      <c r="J223" s="796">
        <v>-300000</v>
      </c>
    </row>
    <row r="224" spans="1:10" ht="12.75">
      <c r="A224" s="793"/>
      <c r="B224" s="1144"/>
      <c r="C224" s="614" t="s">
        <v>837</v>
      </c>
      <c r="D224" s="728" t="s">
        <v>1093</v>
      </c>
      <c r="E224" s="718" t="s">
        <v>1009</v>
      </c>
      <c r="F224" s="728" t="s">
        <v>1145</v>
      </c>
      <c r="G224" s="728" t="s">
        <v>847</v>
      </c>
      <c r="H224" s="728"/>
      <c r="I224" s="794"/>
      <c r="J224" s="796">
        <v>300000</v>
      </c>
    </row>
    <row r="225" spans="1:10" ht="12.75">
      <c r="A225" s="793"/>
      <c r="B225" s="1144"/>
      <c r="C225" s="1093" t="s">
        <v>832</v>
      </c>
      <c r="D225" s="728" t="s">
        <v>1093</v>
      </c>
      <c r="E225" s="718" t="s">
        <v>1025</v>
      </c>
      <c r="F225" s="728" t="s">
        <v>1146</v>
      </c>
      <c r="G225" s="728" t="s">
        <v>847</v>
      </c>
      <c r="H225" s="728"/>
      <c r="I225" s="925"/>
      <c r="J225" s="796">
        <v>-400000</v>
      </c>
    </row>
    <row r="226" spans="1:10" ht="12.75">
      <c r="A226" s="793"/>
      <c r="B226" s="1144"/>
      <c r="C226" s="614" t="s">
        <v>837</v>
      </c>
      <c r="D226" s="728" t="s">
        <v>1093</v>
      </c>
      <c r="E226" s="718" t="s">
        <v>1009</v>
      </c>
      <c r="F226" s="728" t="s">
        <v>1146</v>
      </c>
      <c r="G226" s="728" t="s">
        <v>847</v>
      </c>
      <c r="H226" s="728"/>
      <c r="I226" s="794"/>
      <c r="J226" s="796">
        <v>400000</v>
      </c>
    </row>
    <row r="227" spans="1:10" ht="12.75">
      <c r="A227" s="793"/>
      <c r="B227" s="1144"/>
      <c r="C227" s="1093" t="s">
        <v>832</v>
      </c>
      <c r="D227" s="728" t="s">
        <v>1093</v>
      </c>
      <c r="E227" s="718" t="s">
        <v>1025</v>
      </c>
      <c r="F227" s="728" t="s">
        <v>974</v>
      </c>
      <c r="G227" s="728" t="s">
        <v>847</v>
      </c>
      <c r="H227" s="728"/>
      <c r="I227" s="925"/>
      <c r="J227" s="796">
        <v>-261400</v>
      </c>
    </row>
    <row r="228" spans="1:10" ht="12.75">
      <c r="A228" s="793"/>
      <c r="B228" s="1144"/>
      <c r="C228" s="614" t="s">
        <v>837</v>
      </c>
      <c r="D228" s="728" t="s">
        <v>1093</v>
      </c>
      <c r="E228" s="718" t="s">
        <v>1009</v>
      </c>
      <c r="F228" s="728" t="s">
        <v>974</v>
      </c>
      <c r="G228" s="728" t="s">
        <v>847</v>
      </c>
      <c r="H228" s="728"/>
      <c r="I228" s="794"/>
      <c r="J228" s="796">
        <v>261400</v>
      </c>
    </row>
    <row r="229" spans="1:10" ht="12.75">
      <c r="A229" s="793"/>
      <c r="B229" s="1144"/>
      <c r="C229" s="1093" t="s">
        <v>832</v>
      </c>
      <c r="D229" s="728" t="s">
        <v>1093</v>
      </c>
      <c r="E229" s="718" t="s">
        <v>1025</v>
      </c>
      <c r="F229" s="728" t="s">
        <v>975</v>
      </c>
      <c r="G229" s="728" t="s">
        <v>847</v>
      </c>
      <c r="H229" s="728"/>
      <c r="I229" s="925"/>
      <c r="J229" s="796">
        <v>-1847000</v>
      </c>
    </row>
    <row r="230" spans="1:10" ht="12.75">
      <c r="A230" s="793"/>
      <c r="B230" s="1144"/>
      <c r="C230" s="614" t="s">
        <v>837</v>
      </c>
      <c r="D230" s="728" t="s">
        <v>1093</v>
      </c>
      <c r="E230" s="718" t="s">
        <v>1009</v>
      </c>
      <c r="F230" s="728" t="s">
        <v>975</v>
      </c>
      <c r="G230" s="728" t="s">
        <v>847</v>
      </c>
      <c r="H230" s="728"/>
      <c r="I230" s="794"/>
      <c r="J230" s="796">
        <v>1847000</v>
      </c>
    </row>
    <row r="231" spans="1:10" ht="12.75">
      <c r="A231" s="793"/>
      <c r="B231" s="1144"/>
      <c r="C231" s="1093" t="s">
        <v>832</v>
      </c>
      <c r="D231" s="728" t="s">
        <v>1011</v>
      </c>
      <c r="E231" s="718" t="s">
        <v>1025</v>
      </c>
      <c r="F231" s="728" t="s">
        <v>1147</v>
      </c>
      <c r="G231" s="728" t="s">
        <v>847</v>
      </c>
      <c r="H231" s="728"/>
      <c r="I231" s="925"/>
      <c r="J231" s="796">
        <v>-2229000</v>
      </c>
    </row>
    <row r="232" spans="1:10" ht="12.75">
      <c r="A232" s="793"/>
      <c r="B232" s="1144"/>
      <c r="C232" s="614" t="s">
        <v>837</v>
      </c>
      <c r="D232" s="728" t="s">
        <v>1011</v>
      </c>
      <c r="E232" s="718" t="s">
        <v>1009</v>
      </c>
      <c r="F232" s="728" t="s">
        <v>1147</v>
      </c>
      <c r="G232" s="728" t="s">
        <v>847</v>
      </c>
      <c r="H232" s="728"/>
      <c r="I232" s="794"/>
      <c r="J232" s="796">
        <v>2229000</v>
      </c>
    </row>
    <row r="233" spans="1:10" ht="12.75">
      <c r="A233" s="793"/>
      <c r="B233" s="1144"/>
      <c r="C233" s="1093" t="s">
        <v>832</v>
      </c>
      <c r="D233" s="728" t="s">
        <v>1011</v>
      </c>
      <c r="E233" s="718" t="s">
        <v>1025</v>
      </c>
      <c r="F233" s="728" t="s">
        <v>1148</v>
      </c>
      <c r="G233" s="728" t="s">
        <v>847</v>
      </c>
      <c r="H233" s="728"/>
      <c r="I233" s="925"/>
      <c r="J233" s="796">
        <v>-900000</v>
      </c>
    </row>
    <row r="234" spans="1:10" ht="12.75">
      <c r="A234" s="793"/>
      <c r="B234" s="1144"/>
      <c r="C234" s="614" t="s">
        <v>837</v>
      </c>
      <c r="D234" s="728" t="s">
        <v>1011</v>
      </c>
      <c r="E234" s="718" t="s">
        <v>1009</v>
      </c>
      <c r="F234" s="728" t="s">
        <v>1148</v>
      </c>
      <c r="G234" s="728" t="s">
        <v>847</v>
      </c>
      <c r="H234" s="728"/>
      <c r="I234" s="794"/>
      <c r="J234" s="796">
        <v>900000</v>
      </c>
    </row>
    <row r="235" spans="1:10" ht="12.75">
      <c r="A235" s="793"/>
      <c r="B235" s="1144"/>
      <c r="C235" s="1093" t="s">
        <v>832</v>
      </c>
      <c r="D235" s="728" t="s">
        <v>1011</v>
      </c>
      <c r="E235" s="718" t="s">
        <v>1025</v>
      </c>
      <c r="F235" s="728" t="s">
        <v>1149</v>
      </c>
      <c r="G235" s="728" t="s">
        <v>847</v>
      </c>
      <c r="H235" s="728"/>
      <c r="I235" s="925"/>
      <c r="J235" s="796">
        <v>-250000</v>
      </c>
    </row>
    <row r="236" spans="1:10" ht="12.75">
      <c r="A236" s="793"/>
      <c r="B236" s="1144"/>
      <c r="C236" s="614" t="s">
        <v>837</v>
      </c>
      <c r="D236" s="728" t="s">
        <v>1011</v>
      </c>
      <c r="E236" s="718" t="s">
        <v>1009</v>
      </c>
      <c r="F236" s="728" t="s">
        <v>1149</v>
      </c>
      <c r="G236" s="728" t="s">
        <v>847</v>
      </c>
      <c r="H236" s="728"/>
      <c r="I236" s="794"/>
      <c r="J236" s="796">
        <v>250000</v>
      </c>
    </row>
    <row r="237" spans="1:10" ht="12.75">
      <c r="A237" s="793"/>
      <c r="B237" s="1144"/>
      <c r="C237" s="1093" t="s">
        <v>832</v>
      </c>
      <c r="D237" s="728" t="s">
        <v>1011</v>
      </c>
      <c r="E237" s="718" t="s">
        <v>1025</v>
      </c>
      <c r="F237" s="728" t="s">
        <v>1107</v>
      </c>
      <c r="G237" s="728" t="s">
        <v>847</v>
      </c>
      <c r="H237" s="728"/>
      <c r="I237" s="925"/>
      <c r="J237" s="796">
        <v>-17000</v>
      </c>
    </row>
    <row r="238" spans="1:10" ht="12.75">
      <c r="A238" s="793"/>
      <c r="B238" s="1144"/>
      <c r="C238" s="614" t="s">
        <v>837</v>
      </c>
      <c r="D238" s="728" t="s">
        <v>1011</v>
      </c>
      <c r="E238" s="718" t="s">
        <v>1009</v>
      </c>
      <c r="F238" s="728" t="s">
        <v>1107</v>
      </c>
      <c r="G238" s="728" t="s">
        <v>847</v>
      </c>
      <c r="H238" s="728"/>
      <c r="I238" s="794"/>
      <c r="J238" s="796">
        <v>17000</v>
      </c>
    </row>
    <row r="239" spans="1:10" ht="12.75">
      <c r="A239" s="793"/>
      <c r="B239" s="1144"/>
      <c r="C239" s="1093" t="s">
        <v>832</v>
      </c>
      <c r="D239" s="728" t="s">
        <v>1011</v>
      </c>
      <c r="E239" s="718" t="s">
        <v>1025</v>
      </c>
      <c r="F239" s="728" t="s">
        <v>974</v>
      </c>
      <c r="G239" s="728" t="s">
        <v>847</v>
      </c>
      <c r="H239" s="728"/>
      <c r="I239" s="925"/>
      <c r="J239" s="796">
        <v>-582200</v>
      </c>
    </row>
    <row r="240" spans="1:10" ht="12.75">
      <c r="A240" s="793"/>
      <c r="B240" s="1144"/>
      <c r="C240" s="614" t="s">
        <v>837</v>
      </c>
      <c r="D240" s="728" t="s">
        <v>1011</v>
      </c>
      <c r="E240" s="718" t="s">
        <v>1009</v>
      </c>
      <c r="F240" s="728" t="s">
        <v>974</v>
      </c>
      <c r="G240" s="728" t="s">
        <v>847</v>
      </c>
      <c r="H240" s="728"/>
      <c r="I240" s="794"/>
      <c r="J240" s="796">
        <v>582200</v>
      </c>
    </row>
    <row r="241" spans="1:10" ht="12.75">
      <c r="A241" s="793"/>
      <c r="B241" s="1144"/>
      <c r="C241" s="1093" t="s">
        <v>832</v>
      </c>
      <c r="D241" s="728" t="s">
        <v>1011</v>
      </c>
      <c r="E241" s="718" t="s">
        <v>1025</v>
      </c>
      <c r="F241" s="728" t="s">
        <v>975</v>
      </c>
      <c r="G241" s="728" t="s">
        <v>847</v>
      </c>
      <c r="H241" s="728"/>
      <c r="I241" s="925"/>
      <c r="J241" s="796">
        <v>-2513600</v>
      </c>
    </row>
    <row r="242" spans="1:10" ht="12.75">
      <c r="A242" s="793"/>
      <c r="B242" s="1144"/>
      <c r="C242" s="614" t="s">
        <v>837</v>
      </c>
      <c r="D242" s="728" t="s">
        <v>1011</v>
      </c>
      <c r="E242" s="718" t="s">
        <v>1009</v>
      </c>
      <c r="F242" s="728" t="s">
        <v>975</v>
      </c>
      <c r="G242" s="728" t="s">
        <v>847</v>
      </c>
      <c r="H242" s="728"/>
      <c r="I242" s="794"/>
      <c r="J242" s="796">
        <v>2513600</v>
      </c>
    </row>
    <row r="243" spans="1:10" ht="12.75">
      <c r="A243" s="793"/>
      <c r="B243" s="1144"/>
      <c r="C243" s="1093" t="s">
        <v>832</v>
      </c>
      <c r="D243" s="728" t="s">
        <v>1008</v>
      </c>
      <c r="E243" s="718" t="s">
        <v>1025</v>
      </c>
      <c r="F243" s="728" t="s">
        <v>975</v>
      </c>
      <c r="G243" s="728" t="s">
        <v>847</v>
      </c>
      <c r="H243" s="728"/>
      <c r="I243" s="925"/>
      <c r="J243" s="796">
        <v>-427400</v>
      </c>
    </row>
    <row r="244" spans="1:10" ht="12.75">
      <c r="A244" s="793"/>
      <c r="B244" s="1144"/>
      <c r="C244" s="614" t="s">
        <v>837</v>
      </c>
      <c r="D244" s="728" t="s">
        <v>1008</v>
      </c>
      <c r="E244" s="718" t="s">
        <v>1009</v>
      </c>
      <c r="F244" s="728" t="s">
        <v>975</v>
      </c>
      <c r="G244" s="728" t="s">
        <v>847</v>
      </c>
      <c r="H244" s="728"/>
      <c r="I244" s="794"/>
      <c r="J244" s="796">
        <v>427400</v>
      </c>
    </row>
    <row r="245" spans="1:10" ht="12.75">
      <c r="A245" s="793"/>
      <c r="B245" s="1144"/>
      <c r="C245" s="1093" t="s">
        <v>832</v>
      </c>
      <c r="D245" s="728" t="s">
        <v>1115</v>
      </c>
      <c r="E245" s="718" t="s">
        <v>1025</v>
      </c>
      <c r="F245" s="728"/>
      <c r="G245" s="728" t="s">
        <v>847</v>
      </c>
      <c r="H245" s="728" t="s">
        <v>1014</v>
      </c>
      <c r="I245" s="925"/>
      <c r="J245" s="796">
        <v>-5000</v>
      </c>
    </row>
    <row r="246" spans="1:10" ht="12.75">
      <c r="A246" s="793"/>
      <c r="B246" s="1144"/>
      <c r="C246" s="614" t="s">
        <v>837</v>
      </c>
      <c r="D246" s="728" t="s">
        <v>1115</v>
      </c>
      <c r="E246" s="718" t="s">
        <v>1009</v>
      </c>
      <c r="F246" s="728"/>
      <c r="G246" s="728" t="s">
        <v>847</v>
      </c>
      <c r="H246" s="728" t="s">
        <v>1014</v>
      </c>
      <c r="I246" s="794"/>
      <c r="J246" s="796">
        <v>5000</v>
      </c>
    </row>
    <row r="247" spans="1:10" ht="12.75">
      <c r="A247" s="793"/>
      <c r="B247" s="1144"/>
      <c r="C247" s="1093" t="s">
        <v>832</v>
      </c>
      <c r="D247" s="728" t="s">
        <v>1115</v>
      </c>
      <c r="E247" s="718" t="s">
        <v>1025</v>
      </c>
      <c r="F247" s="728"/>
      <c r="G247" s="728" t="s">
        <v>847</v>
      </c>
      <c r="H247" s="728" t="s">
        <v>1015</v>
      </c>
      <c r="I247" s="925"/>
      <c r="J247" s="796">
        <v>-5000</v>
      </c>
    </row>
    <row r="248" spans="1:10" ht="12.75">
      <c r="A248" s="793"/>
      <c r="B248" s="1144"/>
      <c r="C248" s="614" t="s">
        <v>837</v>
      </c>
      <c r="D248" s="728" t="s">
        <v>1115</v>
      </c>
      <c r="E248" s="718" t="s">
        <v>1009</v>
      </c>
      <c r="F248" s="728"/>
      <c r="G248" s="728" t="s">
        <v>847</v>
      </c>
      <c r="H248" s="728" t="s">
        <v>1015</v>
      </c>
      <c r="I248" s="794"/>
      <c r="J248" s="796">
        <v>5000</v>
      </c>
    </row>
    <row r="249" spans="1:10" ht="12.75">
      <c r="A249" s="793"/>
      <c r="B249" s="1144"/>
      <c r="C249" s="1093" t="s">
        <v>832</v>
      </c>
      <c r="D249" s="728" t="s">
        <v>1115</v>
      </c>
      <c r="E249" s="718" t="s">
        <v>1025</v>
      </c>
      <c r="F249" s="728"/>
      <c r="G249" s="728" t="s">
        <v>847</v>
      </c>
      <c r="H249" s="728" t="s">
        <v>1016</v>
      </c>
      <c r="I249" s="925"/>
      <c r="J249" s="796">
        <v>-5000</v>
      </c>
    </row>
    <row r="250" spans="1:10" ht="12.75">
      <c r="A250" s="793"/>
      <c r="B250" s="1144"/>
      <c r="C250" s="614" t="s">
        <v>837</v>
      </c>
      <c r="D250" s="728" t="s">
        <v>1115</v>
      </c>
      <c r="E250" s="718" t="s">
        <v>1009</v>
      </c>
      <c r="F250" s="728"/>
      <c r="G250" s="728" t="s">
        <v>847</v>
      </c>
      <c r="H250" s="728" t="s">
        <v>1016</v>
      </c>
      <c r="I250" s="794"/>
      <c r="J250" s="796">
        <v>5000</v>
      </c>
    </row>
    <row r="251" spans="1:10" ht="12.75">
      <c r="A251" s="793"/>
      <c r="B251" s="1144"/>
      <c r="C251" s="1093" t="s">
        <v>832</v>
      </c>
      <c r="D251" s="728" t="s">
        <v>1110</v>
      </c>
      <c r="E251" s="718" t="s">
        <v>1025</v>
      </c>
      <c r="F251" s="728"/>
      <c r="G251" s="728" t="s">
        <v>847</v>
      </c>
      <c r="H251" s="728" t="s">
        <v>1012</v>
      </c>
      <c r="I251" s="925"/>
      <c r="J251" s="796">
        <v>-5000</v>
      </c>
    </row>
    <row r="252" spans="1:10" ht="12.75">
      <c r="A252" s="793"/>
      <c r="B252" s="1144"/>
      <c r="C252" s="614" t="s">
        <v>837</v>
      </c>
      <c r="D252" s="728" t="s">
        <v>1110</v>
      </c>
      <c r="E252" s="718" t="s">
        <v>1009</v>
      </c>
      <c r="F252" s="728"/>
      <c r="G252" s="728" t="s">
        <v>847</v>
      </c>
      <c r="H252" s="728" t="s">
        <v>1012</v>
      </c>
      <c r="I252" s="794"/>
      <c r="J252" s="796">
        <v>5000</v>
      </c>
    </row>
    <row r="253" spans="1:10" ht="12.75">
      <c r="A253" s="793"/>
      <c r="B253" s="1144"/>
      <c r="C253" s="1093" t="s">
        <v>832</v>
      </c>
      <c r="D253" s="728" t="s">
        <v>1110</v>
      </c>
      <c r="E253" s="718" t="s">
        <v>1025</v>
      </c>
      <c r="F253" s="728"/>
      <c r="G253" s="728" t="s">
        <v>847</v>
      </c>
      <c r="H253" s="728" t="s">
        <v>1017</v>
      </c>
      <c r="I253" s="925"/>
      <c r="J253" s="796">
        <v>-25000</v>
      </c>
    </row>
    <row r="254" spans="1:10" ht="12.75">
      <c r="A254" s="793"/>
      <c r="B254" s="1144"/>
      <c r="C254" s="614" t="s">
        <v>837</v>
      </c>
      <c r="D254" s="728" t="s">
        <v>1110</v>
      </c>
      <c r="E254" s="718" t="s">
        <v>1009</v>
      </c>
      <c r="F254" s="728"/>
      <c r="G254" s="728" t="s">
        <v>847</v>
      </c>
      <c r="H254" s="728" t="s">
        <v>1017</v>
      </c>
      <c r="I254" s="794"/>
      <c r="J254" s="796">
        <v>25000</v>
      </c>
    </row>
    <row r="255" spans="1:10" ht="12.75">
      <c r="A255" s="793"/>
      <c r="B255" s="1144"/>
      <c r="C255" s="1093" t="s">
        <v>832</v>
      </c>
      <c r="D255" s="728" t="s">
        <v>1120</v>
      </c>
      <c r="E255" s="718" t="s">
        <v>1025</v>
      </c>
      <c r="F255" s="728"/>
      <c r="G255" s="728" t="s">
        <v>1121</v>
      </c>
      <c r="H255" s="728" t="s">
        <v>1012</v>
      </c>
      <c r="I255" s="925"/>
      <c r="J255" s="796">
        <v>-10000</v>
      </c>
    </row>
    <row r="256" spans="1:10" ht="12.75">
      <c r="A256" s="793"/>
      <c r="B256" s="1144"/>
      <c r="C256" s="614" t="s">
        <v>837</v>
      </c>
      <c r="D256" s="728" t="s">
        <v>1120</v>
      </c>
      <c r="E256" s="718" t="s">
        <v>1009</v>
      </c>
      <c r="F256" s="728"/>
      <c r="G256" s="728" t="s">
        <v>1121</v>
      </c>
      <c r="H256" s="728" t="s">
        <v>1012</v>
      </c>
      <c r="I256" s="794"/>
      <c r="J256" s="796">
        <v>10000</v>
      </c>
    </row>
    <row r="257" spans="1:10" ht="12.75">
      <c r="A257" s="793"/>
      <c r="B257" s="1144"/>
      <c r="C257" s="1093" t="s">
        <v>832</v>
      </c>
      <c r="D257" s="728" t="s">
        <v>1120</v>
      </c>
      <c r="E257" s="718" t="s">
        <v>1025</v>
      </c>
      <c r="F257" s="728"/>
      <c r="G257" s="728" t="s">
        <v>1121</v>
      </c>
      <c r="H257" s="728" t="s">
        <v>1013</v>
      </c>
      <c r="I257" s="925"/>
      <c r="J257" s="796">
        <v>-10000</v>
      </c>
    </row>
    <row r="258" spans="1:10" ht="12.75">
      <c r="A258" s="793"/>
      <c r="B258" s="1144"/>
      <c r="C258" s="614" t="s">
        <v>837</v>
      </c>
      <c r="D258" s="728" t="s">
        <v>1120</v>
      </c>
      <c r="E258" s="718" t="s">
        <v>1009</v>
      </c>
      <c r="F258" s="728"/>
      <c r="G258" s="728" t="s">
        <v>1121</v>
      </c>
      <c r="H258" s="728" t="s">
        <v>1013</v>
      </c>
      <c r="I258" s="794"/>
      <c r="J258" s="796">
        <v>10000</v>
      </c>
    </row>
    <row r="259" spans="1:10" ht="12.75">
      <c r="A259" s="793"/>
      <c r="B259" s="1144"/>
      <c r="C259" s="1093" t="s">
        <v>832</v>
      </c>
      <c r="D259" s="728" t="s">
        <v>1120</v>
      </c>
      <c r="E259" s="718" t="s">
        <v>1025</v>
      </c>
      <c r="F259" s="728"/>
      <c r="G259" s="728" t="s">
        <v>1121</v>
      </c>
      <c r="H259" s="728" t="s">
        <v>1015</v>
      </c>
      <c r="I259" s="925"/>
      <c r="J259" s="796">
        <v>-10000</v>
      </c>
    </row>
    <row r="260" spans="1:10" ht="12.75">
      <c r="A260" s="793"/>
      <c r="B260" s="1144"/>
      <c r="C260" s="614" t="s">
        <v>837</v>
      </c>
      <c r="D260" s="728" t="s">
        <v>1120</v>
      </c>
      <c r="E260" s="718" t="s">
        <v>1009</v>
      </c>
      <c r="F260" s="728"/>
      <c r="G260" s="728" t="s">
        <v>1121</v>
      </c>
      <c r="H260" s="728" t="s">
        <v>1015</v>
      </c>
      <c r="I260" s="794"/>
      <c r="J260" s="796">
        <v>10000</v>
      </c>
    </row>
    <row r="261" spans="1:10" ht="12.75">
      <c r="A261" s="793"/>
      <c r="B261" s="1144"/>
      <c r="C261" s="1093" t="s">
        <v>832</v>
      </c>
      <c r="D261" s="728" t="s">
        <v>1120</v>
      </c>
      <c r="E261" s="718" t="s">
        <v>1025</v>
      </c>
      <c r="F261" s="728"/>
      <c r="G261" s="728" t="s">
        <v>1121</v>
      </c>
      <c r="H261" s="728" t="s">
        <v>1017</v>
      </c>
      <c r="I261" s="925"/>
      <c r="J261" s="796">
        <v>-10000</v>
      </c>
    </row>
    <row r="262" spans="1:10" ht="12.75">
      <c r="A262" s="793"/>
      <c r="B262" s="1144"/>
      <c r="C262" s="614" t="s">
        <v>837</v>
      </c>
      <c r="D262" s="728" t="s">
        <v>1120</v>
      </c>
      <c r="E262" s="718" t="s">
        <v>1009</v>
      </c>
      <c r="F262" s="728"/>
      <c r="G262" s="728" t="s">
        <v>1121</v>
      </c>
      <c r="H262" s="728" t="s">
        <v>1017</v>
      </c>
      <c r="I262" s="794"/>
      <c r="J262" s="796">
        <v>10000</v>
      </c>
    </row>
    <row r="263" spans="1:10" ht="12.75">
      <c r="A263" s="793"/>
      <c r="B263" s="1144"/>
      <c r="C263" s="1093" t="s">
        <v>832</v>
      </c>
      <c r="D263" s="728" t="s">
        <v>1120</v>
      </c>
      <c r="E263" s="718" t="s">
        <v>1025</v>
      </c>
      <c r="F263" s="728"/>
      <c r="G263" s="728" t="s">
        <v>1121</v>
      </c>
      <c r="H263" s="728" t="s">
        <v>1020</v>
      </c>
      <c r="I263" s="925"/>
      <c r="J263" s="796">
        <v>-10000</v>
      </c>
    </row>
    <row r="264" spans="1:10" ht="12.75">
      <c r="A264" s="793"/>
      <c r="B264" s="1144"/>
      <c r="C264" s="614" t="s">
        <v>837</v>
      </c>
      <c r="D264" s="728" t="s">
        <v>1120</v>
      </c>
      <c r="E264" s="718" t="s">
        <v>1009</v>
      </c>
      <c r="F264" s="728"/>
      <c r="G264" s="728" t="s">
        <v>1121</v>
      </c>
      <c r="H264" s="728" t="s">
        <v>1020</v>
      </c>
      <c r="I264" s="794"/>
      <c r="J264" s="796">
        <v>10000</v>
      </c>
    </row>
    <row r="265" spans="1:10" ht="12.75">
      <c r="A265" s="793"/>
      <c r="B265" s="1144"/>
      <c r="C265" s="1093" t="s">
        <v>832</v>
      </c>
      <c r="D265" s="728" t="s">
        <v>1120</v>
      </c>
      <c r="E265" s="718" t="s">
        <v>1025</v>
      </c>
      <c r="F265" s="728"/>
      <c r="G265" s="728" t="s">
        <v>1121</v>
      </c>
      <c r="H265" s="728" t="s">
        <v>1021</v>
      </c>
      <c r="I265" s="925"/>
      <c r="J265" s="796">
        <v>-15000</v>
      </c>
    </row>
    <row r="266" spans="1:10" ht="12.75">
      <c r="A266" s="793"/>
      <c r="B266" s="1144"/>
      <c r="C266" s="614" t="s">
        <v>837</v>
      </c>
      <c r="D266" s="728" t="s">
        <v>1120</v>
      </c>
      <c r="E266" s="718" t="s">
        <v>1009</v>
      </c>
      <c r="F266" s="728"/>
      <c r="G266" s="728" t="s">
        <v>1121</v>
      </c>
      <c r="H266" s="728" t="s">
        <v>1021</v>
      </c>
      <c r="I266" s="794"/>
      <c r="J266" s="796">
        <v>15000</v>
      </c>
    </row>
    <row r="267" spans="1:10" ht="12.75">
      <c r="A267" s="793"/>
      <c r="B267" s="1144"/>
      <c r="C267" s="1093" t="s">
        <v>832</v>
      </c>
      <c r="D267" s="728" t="s">
        <v>1120</v>
      </c>
      <c r="E267" s="718" t="s">
        <v>1025</v>
      </c>
      <c r="F267" s="728"/>
      <c r="G267" s="728" t="s">
        <v>1121</v>
      </c>
      <c r="H267" s="728" t="s">
        <v>1014</v>
      </c>
      <c r="I267" s="925"/>
      <c r="J267" s="796">
        <v>-10000</v>
      </c>
    </row>
    <row r="268" spans="1:10" ht="12.75">
      <c r="A268" s="793"/>
      <c r="B268" s="1144"/>
      <c r="C268" s="614" t="s">
        <v>837</v>
      </c>
      <c r="D268" s="728" t="s">
        <v>1120</v>
      </c>
      <c r="E268" s="718" t="s">
        <v>1009</v>
      </c>
      <c r="F268" s="728"/>
      <c r="G268" s="728" t="s">
        <v>1121</v>
      </c>
      <c r="H268" s="728" t="s">
        <v>1014</v>
      </c>
      <c r="I268" s="794"/>
      <c r="J268" s="796">
        <v>10000</v>
      </c>
    </row>
    <row r="269" spans="1:10" ht="12.75">
      <c r="A269" s="793"/>
      <c r="B269" s="1144"/>
      <c r="C269" s="1093" t="s">
        <v>832</v>
      </c>
      <c r="D269" s="728" t="s">
        <v>1122</v>
      </c>
      <c r="E269" s="718" t="s">
        <v>1025</v>
      </c>
      <c r="F269" s="728"/>
      <c r="G269" s="728" t="s">
        <v>1121</v>
      </c>
      <c r="H269" s="728" t="s">
        <v>1024</v>
      </c>
      <c r="I269" s="925"/>
      <c r="J269" s="796">
        <v>-10000</v>
      </c>
    </row>
    <row r="270" spans="1:10" ht="13.5" thickBot="1">
      <c r="A270" s="799"/>
      <c r="B270" s="800"/>
      <c r="C270" s="783" t="s">
        <v>837</v>
      </c>
      <c r="D270" s="727" t="s">
        <v>1122</v>
      </c>
      <c r="E270" s="786" t="s">
        <v>1009</v>
      </c>
      <c r="F270" s="727"/>
      <c r="G270" s="727" t="s">
        <v>1121</v>
      </c>
      <c r="H270" s="727" t="s">
        <v>1024</v>
      </c>
      <c r="I270" s="803"/>
      <c r="J270" s="788">
        <v>10000</v>
      </c>
    </row>
    <row r="271" spans="1:10" ht="12.75">
      <c r="A271" s="1077" t="s">
        <v>1150</v>
      </c>
      <c r="B271" s="1149" t="s">
        <v>1151</v>
      </c>
      <c r="C271" s="789" t="s">
        <v>1152</v>
      </c>
      <c r="D271" s="1076"/>
      <c r="E271" s="1076"/>
      <c r="F271" s="926"/>
      <c r="G271" s="926"/>
      <c r="H271" s="790"/>
      <c r="I271" s="927"/>
      <c r="J271" s="928"/>
    </row>
    <row r="272" spans="1:10" ht="12.75">
      <c r="A272" s="929"/>
      <c r="B272" s="1150"/>
      <c r="C272" s="775" t="s">
        <v>852</v>
      </c>
      <c r="D272" s="931"/>
      <c r="E272" s="931">
        <v>4229</v>
      </c>
      <c r="F272" s="776" t="s">
        <v>1153</v>
      </c>
      <c r="G272" s="930" t="s">
        <v>1085</v>
      </c>
      <c r="H272" s="931"/>
      <c r="I272" s="932" t="s">
        <v>1154</v>
      </c>
      <c r="J272" s="780">
        <v>15000000</v>
      </c>
    </row>
    <row r="273" spans="1:10" ht="13.5" thickBot="1">
      <c r="A273" s="781"/>
      <c r="B273" s="782"/>
      <c r="C273" s="783" t="s">
        <v>832</v>
      </c>
      <c r="D273" s="782">
        <v>2219</v>
      </c>
      <c r="E273" s="782">
        <v>6121</v>
      </c>
      <c r="F273" s="933"/>
      <c r="G273" s="934" t="s">
        <v>1085</v>
      </c>
      <c r="H273" s="935">
        <v>212048</v>
      </c>
      <c r="I273" s="936"/>
      <c r="J273" s="937">
        <v>-15000000</v>
      </c>
    </row>
    <row r="274" spans="1:10" ht="12.75">
      <c r="A274" s="1077" t="s">
        <v>1150</v>
      </c>
      <c r="B274" s="1149" t="s">
        <v>1155</v>
      </c>
      <c r="C274" s="789" t="s">
        <v>1156</v>
      </c>
      <c r="D274" s="1071"/>
      <c r="E274" s="1071"/>
      <c r="F274" s="757"/>
      <c r="G274" s="757"/>
      <c r="H274" s="757"/>
      <c r="I274" s="758"/>
      <c r="J274" s="759"/>
    </row>
    <row r="275" spans="1:10" ht="12.75">
      <c r="A275" s="793"/>
      <c r="B275" s="1144"/>
      <c r="C275" s="1093" t="s">
        <v>832</v>
      </c>
      <c r="D275" s="728" t="s">
        <v>1011</v>
      </c>
      <c r="E275" s="718" t="s">
        <v>1025</v>
      </c>
      <c r="F275" s="728" t="s">
        <v>1026</v>
      </c>
      <c r="G275" s="728" t="s">
        <v>847</v>
      </c>
      <c r="H275" s="728"/>
      <c r="I275" s="925"/>
      <c r="J275" s="796">
        <v>-16473000</v>
      </c>
    </row>
    <row r="276" spans="1:10" ht="13.5" thickBot="1">
      <c r="A276" s="799"/>
      <c r="B276" s="800"/>
      <c r="C276" s="783" t="s">
        <v>837</v>
      </c>
      <c r="D276" s="727" t="s">
        <v>1011</v>
      </c>
      <c r="E276" s="786" t="s">
        <v>1009</v>
      </c>
      <c r="F276" s="727" t="s">
        <v>1026</v>
      </c>
      <c r="G276" s="727" t="s">
        <v>847</v>
      </c>
      <c r="H276" s="727"/>
      <c r="I276" s="803"/>
      <c r="J276" s="788">
        <v>16473000</v>
      </c>
    </row>
    <row r="277" spans="1:10" ht="12.75">
      <c r="A277" s="1077" t="s">
        <v>1150</v>
      </c>
      <c r="B277" s="1149" t="s">
        <v>1157</v>
      </c>
      <c r="C277" s="789" t="s">
        <v>1158</v>
      </c>
      <c r="D277" s="1076"/>
      <c r="E277" s="1076"/>
      <c r="F277" s="926"/>
      <c r="G277" s="790"/>
      <c r="H277" s="927"/>
      <c r="I277" s="791"/>
      <c r="J277" s="792"/>
    </row>
    <row r="278" spans="1:10" ht="12.75">
      <c r="A278" s="929"/>
      <c r="B278" s="1150"/>
      <c r="C278" s="775" t="s">
        <v>1159</v>
      </c>
      <c r="D278" s="931">
        <v>4376</v>
      </c>
      <c r="E278" s="931">
        <v>2229</v>
      </c>
      <c r="F278" s="776"/>
      <c r="G278" s="930" t="s">
        <v>985</v>
      </c>
      <c r="H278" s="931"/>
      <c r="I278" s="932"/>
      <c r="J278" s="780">
        <v>-178600</v>
      </c>
    </row>
    <row r="279" spans="1:10" ht="12.75">
      <c r="A279" s="929"/>
      <c r="B279" s="1150"/>
      <c r="C279" s="775" t="s">
        <v>1159</v>
      </c>
      <c r="D279" s="931">
        <v>3539</v>
      </c>
      <c r="E279" s="931">
        <v>2324</v>
      </c>
      <c r="F279" s="776"/>
      <c r="G279" s="930" t="s">
        <v>985</v>
      </c>
      <c r="H279" s="931"/>
      <c r="I279" s="932"/>
      <c r="J279" s="780">
        <v>-8700</v>
      </c>
    </row>
    <row r="280" spans="1:10" ht="12.75">
      <c r="A280" s="929"/>
      <c r="B280" s="1150"/>
      <c r="C280" s="775" t="s">
        <v>1159</v>
      </c>
      <c r="D280" s="931">
        <v>3632</v>
      </c>
      <c r="E280" s="931">
        <v>2329</v>
      </c>
      <c r="F280" s="776"/>
      <c r="G280" s="930" t="s">
        <v>1160</v>
      </c>
      <c r="H280" s="931"/>
      <c r="I280" s="932"/>
      <c r="J280" s="780">
        <v>-18700</v>
      </c>
    </row>
    <row r="281" spans="1:10" ht="12.75">
      <c r="A281" s="929"/>
      <c r="B281" s="1150"/>
      <c r="C281" s="614" t="s">
        <v>837</v>
      </c>
      <c r="D281" s="917">
        <v>4378</v>
      </c>
      <c r="E281" s="917">
        <v>5169</v>
      </c>
      <c r="F281" s="938"/>
      <c r="G281" s="915" t="s">
        <v>985</v>
      </c>
      <c r="H281" s="939"/>
      <c r="I281" s="940"/>
      <c r="J281" s="796">
        <v>100000</v>
      </c>
    </row>
    <row r="282" spans="1:10" ht="13.5" thickBot="1">
      <c r="A282" s="781"/>
      <c r="B282" s="782"/>
      <c r="C282" s="801" t="s">
        <v>837</v>
      </c>
      <c r="D282" s="782">
        <v>3632</v>
      </c>
      <c r="E282" s="782">
        <v>5192</v>
      </c>
      <c r="F282" s="933"/>
      <c r="G282" s="934" t="s">
        <v>1160</v>
      </c>
      <c r="H282" s="941"/>
      <c r="I282" s="936"/>
      <c r="J282" s="937">
        <v>106000</v>
      </c>
    </row>
    <row r="283" spans="1:10" ht="12.75">
      <c r="A283" s="1077" t="s">
        <v>1150</v>
      </c>
      <c r="B283" s="1149" t="s">
        <v>1161</v>
      </c>
      <c r="C283" s="789" t="s">
        <v>1162</v>
      </c>
      <c r="D283" s="1071"/>
      <c r="E283" s="1071"/>
      <c r="F283" s="757"/>
      <c r="G283" s="757"/>
      <c r="H283" s="757"/>
      <c r="I283" s="758"/>
      <c r="J283" s="759"/>
    </row>
    <row r="284" spans="1:10" ht="12.75">
      <c r="A284" s="350"/>
      <c r="B284" s="1090"/>
      <c r="C284" s="1145" t="s">
        <v>832</v>
      </c>
      <c r="D284" s="354">
        <v>6409</v>
      </c>
      <c r="E284" s="354">
        <v>6901</v>
      </c>
      <c r="F284" s="760"/>
      <c r="G284" s="760" t="s">
        <v>833</v>
      </c>
      <c r="H284" s="760" t="s">
        <v>834</v>
      </c>
      <c r="I284" s="763" t="s">
        <v>835</v>
      </c>
      <c r="J284" s="17">
        <v>-17463000</v>
      </c>
    </row>
    <row r="285" spans="1:10" ht="12.75">
      <c r="A285" s="350"/>
      <c r="B285" s="1090"/>
      <c r="C285" s="1146" t="s">
        <v>858</v>
      </c>
      <c r="D285" s="917"/>
      <c r="E285" s="917">
        <v>8115</v>
      </c>
      <c r="F285" s="915"/>
      <c r="G285" s="778" t="s">
        <v>859</v>
      </c>
      <c r="H285" s="718"/>
      <c r="I285" s="794"/>
      <c r="J285" s="918">
        <v>17463000</v>
      </c>
    </row>
    <row r="286" spans="1:10" ht="12.75">
      <c r="A286" s="350"/>
      <c r="B286" s="1090"/>
      <c r="C286" s="1147" t="s">
        <v>832</v>
      </c>
      <c r="D286" s="915" t="s">
        <v>862</v>
      </c>
      <c r="E286" s="718" t="s">
        <v>871</v>
      </c>
      <c r="F286" s="718"/>
      <c r="G286" s="718" t="s">
        <v>1098</v>
      </c>
      <c r="H286" s="718" t="s">
        <v>1100</v>
      </c>
      <c r="I286" s="916"/>
      <c r="J286" s="796">
        <v>-1697600</v>
      </c>
    </row>
    <row r="287" spans="1:10" ht="13.5" thickBot="1">
      <c r="A287" s="79"/>
      <c r="B287" s="197"/>
      <c r="C287" s="1151" t="s">
        <v>858</v>
      </c>
      <c r="D287" s="920"/>
      <c r="E287" s="920">
        <v>8115</v>
      </c>
      <c r="F287" s="784"/>
      <c r="G287" s="785" t="s">
        <v>859</v>
      </c>
      <c r="H287" s="786"/>
      <c r="I287" s="803"/>
      <c r="J287" s="922">
        <v>1697600</v>
      </c>
    </row>
    <row r="288" spans="1:10" ht="12.75">
      <c r="A288" s="1077" t="s">
        <v>1150</v>
      </c>
      <c r="B288" s="1149" t="s">
        <v>1163</v>
      </c>
      <c r="C288" s="789" t="s">
        <v>1164</v>
      </c>
      <c r="D288" s="1071"/>
      <c r="E288" s="1071"/>
      <c r="F288" s="757"/>
      <c r="G288" s="757"/>
      <c r="H288" s="757"/>
      <c r="I288" s="758"/>
      <c r="J288" s="759"/>
    </row>
    <row r="289" spans="1:10" ht="12.75">
      <c r="A289" s="350"/>
      <c r="B289" s="1090"/>
      <c r="C289" s="775" t="s">
        <v>852</v>
      </c>
      <c r="D289" s="776" t="s">
        <v>1065</v>
      </c>
      <c r="E289" s="778" t="s">
        <v>1066</v>
      </c>
      <c r="F289" s="778"/>
      <c r="G289" s="778" t="s">
        <v>1165</v>
      </c>
      <c r="H289" s="778"/>
      <c r="I289" s="923"/>
      <c r="J289" s="780">
        <v>766000</v>
      </c>
    </row>
    <row r="290" spans="1:10" ht="13.5" thickBot="1">
      <c r="A290" s="79"/>
      <c r="B290" s="197"/>
      <c r="C290" s="1148" t="s">
        <v>832</v>
      </c>
      <c r="D290" s="354">
        <v>6409</v>
      </c>
      <c r="E290" s="354">
        <v>6901</v>
      </c>
      <c r="F290" s="760"/>
      <c r="G290" s="760" t="s">
        <v>833</v>
      </c>
      <c r="H290" s="760" t="s">
        <v>834</v>
      </c>
      <c r="I290" s="763" t="s">
        <v>835</v>
      </c>
      <c r="J290" s="788">
        <v>-766000</v>
      </c>
    </row>
    <row r="291" spans="1:10" ht="12.75">
      <c r="A291" s="1077" t="s">
        <v>1150</v>
      </c>
      <c r="B291" s="1149" t="s">
        <v>1166</v>
      </c>
      <c r="C291" s="789" t="s">
        <v>1167</v>
      </c>
      <c r="D291" s="1071"/>
      <c r="E291" s="1071"/>
      <c r="F291" s="757"/>
      <c r="G291" s="757"/>
      <c r="H291" s="757"/>
      <c r="I291" s="758"/>
      <c r="J291" s="759"/>
    </row>
    <row r="292" spans="1:10" ht="12.75">
      <c r="A292" s="350"/>
      <c r="B292" s="1090"/>
      <c r="C292" s="1145" t="s">
        <v>832</v>
      </c>
      <c r="D292" s="354">
        <v>6409</v>
      </c>
      <c r="E292" s="354">
        <v>6901</v>
      </c>
      <c r="F292" s="760"/>
      <c r="G292" s="760" t="s">
        <v>833</v>
      </c>
      <c r="H292" s="760" t="s">
        <v>834</v>
      </c>
      <c r="I292" s="763" t="s">
        <v>835</v>
      </c>
      <c r="J292" s="17">
        <v>-24407000</v>
      </c>
    </row>
    <row r="293" spans="1:10" ht="13.5" thickBot="1">
      <c r="A293" s="79"/>
      <c r="B293" s="197"/>
      <c r="C293" s="801" t="s">
        <v>837</v>
      </c>
      <c r="D293" s="786" t="s">
        <v>1168</v>
      </c>
      <c r="E293" s="786" t="s">
        <v>1169</v>
      </c>
      <c r="F293" s="786"/>
      <c r="G293" s="786" t="s">
        <v>1170</v>
      </c>
      <c r="H293" s="786" t="s">
        <v>1171</v>
      </c>
      <c r="I293" s="803"/>
      <c r="J293" s="922">
        <v>24407000</v>
      </c>
    </row>
    <row r="294" spans="1:10" ht="12.75">
      <c r="A294" s="755" t="s">
        <v>1172</v>
      </c>
      <c r="B294" s="195" t="s">
        <v>1173</v>
      </c>
      <c r="C294" s="756" t="s">
        <v>1174</v>
      </c>
      <c r="D294" s="1071"/>
      <c r="E294" s="1071"/>
      <c r="F294" s="757"/>
      <c r="G294" s="757"/>
      <c r="H294" s="757"/>
      <c r="I294" s="758"/>
      <c r="J294" s="759"/>
    </row>
    <row r="295" spans="1:10" ht="12.75">
      <c r="A295" s="762"/>
      <c r="B295" s="1142"/>
      <c r="C295" s="49" t="s">
        <v>832</v>
      </c>
      <c r="D295" s="354">
        <v>3612</v>
      </c>
      <c r="E295" s="354">
        <v>6121</v>
      </c>
      <c r="F295" s="760"/>
      <c r="G295" s="760" t="s">
        <v>1031</v>
      </c>
      <c r="H295" s="760" t="s">
        <v>1175</v>
      </c>
      <c r="I295" s="763"/>
      <c r="J295" s="17">
        <v>-7500000</v>
      </c>
    </row>
    <row r="296" spans="1:10" ht="12.75">
      <c r="A296" s="762"/>
      <c r="B296" s="1142"/>
      <c r="C296" s="13" t="s">
        <v>837</v>
      </c>
      <c r="D296" s="1072">
        <v>3745</v>
      </c>
      <c r="E296" s="354">
        <v>6121</v>
      </c>
      <c r="F296" s="764"/>
      <c r="G296" s="760" t="s">
        <v>1176</v>
      </c>
      <c r="H296" s="760" t="s">
        <v>1177</v>
      </c>
      <c r="I296" s="765"/>
      <c r="J296" s="630">
        <v>4500000</v>
      </c>
    </row>
    <row r="297" spans="1:10" ht="12.75">
      <c r="A297" s="762"/>
      <c r="B297" s="1142"/>
      <c r="C297" s="13" t="s">
        <v>837</v>
      </c>
      <c r="D297" s="1072">
        <v>3111</v>
      </c>
      <c r="E297" s="354">
        <v>6121</v>
      </c>
      <c r="F297" s="764" t="s">
        <v>1034</v>
      </c>
      <c r="G297" s="760" t="s">
        <v>843</v>
      </c>
      <c r="H297" s="760" t="s">
        <v>1035</v>
      </c>
      <c r="I297" s="765"/>
      <c r="J297" s="630">
        <v>500000</v>
      </c>
    </row>
    <row r="298" spans="1:10" ht="12.75">
      <c r="A298" s="762"/>
      <c r="B298" s="1142"/>
      <c r="C298" s="13" t="s">
        <v>837</v>
      </c>
      <c r="D298" s="53">
        <v>4351</v>
      </c>
      <c r="E298" s="354">
        <v>6121</v>
      </c>
      <c r="F298" s="764"/>
      <c r="G298" s="760" t="s">
        <v>845</v>
      </c>
      <c r="H298" s="760" t="s">
        <v>1178</v>
      </c>
      <c r="I298" s="765"/>
      <c r="J298" s="630">
        <v>1500000</v>
      </c>
    </row>
    <row r="299" spans="1:10" ht="13.5" thickBot="1">
      <c r="A299" s="766"/>
      <c r="B299" s="355"/>
      <c r="C299" s="210" t="s">
        <v>837</v>
      </c>
      <c r="D299" s="355">
        <v>4351</v>
      </c>
      <c r="E299" s="520">
        <v>6121</v>
      </c>
      <c r="F299" s="768" t="s">
        <v>1034</v>
      </c>
      <c r="G299" s="768" t="s">
        <v>845</v>
      </c>
      <c r="H299" s="768" t="s">
        <v>1179</v>
      </c>
      <c r="I299" s="769"/>
      <c r="J299" s="770">
        <v>1000000</v>
      </c>
    </row>
    <row r="300" spans="1:10" ht="12.75">
      <c r="A300" s="755" t="s">
        <v>1172</v>
      </c>
      <c r="B300" s="195" t="s">
        <v>1180</v>
      </c>
      <c r="C300" s="756" t="s">
        <v>1181</v>
      </c>
      <c r="D300" s="1071"/>
      <c r="E300" s="1071"/>
      <c r="F300" s="757"/>
      <c r="G300" s="757"/>
      <c r="H300" s="757"/>
      <c r="I300" s="758"/>
      <c r="J300" s="759"/>
    </row>
    <row r="301" spans="1:10" ht="12.75">
      <c r="A301" s="762"/>
      <c r="B301" s="1142"/>
      <c r="C301" s="49" t="s">
        <v>832</v>
      </c>
      <c r="D301" s="354">
        <v>3429</v>
      </c>
      <c r="E301" s="354">
        <v>5336</v>
      </c>
      <c r="F301" s="760"/>
      <c r="G301" s="730" t="s">
        <v>985</v>
      </c>
      <c r="H301" s="760"/>
      <c r="I301" s="763"/>
      <c r="J301" s="17">
        <v>-100000</v>
      </c>
    </row>
    <row r="302" spans="1:10" ht="12.75">
      <c r="A302" s="762"/>
      <c r="B302" s="1142"/>
      <c r="C302" s="13" t="s">
        <v>837</v>
      </c>
      <c r="D302" s="53">
        <v>3429</v>
      </c>
      <c r="E302" s="53">
        <v>5331</v>
      </c>
      <c r="F302" s="764"/>
      <c r="G302" s="858" t="s">
        <v>985</v>
      </c>
      <c r="H302" s="764"/>
      <c r="I302" s="765"/>
      <c r="J302" s="630">
        <v>100000</v>
      </c>
    </row>
    <row r="303" spans="1:10" ht="12.75">
      <c r="A303" s="762"/>
      <c r="B303" s="1142"/>
      <c r="C303" s="49" t="s">
        <v>832</v>
      </c>
      <c r="D303" s="354">
        <v>4351</v>
      </c>
      <c r="E303" s="354">
        <v>5336</v>
      </c>
      <c r="F303" s="760"/>
      <c r="G303" s="858" t="s">
        <v>985</v>
      </c>
      <c r="H303" s="760"/>
      <c r="I303" s="763"/>
      <c r="J303" s="17">
        <v>-4614000</v>
      </c>
    </row>
    <row r="304" spans="1:10" ht="13.5" thickBot="1">
      <c r="A304" s="766"/>
      <c r="B304" s="355"/>
      <c r="C304" s="344" t="s">
        <v>837</v>
      </c>
      <c r="D304" s="767">
        <v>4351</v>
      </c>
      <c r="E304" s="767">
        <v>5331</v>
      </c>
      <c r="F304" s="869"/>
      <c r="G304" s="870" t="s">
        <v>985</v>
      </c>
      <c r="H304" s="869"/>
      <c r="I304" s="914"/>
      <c r="J304" s="873">
        <v>4614000</v>
      </c>
    </row>
    <row r="305" spans="1:10" ht="12.75">
      <c r="A305" s="755" t="s">
        <v>1172</v>
      </c>
      <c r="B305" s="195" t="s">
        <v>1182</v>
      </c>
      <c r="C305" s="756" t="s">
        <v>1183</v>
      </c>
      <c r="D305" s="1076"/>
      <c r="E305" s="1076"/>
      <c r="F305" s="790"/>
      <c r="G305" s="790"/>
      <c r="H305" s="790"/>
      <c r="I305" s="791"/>
      <c r="J305" s="792"/>
    </row>
    <row r="306" spans="1:10" ht="12.75">
      <c r="A306" s="793"/>
      <c r="B306" s="1144"/>
      <c r="C306" s="1093" t="s">
        <v>832</v>
      </c>
      <c r="D306" s="728" t="s">
        <v>1011</v>
      </c>
      <c r="E306" s="718" t="s">
        <v>1009</v>
      </c>
      <c r="F306" s="728" t="s">
        <v>1026</v>
      </c>
      <c r="G306" s="728" t="s">
        <v>847</v>
      </c>
      <c r="H306" s="728"/>
      <c r="I306" s="925"/>
      <c r="J306" s="796">
        <v>-56000</v>
      </c>
    </row>
    <row r="307" spans="1:10" ht="13.5" thickBot="1">
      <c r="A307" s="799"/>
      <c r="B307" s="800"/>
      <c r="C307" s="783" t="s">
        <v>837</v>
      </c>
      <c r="D307" s="727" t="s">
        <v>1184</v>
      </c>
      <c r="E307" s="786" t="s">
        <v>1185</v>
      </c>
      <c r="F307" s="727"/>
      <c r="G307" s="727" t="s">
        <v>1140</v>
      </c>
      <c r="H307" s="727"/>
      <c r="I307" s="803"/>
      <c r="J307" s="788">
        <v>56000</v>
      </c>
    </row>
    <row r="308" spans="1:10" ht="12.75">
      <c r="A308" s="755" t="s">
        <v>1172</v>
      </c>
      <c r="B308" s="195" t="s">
        <v>1186</v>
      </c>
      <c r="C308" s="756" t="s">
        <v>1187</v>
      </c>
      <c r="D308" s="1076"/>
      <c r="E308" s="1076"/>
      <c r="F308" s="790"/>
      <c r="G308" s="790"/>
      <c r="H308" s="790"/>
      <c r="I308" s="791"/>
      <c r="J308" s="792"/>
    </row>
    <row r="309" spans="1:10" ht="12.75">
      <c r="A309" s="762"/>
      <c r="B309" s="1142"/>
      <c r="C309" s="49" t="s">
        <v>832</v>
      </c>
      <c r="D309" s="728" t="s">
        <v>1008</v>
      </c>
      <c r="E309" s="718" t="s">
        <v>1009</v>
      </c>
      <c r="F309" s="728"/>
      <c r="G309" s="728" t="s">
        <v>847</v>
      </c>
      <c r="H309" s="728" t="s">
        <v>1010</v>
      </c>
      <c r="I309" s="794"/>
      <c r="J309" s="796">
        <v>-299000</v>
      </c>
    </row>
    <row r="310" spans="1:10" ht="12.75">
      <c r="A310" s="762"/>
      <c r="B310" s="1142"/>
      <c r="C310" s="614" t="s">
        <v>837</v>
      </c>
      <c r="D310" s="728" t="s">
        <v>1011</v>
      </c>
      <c r="E310" s="718" t="s">
        <v>1009</v>
      </c>
      <c r="F310" s="728"/>
      <c r="G310" s="728" t="s">
        <v>847</v>
      </c>
      <c r="H310" s="728" t="s">
        <v>1012</v>
      </c>
      <c r="I310" s="794"/>
      <c r="J310" s="796">
        <v>28000</v>
      </c>
    </row>
    <row r="311" spans="1:10" ht="12.75">
      <c r="A311" s="762"/>
      <c r="B311" s="1142"/>
      <c r="C311" s="614" t="s">
        <v>837</v>
      </c>
      <c r="D311" s="728" t="s">
        <v>1011</v>
      </c>
      <c r="E311" s="718" t="s">
        <v>1009</v>
      </c>
      <c r="F311" s="728"/>
      <c r="G311" s="728" t="s">
        <v>847</v>
      </c>
      <c r="H311" s="728" t="s">
        <v>1013</v>
      </c>
      <c r="I311" s="794"/>
      <c r="J311" s="796">
        <v>16000</v>
      </c>
    </row>
    <row r="312" spans="1:10" ht="12.75">
      <c r="A312" s="762"/>
      <c r="B312" s="1142"/>
      <c r="C312" s="614" t="s">
        <v>837</v>
      </c>
      <c r="D312" s="728" t="s">
        <v>1011</v>
      </c>
      <c r="E312" s="718" t="s">
        <v>1009</v>
      </c>
      <c r="F312" s="728"/>
      <c r="G312" s="728" t="s">
        <v>847</v>
      </c>
      <c r="H312" s="728" t="s">
        <v>1014</v>
      </c>
      <c r="I312" s="794"/>
      <c r="J312" s="796">
        <v>35000</v>
      </c>
    </row>
    <row r="313" spans="1:10" ht="12.75">
      <c r="A313" s="762"/>
      <c r="B313" s="1142"/>
      <c r="C313" s="614" t="s">
        <v>837</v>
      </c>
      <c r="D313" s="728" t="s">
        <v>1011</v>
      </c>
      <c r="E313" s="718" t="s">
        <v>1009</v>
      </c>
      <c r="F313" s="728"/>
      <c r="G313" s="728" t="s">
        <v>847</v>
      </c>
      <c r="H313" s="728" t="s">
        <v>1015</v>
      </c>
      <c r="I313" s="794"/>
      <c r="J313" s="796">
        <v>24000</v>
      </c>
    </row>
    <row r="314" spans="1:10" ht="12.75">
      <c r="A314" s="762"/>
      <c r="B314" s="1142"/>
      <c r="C314" s="614" t="s">
        <v>837</v>
      </c>
      <c r="D314" s="728" t="s">
        <v>1011</v>
      </c>
      <c r="E314" s="718" t="s">
        <v>1009</v>
      </c>
      <c r="F314" s="728"/>
      <c r="G314" s="728" t="s">
        <v>847</v>
      </c>
      <c r="H314" s="728" t="s">
        <v>1016</v>
      </c>
      <c r="I314" s="794"/>
      <c r="J314" s="796">
        <v>23000</v>
      </c>
    </row>
    <row r="315" spans="1:10" ht="12.75">
      <c r="A315" s="762"/>
      <c r="B315" s="1142"/>
      <c r="C315" s="614" t="s">
        <v>837</v>
      </c>
      <c r="D315" s="728" t="s">
        <v>1011</v>
      </c>
      <c r="E315" s="718" t="s">
        <v>1009</v>
      </c>
      <c r="F315" s="728"/>
      <c r="G315" s="728" t="s">
        <v>847</v>
      </c>
      <c r="H315" s="728" t="s">
        <v>1017</v>
      </c>
      <c r="I315" s="794"/>
      <c r="J315" s="796">
        <v>12000</v>
      </c>
    </row>
    <row r="316" spans="1:10" ht="12.75">
      <c r="A316" s="762"/>
      <c r="B316" s="1142"/>
      <c r="C316" s="614" t="s">
        <v>837</v>
      </c>
      <c r="D316" s="728" t="s">
        <v>1011</v>
      </c>
      <c r="E316" s="718" t="s">
        <v>1009</v>
      </c>
      <c r="F316" s="728"/>
      <c r="G316" s="728" t="s">
        <v>847</v>
      </c>
      <c r="H316" s="728" t="s">
        <v>1018</v>
      </c>
      <c r="I316" s="794"/>
      <c r="J316" s="796">
        <v>34000</v>
      </c>
    </row>
    <row r="317" spans="1:10" ht="12.75">
      <c r="A317" s="762"/>
      <c r="B317" s="1142"/>
      <c r="C317" s="614" t="s">
        <v>837</v>
      </c>
      <c r="D317" s="728" t="s">
        <v>1011</v>
      </c>
      <c r="E317" s="718" t="s">
        <v>1009</v>
      </c>
      <c r="F317" s="728"/>
      <c r="G317" s="728" t="s">
        <v>847</v>
      </c>
      <c r="H317" s="728" t="s">
        <v>1019</v>
      </c>
      <c r="I317" s="794"/>
      <c r="J317" s="796">
        <v>18000</v>
      </c>
    </row>
    <row r="318" spans="1:10" ht="12.75">
      <c r="A318" s="762"/>
      <c r="B318" s="1142"/>
      <c r="C318" s="614" t="s">
        <v>837</v>
      </c>
      <c r="D318" s="728" t="s">
        <v>1011</v>
      </c>
      <c r="E318" s="718" t="s">
        <v>1009</v>
      </c>
      <c r="F318" s="728"/>
      <c r="G318" s="728" t="s">
        <v>847</v>
      </c>
      <c r="H318" s="728" t="s">
        <v>1020</v>
      </c>
      <c r="I318" s="794"/>
      <c r="J318" s="796">
        <v>20000</v>
      </c>
    </row>
    <row r="319" spans="1:10" ht="12.75">
      <c r="A319" s="762"/>
      <c r="B319" s="1142"/>
      <c r="C319" s="614" t="s">
        <v>837</v>
      </c>
      <c r="D319" s="728" t="s">
        <v>1011</v>
      </c>
      <c r="E319" s="718" t="s">
        <v>1009</v>
      </c>
      <c r="F319" s="728"/>
      <c r="G319" s="728" t="s">
        <v>847</v>
      </c>
      <c r="H319" s="728" t="s">
        <v>1021</v>
      </c>
      <c r="I319" s="794"/>
      <c r="J319" s="796">
        <v>25000</v>
      </c>
    </row>
    <row r="320" spans="1:10" ht="12.75">
      <c r="A320" s="762"/>
      <c r="B320" s="1142"/>
      <c r="C320" s="614" t="s">
        <v>837</v>
      </c>
      <c r="D320" s="728" t="s">
        <v>1011</v>
      </c>
      <c r="E320" s="718" t="s">
        <v>1009</v>
      </c>
      <c r="F320" s="728"/>
      <c r="G320" s="728" t="s">
        <v>847</v>
      </c>
      <c r="H320" s="728" t="s">
        <v>1022</v>
      </c>
      <c r="I320" s="794"/>
      <c r="J320" s="796">
        <v>12000</v>
      </c>
    </row>
    <row r="321" spans="1:10" ht="12.75">
      <c r="A321" s="762"/>
      <c r="B321" s="1142"/>
      <c r="C321" s="614" t="s">
        <v>837</v>
      </c>
      <c r="D321" s="728" t="s">
        <v>1011</v>
      </c>
      <c r="E321" s="718" t="s">
        <v>1009</v>
      </c>
      <c r="F321" s="728"/>
      <c r="G321" s="728" t="s">
        <v>847</v>
      </c>
      <c r="H321" s="728" t="s">
        <v>1023</v>
      </c>
      <c r="I321" s="794"/>
      <c r="J321" s="796">
        <v>26000</v>
      </c>
    </row>
    <row r="322" spans="1:10" ht="13.5" thickBot="1">
      <c r="A322" s="766"/>
      <c r="B322" s="355"/>
      <c r="C322" s="783" t="s">
        <v>837</v>
      </c>
      <c r="D322" s="727" t="s">
        <v>1011</v>
      </c>
      <c r="E322" s="786" t="s">
        <v>1009</v>
      </c>
      <c r="F322" s="727"/>
      <c r="G322" s="727" t="s">
        <v>847</v>
      </c>
      <c r="H322" s="727" t="s">
        <v>1024</v>
      </c>
      <c r="I322" s="803"/>
      <c r="J322" s="788">
        <v>26000</v>
      </c>
    </row>
    <row r="323" spans="1:10" ht="12.75">
      <c r="A323" s="755" t="s">
        <v>1724</v>
      </c>
      <c r="B323" s="195" t="s">
        <v>1725</v>
      </c>
      <c r="C323" s="756" t="s">
        <v>1726</v>
      </c>
      <c r="D323" s="1071"/>
      <c r="E323" s="1071"/>
      <c r="F323" s="757"/>
      <c r="G323" s="757"/>
      <c r="H323" s="757"/>
      <c r="I323" s="758"/>
      <c r="J323" s="759"/>
    </row>
    <row r="324" spans="1:10" ht="12.75">
      <c r="A324" s="762"/>
      <c r="B324" s="1142"/>
      <c r="C324" s="49" t="s">
        <v>832</v>
      </c>
      <c r="D324" s="354">
        <v>3680</v>
      </c>
      <c r="E324" s="354">
        <v>5169</v>
      </c>
      <c r="F324" s="760"/>
      <c r="G324" s="730" t="s">
        <v>998</v>
      </c>
      <c r="H324" s="760"/>
      <c r="I324" s="763"/>
      <c r="J324" s="17">
        <v>-452000</v>
      </c>
    </row>
    <row r="325" spans="1:10" ht="12.75">
      <c r="A325" s="762"/>
      <c r="B325" s="1142"/>
      <c r="C325" s="49" t="s">
        <v>832</v>
      </c>
      <c r="D325" s="354">
        <v>3636</v>
      </c>
      <c r="E325" s="354">
        <v>5169</v>
      </c>
      <c r="F325" s="760"/>
      <c r="G325" s="858" t="s">
        <v>998</v>
      </c>
      <c r="H325" s="760"/>
      <c r="I325" s="763"/>
      <c r="J325" s="17">
        <v>-30000</v>
      </c>
    </row>
    <row r="326" spans="1:10" ht="12.75">
      <c r="A326" s="762"/>
      <c r="B326" s="1142"/>
      <c r="C326" s="49" t="s">
        <v>832</v>
      </c>
      <c r="D326" s="354">
        <v>4227</v>
      </c>
      <c r="E326" s="354">
        <v>5167</v>
      </c>
      <c r="F326" s="760"/>
      <c r="G326" s="858" t="s">
        <v>1136</v>
      </c>
      <c r="H326" s="760"/>
      <c r="I326" s="763"/>
      <c r="J326" s="17">
        <v>-18000</v>
      </c>
    </row>
    <row r="327" spans="1:10" ht="13.5" thickBot="1">
      <c r="A327" s="766"/>
      <c r="B327" s="355"/>
      <c r="C327" s="344" t="s">
        <v>837</v>
      </c>
      <c r="D327" s="767">
        <v>2219</v>
      </c>
      <c r="E327" s="767">
        <v>5169</v>
      </c>
      <c r="F327" s="869"/>
      <c r="G327" s="870" t="s">
        <v>1085</v>
      </c>
      <c r="H327" s="869"/>
      <c r="I327" s="914"/>
      <c r="J327" s="873">
        <v>500000</v>
      </c>
    </row>
    <row r="328" spans="1:10" ht="12.75">
      <c r="A328" s="755" t="s">
        <v>1724</v>
      </c>
      <c r="B328" s="195" t="s">
        <v>1727</v>
      </c>
      <c r="C328" s="756" t="s">
        <v>1728</v>
      </c>
      <c r="D328" s="1071"/>
      <c r="E328" s="1071"/>
      <c r="F328" s="757"/>
      <c r="G328" s="757"/>
      <c r="H328" s="757"/>
      <c r="I328" s="758"/>
      <c r="J328" s="759"/>
    </row>
    <row r="329" spans="1:10" ht="12.75">
      <c r="A329" s="762"/>
      <c r="B329" s="1142"/>
      <c r="C329" s="49" t="s">
        <v>832</v>
      </c>
      <c r="D329" s="354">
        <v>3699</v>
      </c>
      <c r="E329" s="354">
        <v>5225</v>
      </c>
      <c r="F329" s="760"/>
      <c r="G329" s="730" t="s">
        <v>998</v>
      </c>
      <c r="H329" s="760"/>
      <c r="I329" s="763"/>
      <c r="J329" s="17">
        <v>-70000</v>
      </c>
    </row>
    <row r="330" spans="1:10" ht="12.75">
      <c r="A330" s="762"/>
      <c r="B330" s="1142"/>
      <c r="C330" s="49" t="s">
        <v>832</v>
      </c>
      <c r="D330" s="354">
        <v>3699</v>
      </c>
      <c r="E330" s="354">
        <v>5222</v>
      </c>
      <c r="F330" s="760"/>
      <c r="G330" s="858" t="s">
        <v>998</v>
      </c>
      <c r="H330" s="760"/>
      <c r="I330" s="763"/>
      <c r="J330" s="17">
        <v>-38000</v>
      </c>
    </row>
    <row r="331" spans="1:10" ht="12.75">
      <c r="A331" s="762"/>
      <c r="B331" s="1142"/>
      <c r="C331" s="49" t="s">
        <v>832</v>
      </c>
      <c r="D331" s="354">
        <v>4379</v>
      </c>
      <c r="E331" s="354">
        <v>5169</v>
      </c>
      <c r="F331" s="760"/>
      <c r="G331" s="858" t="s">
        <v>1136</v>
      </c>
      <c r="H331" s="760"/>
      <c r="I331" s="763"/>
      <c r="J331" s="17">
        <v>-67000</v>
      </c>
    </row>
    <row r="332" spans="1:10" ht="12.75">
      <c r="A332" s="762"/>
      <c r="B332" s="1142"/>
      <c r="C332" s="13" t="s">
        <v>837</v>
      </c>
      <c r="D332" s="53">
        <v>3699</v>
      </c>
      <c r="E332" s="53">
        <v>5213</v>
      </c>
      <c r="F332" s="764"/>
      <c r="G332" s="858" t="s">
        <v>998</v>
      </c>
      <c r="H332" s="764"/>
      <c r="I332" s="765"/>
      <c r="J332" s="630">
        <v>88000</v>
      </c>
    </row>
    <row r="333" spans="1:10" ht="13.5" thickBot="1">
      <c r="A333" s="766"/>
      <c r="B333" s="355"/>
      <c r="C333" s="344" t="s">
        <v>837</v>
      </c>
      <c r="D333" s="767">
        <v>3699</v>
      </c>
      <c r="E333" s="767">
        <v>5492</v>
      </c>
      <c r="F333" s="869"/>
      <c r="G333" s="870" t="s">
        <v>998</v>
      </c>
      <c r="H333" s="869"/>
      <c r="I333" s="914"/>
      <c r="J333" s="873">
        <v>87000</v>
      </c>
    </row>
    <row r="334" spans="1:10" ht="12.75">
      <c r="A334" s="755" t="s">
        <v>1724</v>
      </c>
      <c r="B334" s="195" t="s">
        <v>1729</v>
      </c>
      <c r="C334" s="756" t="s">
        <v>1730</v>
      </c>
      <c r="D334" s="1071"/>
      <c r="E334" s="1071"/>
      <c r="F334" s="757"/>
      <c r="G334" s="757"/>
      <c r="H334" s="757"/>
      <c r="I334" s="758"/>
      <c r="J334" s="759"/>
    </row>
    <row r="335" spans="1:10" ht="12.75">
      <c r="A335" s="762"/>
      <c r="B335" s="1142"/>
      <c r="C335" s="49" t="s">
        <v>832</v>
      </c>
      <c r="D335" s="354">
        <v>6171</v>
      </c>
      <c r="E335" s="354">
        <v>5166</v>
      </c>
      <c r="F335" s="760"/>
      <c r="G335" s="730" t="s">
        <v>962</v>
      </c>
      <c r="H335" s="760"/>
      <c r="I335" s="763"/>
      <c r="J335" s="17">
        <v>-95000</v>
      </c>
    </row>
    <row r="336" spans="1:10" ht="13.5" thickBot="1">
      <c r="A336" s="766"/>
      <c r="B336" s="355"/>
      <c r="C336" s="344" t="s">
        <v>837</v>
      </c>
      <c r="D336" s="767">
        <v>4227</v>
      </c>
      <c r="E336" s="767">
        <v>5169</v>
      </c>
      <c r="F336" s="869"/>
      <c r="G336" s="870" t="s">
        <v>1136</v>
      </c>
      <c r="H336" s="869"/>
      <c r="I336" s="914"/>
      <c r="J336" s="873">
        <v>95000</v>
      </c>
    </row>
    <row r="337" spans="1:10" ht="12.75">
      <c r="A337" s="755" t="s">
        <v>1724</v>
      </c>
      <c r="B337" s="195" t="s">
        <v>1731</v>
      </c>
      <c r="C337" s="756" t="s">
        <v>1732</v>
      </c>
      <c r="D337" s="1071"/>
      <c r="E337" s="1071"/>
      <c r="F337" s="757"/>
      <c r="G337" s="757"/>
      <c r="H337" s="757"/>
      <c r="I337" s="758"/>
      <c r="J337" s="759"/>
    </row>
    <row r="338" spans="1:10" ht="12.75">
      <c r="A338" s="762"/>
      <c r="B338" s="1142"/>
      <c r="C338" s="49" t="s">
        <v>832</v>
      </c>
      <c r="D338" s="354">
        <v>6171</v>
      </c>
      <c r="E338" s="354">
        <v>5166</v>
      </c>
      <c r="F338" s="760"/>
      <c r="G338" s="730" t="s">
        <v>962</v>
      </c>
      <c r="H338" s="760"/>
      <c r="I338" s="763"/>
      <c r="J338" s="17">
        <v>-202000</v>
      </c>
    </row>
    <row r="339" spans="1:10" ht="13.5" thickBot="1">
      <c r="A339" s="766"/>
      <c r="B339" s="355"/>
      <c r="C339" s="344" t="s">
        <v>837</v>
      </c>
      <c r="D339" s="767">
        <v>4227</v>
      </c>
      <c r="E339" s="767">
        <v>5166</v>
      </c>
      <c r="F339" s="869"/>
      <c r="G339" s="870" t="s">
        <v>985</v>
      </c>
      <c r="H339" s="869"/>
      <c r="I339" s="914"/>
      <c r="J339" s="873">
        <v>202000</v>
      </c>
    </row>
    <row r="340" spans="1:10" ht="12.75">
      <c r="A340" s="755" t="s">
        <v>1724</v>
      </c>
      <c r="B340" s="195" t="s">
        <v>1733</v>
      </c>
      <c r="C340" s="756" t="s">
        <v>1734</v>
      </c>
      <c r="D340" s="1071"/>
      <c r="E340" s="1071"/>
      <c r="F340" s="757"/>
      <c r="G340" s="757"/>
      <c r="H340" s="757"/>
      <c r="I340" s="758"/>
      <c r="J340" s="759"/>
    </row>
    <row r="341" spans="1:10" ht="12.75">
      <c r="A341" s="762"/>
      <c r="B341" s="1142"/>
      <c r="C341" s="49" t="s">
        <v>832</v>
      </c>
      <c r="D341" s="354">
        <v>4376</v>
      </c>
      <c r="E341" s="354">
        <v>5221</v>
      </c>
      <c r="F341" s="760"/>
      <c r="G341" s="730" t="s">
        <v>985</v>
      </c>
      <c r="H341" s="760" t="s">
        <v>1735</v>
      </c>
      <c r="I341" s="763"/>
      <c r="J341" s="17">
        <v>-2325000</v>
      </c>
    </row>
    <row r="342" spans="1:10" ht="12.75">
      <c r="A342" s="762"/>
      <c r="B342" s="1142"/>
      <c r="C342" s="49" t="s">
        <v>832</v>
      </c>
      <c r="D342" s="354">
        <v>4376</v>
      </c>
      <c r="E342" s="354">
        <v>5221</v>
      </c>
      <c r="F342" s="760"/>
      <c r="G342" s="858" t="s">
        <v>985</v>
      </c>
      <c r="H342" s="760" t="s">
        <v>1736</v>
      </c>
      <c r="I342" s="763"/>
      <c r="J342" s="17">
        <v>-1500000</v>
      </c>
    </row>
    <row r="343" spans="1:10" ht="12.75">
      <c r="A343" s="762"/>
      <c r="B343" s="1142"/>
      <c r="C343" s="13" t="s">
        <v>837</v>
      </c>
      <c r="D343" s="53">
        <v>4351</v>
      </c>
      <c r="E343" s="53">
        <v>5331</v>
      </c>
      <c r="F343" s="764"/>
      <c r="G343" s="858" t="s">
        <v>985</v>
      </c>
      <c r="H343" s="764" t="s">
        <v>1735</v>
      </c>
      <c r="I343" s="765"/>
      <c r="J343" s="630">
        <v>2325000</v>
      </c>
    </row>
    <row r="344" spans="1:10" ht="13.5" thickBot="1">
      <c r="A344" s="766"/>
      <c r="B344" s="355"/>
      <c r="C344" s="344" t="s">
        <v>837</v>
      </c>
      <c r="D344" s="767">
        <v>4351</v>
      </c>
      <c r="E344" s="767">
        <v>5331</v>
      </c>
      <c r="F344" s="869"/>
      <c r="G344" s="870" t="s">
        <v>985</v>
      </c>
      <c r="H344" s="869" t="s">
        <v>1736</v>
      </c>
      <c r="I344" s="914"/>
      <c r="J344" s="873">
        <v>1500000</v>
      </c>
    </row>
    <row r="345" spans="1:10" ht="12.75">
      <c r="A345" s="755" t="s">
        <v>1724</v>
      </c>
      <c r="B345" s="195" t="s">
        <v>1737</v>
      </c>
      <c r="C345" s="756" t="s">
        <v>1738</v>
      </c>
      <c r="D345" s="1071"/>
      <c r="E345" s="1071"/>
      <c r="F345" s="757"/>
      <c r="G345" s="757"/>
      <c r="H345" s="757"/>
      <c r="I345" s="758"/>
      <c r="J345" s="759"/>
    </row>
    <row r="346" spans="1:10" ht="12.75">
      <c r="A346" s="762"/>
      <c r="B346" s="1142"/>
      <c r="C346" s="49" t="s">
        <v>832</v>
      </c>
      <c r="D346" s="354">
        <v>3632</v>
      </c>
      <c r="E346" s="354">
        <v>5192</v>
      </c>
      <c r="F346" s="760"/>
      <c r="G346" s="730" t="s">
        <v>1160</v>
      </c>
      <c r="H346" s="760"/>
      <c r="I346" s="763"/>
      <c r="J346" s="17">
        <v>-6000</v>
      </c>
    </row>
    <row r="347" spans="1:10" ht="13.5" thickBot="1">
      <c r="A347" s="766"/>
      <c r="B347" s="355"/>
      <c r="C347" s="344" t="s">
        <v>837</v>
      </c>
      <c r="D347" s="767">
        <v>3632</v>
      </c>
      <c r="E347" s="767">
        <v>5164</v>
      </c>
      <c r="F347" s="869"/>
      <c r="G347" s="870" t="s">
        <v>1160</v>
      </c>
      <c r="H347" s="869"/>
      <c r="I347" s="914"/>
      <c r="J347" s="873">
        <v>6000</v>
      </c>
    </row>
    <row r="348" spans="1:10" ht="12.75">
      <c r="A348" s="755" t="s">
        <v>1739</v>
      </c>
      <c r="B348" s="195" t="s">
        <v>1740</v>
      </c>
      <c r="C348" s="756" t="s">
        <v>1741</v>
      </c>
      <c r="D348" s="1071"/>
      <c r="E348" s="1071"/>
      <c r="F348" s="757"/>
      <c r="G348" s="757"/>
      <c r="H348" s="757"/>
      <c r="I348" s="758"/>
      <c r="J348" s="759"/>
    </row>
    <row r="349" spans="1:10" ht="12.75">
      <c r="A349" s="762"/>
      <c r="B349" s="1142"/>
      <c r="C349" s="49" t="s">
        <v>832</v>
      </c>
      <c r="D349" s="354">
        <v>3745</v>
      </c>
      <c r="E349" s="354">
        <v>6121</v>
      </c>
      <c r="F349" s="760"/>
      <c r="G349" s="730" t="s">
        <v>1098</v>
      </c>
      <c r="H349" s="760" t="s">
        <v>1742</v>
      </c>
      <c r="I349" s="763"/>
      <c r="J349" s="17">
        <v>-120000</v>
      </c>
    </row>
    <row r="350" spans="1:10" ht="12.75">
      <c r="A350" s="762"/>
      <c r="B350" s="1142"/>
      <c r="C350" s="49" t="s">
        <v>832</v>
      </c>
      <c r="D350" s="354">
        <v>3745</v>
      </c>
      <c r="E350" s="354">
        <v>6121</v>
      </c>
      <c r="F350" s="760"/>
      <c r="G350" s="730" t="s">
        <v>1098</v>
      </c>
      <c r="H350" s="760" t="s">
        <v>1099</v>
      </c>
      <c r="I350" s="763"/>
      <c r="J350" s="17">
        <v>-600000</v>
      </c>
    </row>
    <row r="351" spans="1:10" ht="12.75">
      <c r="A351" s="762"/>
      <c r="B351" s="1142"/>
      <c r="C351" s="49" t="s">
        <v>832</v>
      </c>
      <c r="D351" s="354">
        <v>2141</v>
      </c>
      <c r="E351" s="354">
        <v>6122</v>
      </c>
      <c r="F351" s="760"/>
      <c r="G351" s="730" t="s">
        <v>838</v>
      </c>
      <c r="H351" s="760" t="s">
        <v>839</v>
      </c>
      <c r="I351" s="763"/>
      <c r="J351" s="17">
        <v>-100000</v>
      </c>
    </row>
    <row r="352" spans="1:10" ht="12.75">
      <c r="A352" s="762"/>
      <c r="B352" s="1142"/>
      <c r="C352" s="49" t="s">
        <v>832</v>
      </c>
      <c r="D352" s="354">
        <v>3745</v>
      </c>
      <c r="E352" s="354">
        <v>5137</v>
      </c>
      <c r="F352" s="760"/>
      <c r="G352" s="730" t="s">
        <v>1098</v>
      </c>
      <c r="H352" s="760"/>
      <c r="I352" s="763"/>
      <c r="J352" s="17">
        <v>-80000</v>
      </c>
    </row>
    <row r="353" spans="1:10" ht="12.75">
      <c r="A353" s="762"/>
      <c r="B353" s="1142"/>
      <c r="C353" s="13" t="s">
        <v>837</v>
      </c>
      <c r="D353" s="354">
        <v>3745</v>
      </c>
      <c r="E353" s="354">
        <v>6121</v>
      </c>
      <c r="F353" s="764"/>
      <c r="G353" s="730" t="s">
        <v>1098</v>
      </c>
      <c r="H353" s="764" t="s">
        <v>1743</v>
      </c>
      <c r="I353" s="765"/>
      <c r="J353" s="630">
        <v>120000</v>
      </c>
    </row>
    <row r="354" spans="1:10" ht="12.75">
      <c r="A354" s="762"/>
      <c r="B354" s="1142"/>
      <c r="C354" s="13" t="s">
        <v>837</v>
      </c>
      <c r="D354" s="354">
        <v>3745</v>
      </c>
      <c r="E354" s="53">
        <v>5169</v>
      </c>
      <c r="F354" s="764"/>
      <c r="G354" s="730" t="s">
        <v>1098</v>
      </c>
      <c r="H354" s="764"/>
      <c r="I354" s="765"/>
      <c r="J354" s="630">
        <v>600000</v>
      </c>
    </row>
    <row r="355" spans="1:10" ht="13.5" thickBot="1">
      <c r="A355" s="766"/>
      <c r="B355" s="355"/>
      <c r="C355" s="344" t="s">
        <v>837</v>
      </c>
      <c r="D355" s="355">
        <v>3745</v>
      </c>
      <c r="E355" s="767">
        <v>5151</v>
      </c>
      <c r="F355" s="869"/>
      <c r="G355" s="1078" t="s">
        <v>1098</v>
      </c>
      <c r="H355" s="869"/>
      <c r="I355" s="914"/>
      <c r="J355" s="873">
        <v>180000</v>
      </c>
    </row>
    <row r="356" spans="1:10" ht="12.75">
      <c r="A356" s="755" t="s">
        <v>1739</v>
      </c>
      <c r="B356" s="195" t="s">
        <v>1744</v>
      </c>
      <c r="C356" s="756" t="s">
        <v>1745</v>
      </c>
      <c r="D356" s="1071"/>
      <c r="E356" s="1071"/>
      <c r="F356" s="757"/>
      <c r="G356" s="757"/>
      <c r="H356" s="757"/>
      <c r="I356" s="758"/>
      <c r="J356" s="759"/>
    </row>
    <row r="357" spans="1:10" ht="12.75">
      <c r="A357" s="762"/>
      <c r="B357" s="1142"/>
      <c r="C357" s="49" t="s">
        <v>832</v>
      </c>
      <c r="D357" s="354">
        <v>6171</v>
      </c>
      <c r="E357" s="354">
        <v>5161</v>
      </c>
      <c r="F357" s="760"/>
      <c r="G357" s="730" t="s">
        <v>962</v>
      </c>
      <c r="H357" s="760"/>
      <c r="I357" s="763"/>
      <c r="J357" s="17">
        <v>-500000</v>
      </c>
    </row>
    <row r="358" spans="1:10" ht="12.75">
      <c r="A358" s="762"/>
      <c r="B358" s="1142"/>
      <c r="C358" s="49" t="s">
        <v>832</v>
      </c>
      <c r="D358" s="354">
        <v>6171</v>
      </c>
      <c r="E358" s="354">
        <v>5901</v>
      </c>
      <c r="F358" s="760"/>
      <c r="G358" s="730" t="s">
        <v>962</v>
      </c>
      <c r="H358" s="760"/>
      <c r="I358" s="763"/>
      <c r="J358" s="17">
        <v>-1500000</v>
      </c>
    </row>
    <row r="359" spans="1:10" ht="12.75">
      <c r="A359" s="762"/>
      <c r="B359" s="1142"/>
      <c r="C359" s="13" t="s">
        <v>837</v>
      </c>
      <c r="D359" s="354">
        <v>6171</v>
      </c>
      <c r="E359" s="53">
        <v>5137</v>
      </c>
      <c r="F359" s="764"/>
      <c r="G359" s="730" t="s">
        <v>962</v>
      </c>
      <c r="H359" s="764"/>
      <c r="I359" s="765"/>
      <c r="J359" s="630">
        <v>500000</v>
      </c>
    </row>
    <row r="360" spans="1:10" ht="13.5" thickBot="1">
      <c r="A360" s="766"/>
      <c r="B360" s="355"/>
      <c r="C360" s="344" t="s">
        <v>837</v>
      </c>
      <c r="D360" s="355">
        <v>6171</v>
      </c>
      <c r="E360" s="767">
        <v>5166</v>
      </c>
      <c r="F360" s="869"/>
      <c r="G360" s="1078" t="s">
        <v>962</v>
      </c>
      <c r="H360" s="869"/>
      <c r="I360" s="914"/>
      <c r="J360" s="873">
        <v>1500000</v>
      </c>
    </row>
    <row r="361" spans="1:10" ht="12.75">
      <c r="A361" s="755" t="s">
        <v>1746</v>
      </c>
      <c r="B361" s="195" t="s">
        <v>1747</v>
      </c>
      <c r="C361" s="756" t="s">
        <v>1748</v>
      </c>
      <c r="D361" s="1071"/>
      <c r="E361" s="1071"/>
      <c r="F361" s="757"/>
      <c r="G361" s="757"/>
      <c r="H361" s="757"/>
      <c r="I361" s="758"/>
      <c r="J361" s="759"/>
    </row>
    <row r="362" spans="1:10" ht="12.75">
      <c r="A362" s="762"/>
      <c r="B362" s="1142"/>
      <c r="C362" s="49" t="s">
        <v>832</v>
      </c>
      <c r="D362" s="354">
        <v>3113</v>
      </c>
      <c r="E362" s="354">
        <v>6351</v>
      </c>
      <c r="F362" s="760" t="s">
        <v>991</v>
      </c>
      <c r="G362" s="730" t="s">
        <v>847</v>
      </c>
      <c r="H362" s="760" t="s">
        <v>1677</v>
      </c>
      <c r="I362" s="763"/>
      <c r="J362" s="17">
        <v>-500000</v>
      </c>
    </row>
    <row r="363" spans="1:10" ht="13.5" thickBot="1">
      <c r="A363" s="766"/>
      <c r="B363" s="355"/>
      <c r="C363" s="344" t="s">
        <v>837</v>
      </c>
      <c r="D363" s="355">
        <v>3113</v>
      </c>
      <c r="E363" s="355">
        <v>6121</v>
      </c>
      <c r="F363" s="869" t="s">
        <v>991</v>
      </c>
      <c r="G363" s="870" t="s">
        <v>843</v>
      </c>
      <c r="H363" s="869" t="s">
        <v>1677</v>
      </c>
      <c r="I363" s="914"/>
      <c r="J363" s="770">
        <v>500000</v>
      </c>
    </row>
    <row r="364" spans="1:10" ht="12.75">
      <c r="A364" s="755" t="s">
        <v>1746</v>
      </c>
      <c r="B364" s="195" t="s">
        <v>1749</v>
      </c>
      <c r="C364" s="756" t="s">
        <v>1750</v>
      </c>
      <c r="D364" s="1071"/>
      <c r="E364" s="1071"/>
      <c r="F364" s="757"/>
      <c r="G364" s="757"/>
      <c r="H364" s="757"/>
      <c r="I364" s="758"/>
      <c r="J364" s="759"/>
    </row>
    <row r="365" spans="1:10" ht="12.75">
      <c r="A365" s="762"/>
      <c r="B365" s="1142"/>
      <c r="C365" s="49" t="s">
        <v>832</v>
      </c>
      <c r="D365" s="354">
        <v>3111</v>
      </c>
      <c r="E365" s="354">
        <v>6121</v>
      </c>
      <c r="F365" s="760"/>
      <c r="G365" s="730" t="s">
        <v>843</v>
      </c>
      <c r="H365" s="760" t="s">
        <v>1030</v>
      </c>
      <c r="I365" s="763"/>
      <c r="J365" s="17">
        <v>-321000</v>
      </c>
    </row>
    <row r="366" spans="1:10" ht="12.75">
      <c r="A366" s="762"/>
      <c r="B366" s="1142"/>
      <c r="C366" s="13" t="s">
        <v>837</v>
      </c>
      <c r="D366" s="354">
        <v>3111</v>
      </c>
      <c r="E366" s="354">
        <v>5331</v>
      </c>
      <c r="F366" s="760"/>
      <c r="G366" s="858" t="s">
        <v>847</v>
      </c>
      <c r="H366" s="760" t="s">
        <v>1034</v>
      </c>
      <c r="I366" s="763"/>
      <c r="J366" s="17">
        <v>232000</v>
      </c>
    </row>
    <row r="367" spans="1:10" ht="13.5" thickBot="1">
      <c r="A367" s="766"/>
      <c r="B367" s="355"/>
      <c r="C367" s="344" t="s">
        <v>837</v>
      </c>
      <c r="D367" s="355">
        <v>3141</v>
      </c>
      <c r="E367" s="355">
        <v>6351</v>
      </c>
      <c r="F367" s="869"/>
      <c r="G367" s="1078" t="s">
        <v>847</v>
      </c>
      <c r="H367" s="869" t="s">
        <v>1095</v>
      </c>
      <c r="I367" s="914"/>
      <c r="J367" s="770">
        <v>89000</v>
      </c>
    </row>
    <row r="368" spans="1:10" ht="12.75">
      <c r="A368" s="755" t="s">
        <v>1746</v>
      </c>
      <c r="B368" s="195" t="s">
        <v>1751</v>
      </c>
      <c r="C368" s="756" t="s">
        <v>1752</v>
      </c>
      <c r="D368" s="1071"/>
      <c r="E368" s="1071"/>
      <c r="F368" s="757"/>
      <c r="G368" s="757"/>
      <c r="H368" s="757"/>
      <c r="I368" s="758"/>
      <c r="J368" s="759"/>
    </row>
    <row r="369" spans="1:10" ht="12.75">
      <c r="A369" s="762"/>
      <c r="B369" s="1142"/>
      <c r="C369" s="49" t="s">
        <v>832</v>
      </c>
      <c r="D369" s="354">
        <v>4351</v>
      </c>
      <c r="E369" s="354">
        <v>6121</v>
      </c>
      <c r="F369" s="760"/>
      <c r="G369" s="730" t="s">
        <v>845</v>
      </c>
      <c r="H369" s="760" t="s">
        <v>1753</v>
      </c>
      <c r="I369" s="763"/>
      <c r="J369" s="17">
        <v>-2416000</v>
      </c>
    </row>
    <row r="370" spans="1:10" ht="12.75">
      <c r="A370" s="762"/>
      <c r="B370" s="1142"/>
      <c r="C370" s="49" t="s">
        <v>832</v>
      </c>
      <c r="D370" s="354">
        <v>4351</v>
      </c>
      <c r="E370" s="354">
        <v>6121</v>
      </c>
      <c r="F370" s="760"/>
      <c r="G370" s="730" t="s">
        <v>845</v>
      </c>
      <c r="H370" s="760" t="s">
        <v>1178</v>
      </c>
      <c r="I370" s="763"/>
      <c r="J370" s="17">
        <v>-11452000</v>
      </c>
    </row>
    <row r="371" spans="1:10" ht="13.5" thickBot="1">
      <c r="A371" s="766"/>
      <c r="B371" s="355"/>
      <c r="C371" s="344" t="s">
        <v>837</v>
      </c>
      <c r="D371" s="355">
        <v>4351</v>
      </c>
      <c r="E371" s="355">
        <v>6121</v>
      </c>
      <c r="F371" s="869"/>
      <c r="G371" s="1078" t="s">
        <v>845</v>
      </c>
      <c r="H371" s="869" t="s">
        <v>1754</v>
      </c>
      <c r="I371" s="914"/>
      <c r="J371" s="770">
        <v>13868000</v>
      </c>
    </row>
    <row r="372" spans="1:10" ht="12.75">
      <c r="A372" s="755" t="s">
        <v>1746</v>
      </c>
      <c r="B372" s="195" t="s">
        <v>1755</v>
      </c>
      <c r="C372" s="756" t="s">
        <v>1756</v>
      </c>
      <c r="D372" s="1071"/>
      <c r="E372" s="1071"/>
      <c r="F372" s="757"/>
      <c r="G372" s="757"/>
      <c r="H372" s="757"/>
      <c r="I372" s="758"/>
      <c r="J372" s="759"/>
    </row>
    <row r="373" spans="1:10" ht="12.75">
      <c r="A373" s="762"/>
      <c r="B373" s="1142"/>
      <c r="C373" s="49" t="s">
        <v>832</v>
      </c>
      <c r="D373" s="354">
        <v>3113</v>
      </c>
      <c r="E373" s="354">
        <v>5331</v>
      </c>
      <c r="F373" s="760" t="s">
        <v>1026</v>
      </c>
      <c r="G373" s="730" t="s">
        <v>847</v>
      </c>
      <c r="H373" s="760"/>
      <c r="I373" s="763"/>
      <c r="J373" s="17">
        <v>-4000</v>
      </c>
    </row>
    <row r="374" spans="1:10" ht="13.5" thickBot="1">
      <c r="A374" s="766"/>
      <c r="B374" s="355"/>
      <c r="C374" s="344" t="s">
        <v>837</v>
      </c>
      <c r="D374" s="355">
        <v>3399</v>
      </c>
      <c r="E374" s="355">
        <v>5166</v>
      </c>
      <c r="F374" s="869"/>
      <c r="G374" s="870" t="s">
        <v>1140</v>
      </c>
      <c r="H374" s="869"/>
      <c r="I374" s="914"/>
      <c r="J374" s="770">
        <v>4000</v>
      </c>
    </row>
    <row r="375" spans="1:10" ht="12.75">
      <c r="A375" s="755" t="s">
        <v>1746</v>
      </c>
      <c r="B375" s="195" t="s">
        <v>1757</v>
      </c>
      <c r="C375" s="756" t="s">
        <v>1758</v>
      </c>
      <c r="D375" s="1071"/>
      <c r="E375" s="1071"/>
      <c r="F375" s="757"/>
      <c r="G375" s="757"/>
      <c r="H375" s="757"/>
      <c r="I375" s="758"/>
      <c r="J375" s="759"/>
    </row>
    <row r="376" spans="1:10" ht="12.75">
      <c r="A376" s="762"/>
      <c r="B376" s="1142"/>
      <c r="C376" s="49" t="s">
        <v>832</v>
      </c>
      <c r="D376" s="354">
        <v>3311</v>
      </c>
      <c r="E376" s="354">
        <v>5229</v>
      </c>
      <c r="F376" s="760"/>
      <c r="G376" s="730" t="s">
        <v>1140</v>
      </c>
      <c r="H376" s="760"/>
      <c r="I376" s="763"/>
      <c r="J376" s="17">
        <v>-800000</v>
      </c>
    </row>
    <row r="377" spans="1:10" ht="12.75">
      <c r="A377" s="762"/>
      <c r="B377" s="1142"/>
      <c r="C377" s="49" t="s">
        <v>832</v>
      </c>
      <c r="D377" s="354">
        <v>3429</v>
      </c>
      <c r="E377" s="354">
        <v>5169</v>
      </c>
      <c r="F377" s="760"/>
      <c r="G377" s="730" t="s">
        <v>1140</v>
      </c>
      <c r="H377" s="760"/>
      <c r="I377" s="763"/>
      <c r="J377" s="17">
        <v>-200000</v>
      </c>
    </row>
    <row r="378" spans="1:10" ht="12.75">
      <c r="A378" s="762"/>
      <c r="B378" s="1142"/>
      <c r="C378" s="49" t="s">
        <v>832</v>
      </c>
      <c r="D378" s="354">
        <v>6223</v>
      </c>
      <c r="E378" s="354">
        <v>5175</v>
      </c>
      <c r="F378" s="760"/>
      <c r="G378" s="730" t="s">
        <v>994</v>
      </c>
      <c r="H378" s="760"/>
      <c r="I378" s="763"/>
      <c r="J378" s="17">
        <v>-150000</v>
      </c>
    </row>
    <row r="379" spans="1:10" ht="12.75">
      <c r="A379" s="762"/>
      <c r="B379" s="1142"/>
      <c r="C379" s="13" t="s">
        <v>837</v>
      </c>
      <c r="D379" s="354">
        <v>3316</v>
      </c>
      <c r="E379" s="53">
        <v>5169</v>
      </c>
      <c r="F379" s="764"/>
      <c r="G379" s="730" t="s">
        <v>1140</v>
      </c>
      <c r="H379" s="764"/>
      <c r="I379" s="765"/>
      <c r="J379" s="630">
        <v>200000</v>
      </c>
    </row>
    <row r="380" spans="1:10" ht="12.75">
      <c r="A380" s="762"/>
      <c r="B380" s="1142"/>
      <c r="C380" s="13" t="s">
        <v>837</v>
      </c>
      <c r="D380" s="354">
        <v>3399</v>
      </c>
      <c r="E380" s="53">
        <v>5175</v>
      </c>
      <c r="F380" s="764"/>
      <c r="G380" s="730" t="s">
        <v>1140</v>
      </c>
      <c r="H380" s="764"/>
      <c r="I380" s="765"/>
      <c r="J380" s="630">
        <v>150000</v>
      </c>
    </row>
    <row r="381" spans="1:10" ht="12.75">
      <c r="A381" s="762"/>
      <c r="B381" s="1142"/>
      <c r="C381" s="13" t="s">
        <v>837</v>
      </c>
      <c r="D381" s="354">
        <v>3399</v>
      </c>
      <c r="E381" s="53">
        <v>5194</v>
      </c>
      <c r="F381" s="764"/>
      <c r="G381" s="730" t="s">
        <v>1140</v>
      </c>
      <c r="H381" s="764"/>
      <c r="I381" s="765"/>
      <c r="J381" s="630">
        <v>400000</v>
      </c>
    </row>
    <row r="382" spans="1:10" ht="12.75">
      <c r="A382" s="762"/>
      <c r="B382" s="1142"/>
      <c r="C382" s="13" t="s">
        <v>837</v>
      </c>
      <c r="D382" s="354">
        <v>3399</v>
      </c>
      <c r="E382" s="53">
        <v>5492</v>
      </c>
      <c r="F382" s="764"/>
      <c r="G382" s="730" t="s">
        <v>1140</v>
      </c>
      <c r="H382" s="764"/>
      <c r="I382" s="765"/>
      <c r="J382" s="630">
        <v>100000</v>
      </c>
    </row>
    <row r="383" spans="1:10" ht="12.75">
      <c r="A383" s="762"/>
      <c r="B383" s="1142"/>
      <c r="C383" s="13" t="s">
        <v>837</v>
      </c>
      <c r="D383" s="354">
        <v>3419</v>
      </c>
      <c r="E383" s="53">
        <v>5194</v>
      </c>
      <c r="F383" s="764"/>
      <c r="G383" s="730" t="s">
        <v>1140</v>
      </c>
      <c r="H383" s="764"/>
      <c r="I383" s="765"/>
      <c r="J383" s="630">
        <v>80000</v>
      </c>
    </row>
    <row r="384" spans="1:10" ht="12.75">
      <c r="A384" s="762"/>
      <c r="B384" s="1142"/>
      <c r="C384" s="13" t="s">
        <v>837</v>
      </c>
      <c r="D384" s="354">
        <v>3419</v>
      </c>
      <c r="E384" s="53">
        <v>5492</v>
      </c>
      <c r="F384" s="764"/>
      <c r="G384" s="730" t="s">
        <v>1140</v>
      </c>
      <c r="H384" s="764"/>
      <c r="I384" s="765"/>
      <c r="J384" s="630">
        <v>70000</v>
      </c>
    </row>
    <row r="385" spans="1:10" ht="13.5" thickBot="1">
      <c r="A385" s="766"/>
      <c r="B385" s="355"/>
      <c r="C385" s="344" t="s">
        <v>837</v>
      </c>
      <c r="D385" s="355">
        <v>6223</v>
      </c>
      <c r="E385" s="767">
        <v>5169</v>
      </c>
      <c r="F385" s="869"/>
      <c r="G385" s="1078" t="s">
        <v>994</v>
      </c>
      <c r="H385" s="869"/>
      <c r="I385" s="914"/>
      <c r="J385" s="873">
        <v>150000</v>
      </c>
    </row>
    <row r="386" spans="1:10" ht="12.75">
      <c r="A386" s="755" t="s">
        <v>1746</v>
      </c>
      <c r="B386" s="195" t="s">
        <v>1759</v>
      </c>
      <c r="C386" s="756" t="s">
        <v>1760</v>
      </c>
      <c r="D386" s="1071"/>
      <c r="E386" s="1071"/>
      <c r="F386" s="757"/>
      <c r="G386" s="757"/>
      <c r="H386" s="757"/>
      <c r="I386" s="758"/>
      <c r="J386" s="759"/>
    </row>
    <row r="387" spans="1:10" ht="12.75">
      <c r="A387" s="762"/>
      <c r="B387" s="1142"/>
      <c r="C387" s="49" t="s">
        <v>832</v>
      </c>
      <c r="D387" s="354">
        <v>4339</v>
      </c>
      <c r="E387" s="354">
        <v>5660</v>
      </c>
      <c r="F387" s="760"/>
      <c r="G387" s="730" t="s">
        <v>985</v>
      </c>
      <c r="H387" s="760"/>
      <c r="I387" s="763"/>
      <c r="J387" s="17">
        <v>-34000</v>
      </c>
    </row>
    <row r="388" spans="1:10" ht="12.75">
      <c r="A388" s="762"/>
      <c r="B388" s="1142"/>
      <c r="C388" s="49" t="s">
        <v>832</v>
      </c>
      <c r="D388" s="354">
        <v>4379</v>
      </c>
      <c r="E388" s="354">
        <v>5162</v>
      </c>
      <c r="F388" s="760"/>
      <c r="G388" s="858" t="s">
        <v>985</v>
      </c>
      <c r="H388" s="760"/>
      <c r="I388" s="763"/>
      <c r="J388" s="17">
        <v>-15000</v>
      </c>
    </row>
    <row r="389" spans="1:10" ht="12.75">
      <c r="A389" s="762"/>
      <c r="B389" s="1142"/>
      <c r="C389" s="49" t="s">
        <v>832</v>
      </c>
      <c r="D389" s="354">
        <v>4379</v>
      </c>
      <c r="E389" s="354">
        <v>5194</v>
      </c>
      <c r="F389" s="760"/>
      <c r="G389" s="858" t="s">
        <v>985</v>
      </c>
      <c r="H389" s="760"/>
      <c r="I389" s="763"/>
      <c r="J389" s="17">
        <v>-44000</v>
      </c>
    </row>
    <row r="390" spans="1:10" ht="12.75">
      <c r="A390" s="762"/>
      <c r="B390" s="1142"/>
      <c r="C390" s="13" t="s">
        <v>837</v>
      </c>
      <c r="D390" s="53">
        <v>4399</v>
      </c>
      <c r="E390" s="53">
        <v>5169</v>
      </c>
      <c r="F390" s="764"/>
      <c r="G390" s="858" t="s">
        <v>985</v>
      </c>
      <c r="H390" s="764"/>
      <c r="I390" s="765"/>
      <c r="J390" s="630">
        <v>28000</v>
      </c>
    </row>
    <row r="391" spans="1:10" ht="13.5" thickBot="1">
      <c r="A391" s="766"/>
      <c r="B391" s="355"/>
      <c r="C391" s="344" t="s">
        <v>837</v>
      </c>
      <c r="D391" s="767">
        <v>3632</v>
      </c>
      <c r="E391" s="767">
        <v>5192</v>
      </c>
      <c r="F391" s="869"/>
      <c r="G391" s="870" t="s">
        <v>1160</v>
      </c>
      <c r="H391" s="869"/>
      <c r="I391" s="914"/>
      <c r="J391" s="873">
        <v>65000</v>
      </c>
    </row>
    <row r="392" spans="1:10" ht="12.75">
      <c r="A392" s="755" t="s">
        <v>1761</v>
      </c>
      <c r="B392" s="195" t="s">
        <v>1762</v>
      </c>
      <c r="C392" s="756" t="s">
        <v>1763</v>
      </c>
      <c r="D392" s="1071"/>
      <c r="E392" s="1071"/>
      <c r="F392" s="757"/>
      <c r="G392" s="757"/>
      <c r="H392" s="757"/>
      <c r="I392" s="758"/>
      <c r="J392" s="759"/>
    </row>
    <row r="393" spans="1:10" ht="12.75">
      <c r="A393" s="762"/>
      <c r="B393" s="1142"/>
      <c r="C393" s="49" t="s">
        <v>832</v>
      </c>
      <c r="D393" s="354">
        <v>4351</v>
      </c>
      <c r="E393" s="354">
        <v>6122</v>
      </c>
      <c r="F393" s="760"/>
      <c r="G393" s="730" t="s">
        <v>845</v>
      </c>
      <c r="H393" s="760" t="s">
        <v>1043</v>
      </c>
      <c r="I393" s="763"/>
      <c r="J393" s="17">
        <v>-5000</v>
      </c>
    </row>
    <row r="394" spans="1:10" ht="13.5" thickBot="1">
      <c r="A394" s="766"/>
      <c r="B394" s="355"/>
      <c r="C394" s="344" t="s">
        <v>837</v>
      </c>
      <c r="D394" s="355">
        <v>4339</v>
      </c>
      <c r="E394" s="355">
        <v>5660</v>
      </c>
      <c r="F394" s="869"/>
      <c r="G394" s="870" t="s">
        <v>985</v>
      </c>
      <c r="H394" s="869"/>
      <c r="I394" s="914"/>
      <c r="J394" s="770">
        <v>5000</v>
      </c>
    </row>
    <row r="395" spans="1:10" ht="12.75">
      <c r="A395" s="755" t="s">
        <v>1761</v>
      </c>
      <c r="B395" s="195" t="s">
        <v>1764</v>
      </c>
      <c r="C395" s="756" t="s">
        <v>1765</v>
      </c>
      <c r="D395" s="1076"/>
      <c r="E395" s="1076"/>
      <c r="F395" s="790"/>
      <c r="G395" s="790"/>
      <c r="H395" s="790"/>
      <c r="I395" s="791"/>
      <c r="J395" s="792"/>
    </row>
    <row r="396" spans="1:10" ht="12.75">
      <c r="A396" s="762"/>
      <c r="B396" s="1142"/>
      <c r="C396" s="49" t="s">
        <v>832</v>
      </c>
      <c r="D396" s="354">
        <v>6409</v>
      </c>
      <c r="E396" s="354">
        <v>6901</v>
      </c>
      <c r="F396" s="760"/>
      <c r="G396" s="760" t="s">
        <v>833</v>
      </c>
      <c r="H396" s="760" t="s">
        <v>834</v>
      </c>
      <c r="I396" s="763" t="s">
        <v>835</v>
      </c>
      <c r="J396" s="17">
        <v>-2690000</v>
      </c>
    </row>
    <row r="397" spans="1:10" ht="12.75">
      <c r="A397" s="762"/>
      <c r="B397" s="1142"/>
      <c r="C397" s="614" t="s">
        <v>837</v>
      </c>
      <c r="D397" s="728" t="s">
        <v>862</v>
      </c>
      <c r="E397" s="718" t="s">
        <v>869</v>
      </c>
      <c r="F397" s="728"/>
      <c r="G397" s="728" t="s">
        <v>1098</v>
      </c>
      <c r="H397" s="728"/>
      <c r="I397" s="794"/>
      <c r="J397" s="796">
        <v>1000000</v>
      </c>
    </row>
    <row r="398" spans="1:10" ht="12.75">
      <c r="A398" s="762"/>
      <c r="B398" s="1142"/>
      <c r="C398" s="614" t="s">
        <v>837</v>
      </c>
      <c r="D398" s="728" t="s">
        <v>862</v>
      </c>
      <c r="E398" s="718" t="s">
        <v>870</v>
      </c>
      <c r="F398" s="728"/>
      <c r="G398" s="728" t="s">
        <v>1098</v>
      </c>
      <c r="H398" s="728"/>
      <c r="I398" s="794"/>
      <c r="J398" s="796">
        <v>1500000</v>
      </c>
    </row>
    <row r="399" spans="1:10" ht="12.75">
      <c r="A399" s="762"/>
      <c r="B399" s="1142"/>
      <c r="C399" s="614" t="s">
        <v>837</v>
      </c>
      <c r="D399" s="728" t="s">
        <v>862</v>
      </c>
      <c r="E399" s="718" t="s">
        <v>871</v>
      </c>
      <c r="F399" s="728"/>
      <c r="G399" s="728" t="s">
        <v>1098</v>
      </c>
      <c r="H399" s="728" t="s">
        <v>1766</v>
      </c>
      <c r="I399" s="794"/>
      <c r="J399" s="796">
        <v>100000</v>
      </c>
    </row>
    <row r="400" spans="1:10" ht="13.5" thickBot="1">
      <c r="A400" s="766"/>
      <c r="B400" s="355"/>
      <c r="C400" s="783" t="s">
        <v>837</v>
      </c>
      <c r="D400" s="727" t="s">
        <v>1767</v>
      </c>
      <c r="E400" s="786" t="s">
        <v>871</v>
      </c>
      <c r="F400" s="727"/>
      <c r="G400" s="727" t="s">
        <v>838</v>
      </c>
      <c r="H400" s="727" t="s">
        <v>1768</v>
      </c>
      <c r="I400" s="803"/>
      <c r="J400" s="788">
        <v>90000</v>
      </c>
    </row>
    <row r="401" spans="1:10" ht="12.75">
      <c r="A401" s="755" t="s">
        <v>1761</v>
      </c>
      <c r="B401" s="195" t="s">
        <v>1769</v>
      </c>
      <c r="C401" s="756" t="s">
        <v>1770</v>
      </c>
      <c r="D401" s="1076"/>
      <c r="E401" s="1076"/>
      <c r="F401" s="790"/>
      <c r="G401" s="790"/>
      <c r="H401" s="790"/>
      <c r="I401" s="791"/>
      <c r="J401" s="792"/>
    </row>
    <row r="402" spans="1:10" ht="12.75">
      <c r="A402" s="762"/>
      <c r="B402" s="1142"/>
      <c r="C402" s="49" t="s">
        <v>832</v>
      </c>
      <c r="D402" s="354">
        <v>6409</v>
      </c>
      <c r="E402" s="354">
        <v>6901</v>
      </c>
      <c r="F402" s="760"/>
      <c r="G402" s="760" t="s">
        <v>833</v>
      </c>
      <c r="H402" s="760" t="s">
        <v>834</v>
      </c>
      <c r="I402" s="763" t="s">
        <v>835</v>
      </c>
      <c r="J402" s="22">
        <v>-1100000</v>
      </c>
    </row>
    <row r="403" spans="1:10" ht="13.5" thickBot="1">
      <c r="A403" s="766"/>
      <c r="B403" s="355"/>
      <c r="C403" s="783" t="s">
        <v>837</v>
      </c>
      <c r="D403" s="727" t="s">
        <v>1771</v>
      </c>
      <c r="E403" s="786" t="s">
        <v>871</v>
      </c>
      <c r="F403" s="727"/>
      <c r="G403" s="727" t="s">
        <v>1085</v>
      </c>
      <c r="H403" s="727" t="s">
        <v>1772</v>
      </c>
      <c r="I403" s="1079"/>
      <c r="J403" s="216">
        <v>1100000</v>
      </c>
    </row>
    <row r="404" spans="1:10" ht="12.75">
      <c r="A404" s="755" t="s">
        <v>1773</v>
      </c>
      <c r="B404" s="195" t="s">
        <v>1774</v>
      </c>
      <c r="C404" s="756" t="s">
        <v>1775</v>
      </c>
      <c r="D404" s="1071"/>
      <c r="E404" s="1071"/>
      <c r="F404" s="757"/>
      <c r="G404" s="757"/>
      <c r="H404" s="757"/>
      <c r="I404" s="758"/>
      <c r="J404" s="759"/>
    </row>
    <row r="405" spans="1:10" ht="12.75">
      <c r="A405" s="762"/>
      <c r="B405" s="1142"/>
      <c r="C405" s="49" t="s">
        <v>832</v>
      </c>
      <c r="D405" s="354">
        <v>3569</v>
      </c>
      <c r="E405" s="354">
        <v>5166</v>
      </c>
      <c r="F405" s="760"/>
      <c r="G405" s="730" t="s">
        <v>985</v>
      </c>
      <c r="H405" s="760"/>
      <c r="I405" s="763"/>
      <c r="J405" s="17">
        <v>-35000</v>
      </c>
    </row>
    <row r="406" spans="1:10" ht="12.75">
      <c r="A406" s="762"/>
      <c r="B406" s="1142"/>
      <c r="C406" s="13" t="s">
        <v>837</v>
      </c>
      <c r="D406" s="1072">
        <v>3569</v>
      </c>
      <c r="E406" s="1072">
        <v>5194</v>
      </c>
      <c r="F406" s="764"/>
      <c r="G406" s="730" t="s">
        <v>985</v>
      </c>
      <c r="H406" s="764"/>
      <c r="I406" s="765"/>
      <c r="J406" s="630">
        <v>33000</v>
      </c>
    </row>
    <row r="407" spans="1:10" ht="13.5" thickBot="1">
      <c r="A407" s="766"/>
      <c r="B407" s="355"/>
      <c r="C407" s="344" t="s">
        <v>837</v>
      </c>
      <c r="D407" s="355">
        <v>3569</v>
      </c>
      <c r="E407" s="355">
        <v>5175</v>
      </c>
      <c r="F407" s="869"/>
      <c r="G407" s="870" t="s">
        <v>985</v>
      </c>
      <c r="H407" s="869"/>
      <c r="I407" s="914"/>
      <c r="J407" s="873">
        <v>2000</v>
      </c>
    </row>
    <row r="408" spans="1:10" ht="12.75">
      <c r="A408" s="755" t="s">
        <v>1773</v>
      </c>
      <c r="B408" s="195" t="s">
        <v>1776</v>
      </c>
      <c r="C408" s="756" t="s">
        <v>1777</v>
      </c>
      <c r="D408" s="1071"/>
      <c r="E408" s="1071"/>
      <c r="F408" s="757"/>
      <c r="G408" s="757"/>
      <c r="H408" s="757"/>
      <c r="I408" s="758"/>
      <c r="J408" s="759"/>
    </row>
    <row r="409" spans="1:10" ht="12.75">
      <c r="A409" s="762"/>
      <c r="B409" s="1142"/>
      <c r="C409" s="49" t="s">
        <v>832</v>
      </c>
      <c r="D409" s="354">
        <v>3612</v>
      </c>
      <c r="E409" s="354">
        <v>6121</v>
      </c>
      <c r="F409" s="760"/>
      <c r="G409" s="730" t="s">
        <v>1170</v>
      </c>
      <c r="H409" s="760" t="s">
        <v>1778</v>
      </c>
      <c r="I409" s="763"/>
      <c r="J409" s="17">
        <v>-24000</v>
      </c>
    </row>
    <row r="410" spans="1:10" ht="13.5" thickBot="1">
      <c r="A410" s="766"/>
      <c r="B410" s="355"/>
      <c r="C410" s="344" t="s">
        <v>837</v>
      </c>
      <c r="D410" s="355">
        <v>3669</v>
      </c>
      <c r="E410" s="355">
        <v>6130</v>
      </c>
      <c r="F410" s="869"/>
      <c r="G410" s="870" t="s">
        <v>1170</v>
      </c>
      <c r="H410" s="869" t="s">
        <v>1779</v>
      </c>
      <c r="I410" s="914"/>
      <c r="J410" s="770">
        <v>24000</v>
      </c>
    </row>
    <row r="411" spans="1:10" ht="12.75">
      <c r="A411" s="755" t="s">
        <v>1525</v>
      </c>
      <c r="B411" s="195" t="s">
        <v>1526</v>
      </c>
      <c r="C411" s="756" t="s">
        <v>1527</v>
      </c>
      <c r="D411" s="1071"/>
      <c r="E411" s="1071"/>
      <c r="F411" s="757"/>
      <c r="G411" s="757"/>
      <c r="H411" s="757"/>
      <c r="I411" s="758"/>
      <c r="J411" s="759"/>
    </row>
    <row r="412" spans="1:10" ht="12.75">
      <c r="A412" s="762"/>
      <c r="B412" s="1142"/>
      <c r="C412" s="49" t="s">
        <v>832</v>
      </c>
      <c r="D412" s="354">
        <v>3319</v>
      </c>
      <c r="E412" s="354">
        <v>5169</v>
      </c>
      <c r="F412" s="760"/>
      <c r="G412" s="730" t="s">
        <v>999</v>
      </c>
      <c r="H412" s="760"/>
      <c r="I412" s="763"/>
      <c r="J412" s="17">
        <v>-34000</v>
      </c>
    </row>
    <row r="413" spans="1:10" ht="12.75">
      <c r="A413" s="762"/>
      <c r="B413" s="1142"/>
      <c r="C413" s="13" t="s">
        <v>837</v>
      </c>
      <c r="D413" s="354">
        <v>3680</v>
      </c>
      <c r="E413" s="354">
        <v>5164</v>
      </c>
      <c r="F413" s="760"/>
      <c r="G413" s="730" t="s">
        <v>998</v>
      </c>
      <c r="H413" s="764"/>
      <c r="I413" s="765"/>
      <c r="J413" s="630">
        <v>2000</v>
      </c>
    </row>
    <row r="414" spans="1:10" ht="13.5" thickBot="1">
      <c r="A414" s="766"/>
      <c r="B414" s="355"/>
      <c r="C414" s="344" t="s">
        <v>837</v>
      </c>
      <c r="D414" s="767">
        <v>4379</v>
      </c>
      <c r="E414" s="767">
        <v>5175</v>
      </c>
      <c r="F414" s="869"/>
      <c r="G414" s="870" t="s">
        <v>1136</v>
      </c>
      <c r="H414" s="869"/>
      <c r="I414" s="914"/>
      <c r="J414" s="873">
        <v>32000</v>
      </c>
    </row>
    <row r="415" spans="1:10" ht="12.75">
      <c r="A415" s="755" t="s">
        <v>1525</v>
      </c>
      <c r="B415" s="195" t="s">
        <v>1528</v>
      </c>
      <c r="C415" s="756" t="s">
        <v>1529</v>
      </c>
      <c r="D415" s="1071"/>
      <c r="E415" s="1071"/>
      <c r="F415" s="757"/>
      <c r="G415" s="757"/>
      <c r="H415" s="757"/>
      <c r="I415" s="758"/>
      <c r="J415" s="759"/>
    </row>
    <row r="416" spans="1:10" ht="12.75">
      <c r="A416" s="762"/>
      <c r="B416" s="1142"/>
      <c r="C416" s="49" t="s">
        <v>832</v>
      </c>
      <c r="D416" s="53">
        <v>4399</v>
      </c>
      <c r="E416" s="354">
        <v>5166</v>
      </c>
      <c r="F416" s="764"/>
      <c r="G416" s="858" t="s">
        <v>985</v>
      </c>
      <c r="H416" s="760"/>
      <c r="I416" s="763"/>
      <c r="J416" s="17">
        <v>-95000</v>
      </c>
    </row>
    <row r="417" spans="1:10" ht="12.75">
      <c r="A417" s="762"/>
      <c r="B417" s="1142"/>
      <c r="C417" s="49" t="s">
        <v>832</v>
      </c>
      <c r="D417" s="354">
        <v>4379</v>
      </c>
      <c r="E417" s="53">
        <v>5169</v>
      </c>
      <c r="F417" s="760"/>
      <c r="G417" s="858" t="s">
        <v>985</v>
      </c>
      <c r="H417" s="760"/>
      <c r="I417" s="763"/>
      <c r="J417" s="17">
        <v>-21000</v>
      </c>
    </row>
    <row r="418" spans="1:10" ht="13.5" thickBot="1">
      <c r="A418" s="766"/>
      <c r="B418" s="355"/>
      <c r="C418" s="344" t="s">
        <v>837</v>
      </c>
      <c r="D418" s="520">
        <v>4399</v>
      </c>
      <c r="E418" s="520">
        <v>5136</v>
      </c>
      <c r="F418" s="768"/>
      <c r="G418" s="1078" t="s">
        <v>985</v>
      </c>
      <c r="H418" s="869"/>
      <c r="I418" s="914"/>
      <c r="J418" s="873">
        <v>116000</v>
      </c>
    </row>
    <row r="419" spans="1:10" ht="12.75">
      <c r="A419" s="755" t="s">
        <v>1525</v>
      </c>
      <c r="B419" s="195" t="s">
        <v>1530</v>
      </c>
      <c r="C419" s="756" t="s">
        <v>1531</v>
      </c>
      <c r="D419" s="1071"/>
      <c r="E419" s="1071"/>
      <c r="F419" s="757"/>
      <c r="G419" s="757"/>
      <c r="H419" s="757"/>
      <c r="I419" s="758"/>
      <c r="J419" s="759"/>
    </row>
    <row r="420" spans="1:10" ht="12.75">
      <c r="A420" s="762"/>
      <c r="B420" s="1142"/>
      <c r="C420" s="49" t="s">
        <v>832</v>
      </c>
      <c r="D420" s="354">
        <v>2141</v>
      </c>
      <c r="E420" s="354">
        <v>5137</v>
      </c>
      <c r="F420" s="760"/>
      <c r="G420" s="730" t="s">
        <v>838</v>
      </c>
      <c r="H420" s="760"/>
      <c r="I420" s="763"/>
      <c r="J420" s="17">
        <v>-96000</v>
      </c>
    </row>
    <row r="421" spans="1:10" ht="12.75">
      <c r="A421" s="762"/>
      <c r="B421" s="1142"/>
      <c r="C421" s="13" t="s">
        <v>837</v>
      </c>
      <c r="D421" s="354">
        <v>3745</v>
      </c>
      <c r="E421" s="53">
        <v>5151</v>
      </c>
      <c r="F421" s="764"/>
      <c r="G421" s="730" t="s">
        <v>1098</v>
      </c>
      <c r="H421" s="764"/>
      <c r="I421" s="765"/>
      <c r="J421" s="630">
        <v>95000</v>
      </c>
    </row>
    <row r="422" spans="1:10" ht="13.5" thickBot="1">
      <c r="A422" s="766"/>
      <c r="B422" s="355"/>
      <c r="C422" s="344" t="s">
        <v>837</v>
      </c>
      <c r="D422" s="355">
        <v>2141</v>
      </c>
      <c r="E422" s="767">
        <v>5169</v>
      </c>
      <c r="F422" s="869"/>
      <c r="G422" s="1078" t="s">
        <v>838</v>
      </c>
      <c r="H422" s="869"/>
      <c r="I422" s="914"/>
      <c r="J422" s="873">
        <v>1000</v>
      </c>
    </row>
    <row r="423" spans="1:10" ht="12.75">
      <c r="A423" s="755" t="s">
        <v>1466</v>
      </c>
      <c r="B423" s="195" t="s">
        <v>1532</v>
      </c>
      <c r="C423" s="756" t="s">
        <v>1533</v>
      </c>
      <c r="D423" s="1071"/>
      <c r="E423" s="1071"/>
      <c r="F423" s="757"/>
      <c r="G423" s="757"/>
      <c r="H423" s="757"/>
      <c r="I423" s="758"/>
      <c r="J423" s="759"/>
    </row>
    <row r="424" spans="1:10" ht="12.75">
      <c r="A424" s="762"/>
      <c r="B424" s="1142"/>
      <c r="C424" s="49" t="s">
        <v>832</v>
      </c>
      <c r="D424" s="354">
        <v>3612</v>
      </c>
      <c r="E424" s="354">
        <v>6121</v>
      </c>
      <c r="F424" s="760"/>
      <c r="G424" s="730" t="s">
        <v>1031</v>
      </c>
      <c r="H424" s="760" t="s">
        <v>1175</v>
      </c>
      <c r="I424" s="763"/>
      <c r="J424" s="17">
        <v>-7650000</v>
      </c>
    </row>
    <row r="425" spans="1:10" ht="12.75">
      <c r="A425" s="762"/>
      <c r="B425" s="1142"/>
      <c r="C425" s="49" t="s">
        <v>832</v>
      </c>
      <c r="D425" s="354">
        <v>3421</v>
      </c>
      <c r="E425" s="354">
        <v>6121</v>
      </c>
      <c r="F425" s="760"/>
      <c r="G425" s="730" t="s">
        <v>843</v>
      </c>
      <c r="H425" s="760" t="s">
        <v>1037</v>
      </c>
      <c r="I425" s="763"/>
      <c r="J425" s="17">
        <v>-2500000</v>
      </c>
    </row>
    <row r="426" spans="1:10" ht="12.75">
      <c r="A426" s="762"/>
      <c r="B426" s="1142"/>
      <c r="C426" s="13" t="s">
        <v>837</v>
      </c>
      <c r="D426" s="1072">
        <v>3113</v>
      </c>
      <c r="E426" s="1072">
        <v>6121</v>
      </c>
      <c r="F426" s="764"/>
      <c r="G426" s="730" t="s">
        <v>843</v>
      </c>
      <c r="H426" s="764" t="s">
        <v>1047</v>
      </c>
      <c r="I426" s="765"/>
      <c r="J426" s="630">
        <v>450000</v>
      </c>
    </row>
    <row r="427" spans="1:10" ht="12.75">
      <c r="A427" s="762"/>
      <c r="B427" s="1142"/>
      <c r="C427" s="13" t="s">
        <v>837</v>
      </c>
      <c r="D427" s="1072">
        <v>3113</v>
      </c>
      <c r="E427" s="1072">
        <v>6121</v>
      </c>
      <c r="F427" s="764"/>
      <c r="G427" s="730" t="s">
        <v>843</v>
      </c>
      <c r="H427" s="764" t="s">
        <v>1534</v>
      </c>
      <c r="I427" s="765"/>
      <c r="J427" s="630">
        <v>2500000</v>
      </c>
    </row>
    <row r="428" spans="1:10" ht="12.75">
      <c r="A428" s="762"/>
      <c r="B428" s="1142"/>
      <c r="C428" s="13" t="s">
        <v>837</v>
      </c>
      <c r="D428" s="1072">
        <v>3113</v>
      </c>
      <c r="E428" s="1072">
        <v>6121</v>
      </c>
      <c r="F428" s="764" t="s">
        <v>1034</v>
      </c>
      <c r="G428" s="730" t="s">
        <v>843</v>
      </c>
      <c r="H428" s="764" t="s">
        <v>1677</v>
      </c>
      <c r="I428" s="765"/>
      <c r="J428" s="630">
        <v>1000000</v>
      </c>
    </row>
    <row r="429" spans="1:10" ht="12.75">
      <c r="A429" s="762"/>
      <c r="B429" s="1142"/>
      <c r="C429" s="13" t="s">
        <v>837</v>
      </c>
      <c r="D429" s="1072">
        <v>3524</v>
      </c>
      <c r="E429" s="1072">
        <v>6121</v>
      </c>
      <c r="F429" s="764"/>
      <c r="G429" s="730" t="s">
        <v>845</v>
      </c>
      <c r="H429" s="764" t="s">
        <v>1048</v>
      </c>
      <c r="I429" s="765"/>
      <c r="J429" s="630">
        <v>600000</v>
      </c>
    </row>
    <row r="430" spans="1:10" ht="12.75">
      <c r="A430" s="762"/>
      <c r="B430" s="1142"/>
      <c r="C430" s="13" t="s">
        <v>837</v>
      </c>
      <c r="D430" s="1072">
        <v>4351</v>
      </c>
      <c r="E430" s="1072">
        <v>6121</v>
      </c>
      <c r="F430" s="764"/>
      <c r="G430" s="730" t="s">
        <v>845</v>
      </c>
      <c r="H430" s="764" t="s">
        <v>846</v>
      </c>
      <c r="I430" s="765"/>
      <c r="J430" s="630">
        <v>2700000</v>
      </c>
    </row>
    <row r="431" spans="1:10" ht="13.5" thickBot="1">
      <c r="A431" s="766"/>
      <c r="B431" s="355"/>
      <c r="C431" s="210" t="s">
        <v>837</v>
      </c>
      <c r="D431" s="1073">
        <v>4351</v>
      </c>
      <c r="E431" s="1073">
        <v>6121</v>
      </c>
      <c r="F431" s="768"/>
      <c r="G431" s="1078" t="s">
        <v>845</v>
      </c>
      <c r="H431" s="768" t="s">
        <v>1754</v>
      </c>
      <c r="I431" s="769"/>
      <c r="J431" s="770">
        <v>2900000</v>
      </c>
    </row>
    <row r="432" spans="1:10" ht="12.75">
      <c r="A432" s="755" t="s">
        <v>1466</v>
      </c>
      <c r="B432" s="195" t="s">
        <v>1535</v>
      </c>
      <c r="C432" s="756" t="s">
        <v>1536</v>
      </c>
      <c r="D432" s="1071"/>
      <c r="E432" s="1071"/>
      <c r="F432" s="757"/>
      <c r="G432" s="757"/>
      <c r="H432" s="757"/>
      <c r="I432" s="758"/>
      <c r="J432" s="759"/>
    </row>
    <row r="433" spans="1:10" ht="12.75">
      <c r="A433" s="762"/>
      <c r="B433" s="1142"/>
      <c r="C433" s="49" t="s">
        <v>832</v>
      </c>
      <c r="D433" s="354">
        <v>4227</v>
      </c>
      <c r="E433" s="354">
        <v>5169</v>
      </c>
      <c r="F433" s="760"/>
      <c r="G433" s="730" t="s">
        <v>1136</v>
      </c>
      <c r="H433" s="760"/>
      <c r="I433" s="763"/>
      <c r="J433" s="17">
        <v>-95000</v>
      </c>
    </row>
    <row r="434" spans="1:10" ht="13.5" thickBot="1">
      <c r="A434" s="766"/>
      <c r="B434" s="355"/>
      <c r="C434" s="344" t="s">
        <v>837</v>
      </c>
      <c r="D434" s="767">
        <v>4227</v>
      </c>
      <c r="E434" s="767">
        <v>5166</v>
      </c>
      <c r="F434" s="869"/>
      <c r="G434" s="870" t="s">
        <v>1136</v>
      </c>
      <c r="H434" s="869"/>
      <c r="I434" s="914"/>
      <c r="J434" s="873">
        <v>95000</v>
      </c>
    </row>
    <row r="435" spans="1:10" ht="12.75">
      <c r="A435" s="755" t="s">
        <v>1466</v>
      </c>
      <c r="B435" s="195" t="s">
        <v>1537</v>
      </c>
      <c r="C435" s="756" t="s">
        <v>1538</v>
      </c>
      <c r="D435" s="1071"/>
      <c r="E435" s="1071"/>
      <c r="F435" s="757"/>
      <c r="G435" s="757"/>
      <c r="H435" s="757"/>
      <c r="I435" s="758"/>
      <c r="J435" s="759"/>
    </row>
    <row r="436" spans="1:10" ht="12.75">
      <c r="A436" s="762"/>
      <c r="B436" s="1142"/>
      <c r="C436" s="49" t="s">
        <v>832</v>
      </c>
      <c r="D436" s="53">
        <v>3113</v>
      </c>
      <c r="E436" s="354">
        <v>5331</v>
      </c>
      <c r="F436" s="764" t="s">
        <v>1026</v>
      </c>
      <c r="G436" s="858" t="s">
        <v>985</v>
      </c>
      <c r="H436" s="760"/>
      <c r="I436" s="763"/>
      <c r="J436" s="17">
        <v>-330000</v>
      </c>
    </row>
    <row r="437" spans="1:10" ht="12.75">
      <c r="A437" s="762"/>
      <c r="B437" s="1142"/>
      <c r="C437" s="13" t="s">
        <v>837</v>
      </c>
      <c r="D437" s="354">
        <v>3111</v>
      </c>
      <c r="E437" s="53">
        <v>5331</v>
      </c>
      <c r="F437" s="764" t="s">
        <v>1145</v>
      </c>
      <c r="G437" s="730" t="s">
        <v>1098</v>
      </c>
      <c r="H437" s="764"/>
      <c r="I437" s="765"/>
      <c r="J437" s="630">
        <v>210000</v>
      </c>
    </row>
    <row r="438" spans="1:10" ht="13.5" thickBot="1">
      <c r="A438" s="766"/>
      <c r="B438" s="355"/>
      <c r="C438" s="344" t="s">
        <v>837</v>
      </c>
      <c r="D438" s="520">
        <v>3113</v>
      </c>
      <c r="E438" s="520">
        <v>5331</v>
      </c>
      <c r="F438" s="768"/>
      <c r="G438" s="1078" t="s">
        <v>985</v>
      </c>
      <c r="H438" s="869" t="s">
        <v>1020</v>
      </c>
      <c r="I438" s="914"/>
      <c r="J438" s="873">
        <v>120000</v>
      </c>
    </row>
    <row r="439" spans="1:10" ht="12.75">
      <c r="A439" s="755" t="s">
        <v>1466</v>
      </c>
      <c r="B439" s="195" t="s">
        <v>1539</v>
      </c>
      <c r="C439" s="756" t="s">
        <v>1540</v>
      </c>
      <c r="D439" s="1076"/>
      <c r="E439" s="1076"/>
      <c r="F439" s="790"/>
      <c r="G439" s="790"/>
      <c r="H439" s="790"/>
      <c r="I439" s="791"/>
      <c r="J439" s="792"/>
    </row>
    <row r="440" spans="1:10" ht="12.75">
      <c r="A440" s="762"/>
      <c r="B440" s="1142"/>
      <c r="C440" s="49" t="s">
        <v>832</v>
      </c>
      <c r="D440" s="728" t="s">
        <v>1008</v>
      </c>
      <c r="E440" s="718" t="s">
        <v>1009</v>
      </c>
      <c r="F440" s="728"/>
      <c r="G440" s="728" t="s">
        <v>847</v>
      </c>
      <c r="H440" s="728" t="s">
        <v>1010</v>
      </c>
      <c r="I440" s="794"/>
      <c r="J440" s="796">
        <v>-98000</v>
      </c>
    </row>
    <row r="441" spans="1:10" ht="12.75">
      <c r="A441" s="762"/>
      <c r="B441" s="1142"/>
      <c r="C441" s="614" t="s">
        <v>837</v>
      </c>
      <c r="D441" s="728" t="s">
        <v>1011</v>
      </c>
      <c r="E441" s="718" t="s">
        <v>1009</v>
      </c>
      <c r="F441" s="728"/>
      <c r="G441" s="728" t="s">
        <v>847</v>
      </c>
      <c r="H441" s="728" t="s">
        <v>1012</v>
      </c>
      <c r="I441" s="794"/>
      <c r="J441" s="796">
        <v>5000</v>
      </c>
    </row>
    <row r="442" spans="1:10" ht="12.75">
      <c r="A442" s="762"/>
      <c r="B442" s="1142"/>
      <c r="C442" s="614" t="s">
        <v>837</v>
      </c>
      <c r="D442" s="728" t="s">
        <v>1011</v>
      </c>
      <c r="E442" s="718" t="s">
        <v>1009</v>
      </c>
      <c r="F442" s="728"/>
      <c r="G442" s="728" t="s">
        <v>847</v>
      </c>
      <c r="H442" s="728" t="s">
        <v>1013</v>
      </c>
      <c r="I442" s="794"/>
      <c r="J442" s="796">
        <v>5000</v>
      </c>
    </row>
    <row r="443" spans="1:10" ht="12.75">
      <c r="A443" s="762"/>
      <c r="B443" s="1142"/>
      <c r="C443" s="614" t="s">
        <v>837</v>
      </c>
      <c r="D443" s="728" t="s">
        <v>1011</v>
      </c>
      <c r="E443" s="718" t="s">
        <v>1009</v>
      </c>
      <c r="F443" s="728"/>
      <c r="G443" s="728" t="s">
        <v>847</v>
      </c>
      <c r="H443" s="728" t="s">
        <v>1014</v>
      </c>
      <c r="I443" s="794"/>
      <c r="J443" s="796">
        <v>11000</v>
      </c>
    </row>
    <row r="444" spans="1:10" ht="12.75">
      <c r="A444" s="762"/>
      <c r="B444" s="1142"/>
      <c r="C444" s="614" t="s">
        <v>837</v>
      </c>
      <c r="D444" s="728" t="s">
        <v>1011</v>
      </c>
      <c r="E444" s="718" t="s">
        <v>1009</v>
      </c>
      <c r="F444" s="728"/>
      <c r="G444" s="728" t="s">
        <v>847</v>
      </c>
      <c r="H444" s="728" t="s">
        <v>1015</v>
      </c>
      <c r="I444" s="794"/>
      <c r="J444" s="796">
        <v>12000</v>
      </c>
    </row>
    <row r="445" spans="1:10" ht="12.75">
      <c r="A445" s="762"/>
      <c r="B445" s="1142"/>
      <c r="C445" s="614" t="s">
        <v>837</v>
      </c>
      <c r="D445" s="728" t="s">
        <v>1011</v>
      </c>
      <c r="E445" s="718" t="s">
        <v>1009</v>
      </c>
      <c r="F445" s="728"/>
      <c r="G445" s="728" t="s">
        <v>847</v>
      </c>
      <c r="H445" s="728" t="s">
        <v>1016</v>
      </c>
      <c r="I445" s="794"/>
      <c r="J445" s="796">
        <v>9000</v>
      </c>
    </row>
    <row r="446" spans="1:10" ht="12.75">
      <c r="A446" s="762"/>
      <c r="B446" s="1142"/>
      <c r="C446" s="614" t="s">
        <v>837</v>
      </c>
      <c r="D446" s="728" t="s">
        <v>1011</v>
      </c>
      <c r="E446" s="718" t="s">
        <v>1009</v>
      </c>
      <c r="F446" s="728"/>
      <c r="G446" s="728" t="s">
        <v>847</v>
      </c>
      <c r="H446" s="728" t="s">
        <v>1017</v>
      </c>
      <c r="I446" s="794"/>
      <c r="J446" s="796">
        <v>4000</v>
      </c>
    </row>
    <row r="447" spans="1:10" ht="12.75">
      <c r="A447" s="762"/>
      <c r="B447" s="1142"/>
      <c r="C447" s="614" t="s">
        <v>837</v>
      </c>
      <c r="D447" s="728" t="s">
        <v>1011</v>
      </c>
      <c r="E447" s="718" t="s">
        <v>1009</v>
      </c>
      <c r="F447" s="728"/>
      <c r="G447" s="728" t="s">
        <v>847</v>
      </c>
      <c r="H447" s="728" t="s">
        <v>1018</v>
      </c>
      <c r="I447" s="794"/>
      <c r="J447" s="796">
        <v>12000</v>
      </c>
    </row>
    <row r="448" spans="1:10" ht="12.75">
      <c r="A448" s="762"/>
      <c r="B448" s="1142"/>
      <c r="C448" s="614" t="s">
        <v>837</v>
      </c>
      <c r="D448" s="728" t="s">
        <v>1011</v>
      </c>
      <c r="E448" s="718" t="s">
        <v>1009</v>
      </c>
      <c r="F448" s="728"/>
      <c r="G448" s="728" t="s">
        <v>847</v>
      </c>
      <c r="H448" s="728" t="s">
        <v>1019</v>
      </c>
      <c r="I448" s="794"/>
      <c r="J448" s="796">
        <v>5000</v>
      </c>
    </row>
    <row r="449" spans="1:10" ht="12.75">
      <c r="A449" s="762"/>
      <c r="B449" s="1142"/>
      <c r="C449" s="614" t="s">
        <v>837</v>
      </c>
      <c r="D449" s="728" t="s">
        <v>1011</v>
      </c>
      <c r="E449" s="718" t="s">
        <v>1009</v>
      </c>
      <c r="F449" s="728"/>
      <c r="G449" s="728" t="s">
        <v>847</v>
      </c>
      <c r="H449" s="728" t="s">
        <v>1020</v>
      </c>
      <c r="I449" s="794"/>
      <c r="J449" s="796">
        <v>7000</v>
      </c>
    </row>
    <row r="450" spans="1:10" ht="12.75">
      <c r="A450" s="762"/>
      <c r="B450" s="1142"/>
      <c r="C450" s="614" t="s">
        <v>837</v>
      </c>
      <c r="D450" s="728" t="s">
        <v>1011</v>
      </c>
      <c r="E450" s="718" t="s">
        <v>1009</v>
      </c>
      <c r="F450" s="728"/>
      <c r="G450" s="728" t="s">
        <v>847</v>
      </c>
      <c r="H450" s="728" t="s">
        <v>1021</v>
      </c>
      <c r="I450" s="794"/>
      <c r="J450" s="796">
        <v>9000</v>
      </c>
    </row>
    <row r="451" spans="1:10" ht="12.75">
      <c r="A451" s="762"/>
      <c r="B451" s="1142"/>
      <c r="C451" s="614" t="s">
        <v>837</v>
      </c>
      <c r="D451" s="728" t="s">
        <v>1011</v>
      </c>
      <c r="E451" s="718" t="s">
        <v>1009</v>
      </c>
      <c r="F451" s="728"/>
      <c r="G451" s="728" t="s">
        <v>847</v>
      </c>
      <c r="H451" s="728" t="s">
        <v>1022</v>
      </c>
      <c r="I451" s="794"/>
      <c r="J451" s="796">
        <v>3000</v>
      </c>
    </row>
    <row r="452" spans="1:10" ht="12.75">
      <c r="A452" s="762"/>
      <c r="B452" s="1142"/>
      <c r="C452" s="614" t="s">
        <v>837</v>
      </c>
      <c r="D452" s="728" t="s">
        <v>1011</v>
      </c>
      <c r="E452" s="718" t="s">
        <v>1009</v>
      </c>
      <c r="F452" s="728"/>
      <c r="G452" s="728" t="s">
        <v>847</v>
      </c>
      <c r="H452" s="728" t="s">
        <v>1023</v>
      </c>
      <c r="I452" s="794"/>
      <c r="J452" s="796">
        <v>8000</v>
      </c>
    </row>
    <row r="453" spans="1:10" ht="13.5" thickBot="1">
      <c r="A453" s="766"/>
      <c r="B453" s="355"/>
      <c r="C453" s="783" t="s">
        <v>837</v>
      </c>
      <c r="D453" s="727" t="s">
        <v>1011</v>
      </c>
      <c r="E453" s="786" t="s">
        <v>1009</v>
      </c>
      <c r="F453" s="727"/>
      <c r="G453" s="727" t="s">
        <v>847</v>
      </c>
      <c r="H453" s="727" t="s">
        <v>1024</v>
      </c>
      <c r="I453" s="803"/>
      <c r="J453" s="788">
        <v>8000</v>
      </c>
    </row>
    <row r="454" spans="1:10" ht="12.75">
      <c r="A454" s="755" t="s">
        <v>1466</v>
      </c>
      <c r="B454" s="195" t="s">
        <v>1541</v>
      </c>
      <c r="C454" s="756" t="s">
        <v>1542</v>
      </c>
      <c r="D454" s="1071"/>
      <c r="E454" s="1071"/>
      <c r="F454" s="757"/>
      <c r="G454" s="757"/>
      <c r="H454" s="757"/>
      <c r="I454" s="758"/>
      <c r="J454" s="759"/>
    </row>
    <row r="455" spans="1:10" ht="12.75">
      <c r="A455" s="762"/>
      <c r="B455" s="1142"/>
      <c r="C455" s="49" t="s">
        <v>832</v>
      </c>
      <c r="D455" s="53">
        <v>3113</v>
      </c>
      <c r="E455" s="354">
        <v>5331</v>
      </c>
      <c r="F455" s="764" t="s">
        <v>1026</v>
      </c>
      <c r="G455" s="858" t="s">
        <v>985</v>
      </c>
      <c r="H455" s="760"/>
      <c r="I455" s="763"/>
      <c r="J455" s="17">
        <v>-350000</v>
      </c>
    </row>
    <row r="456" spans="1:10" ht="13.5" thickBot="1">
      <c r="A456" s="766"/>
      <c r="B456" s="355"/>
      <c r="C456" s="344" t="s">
        <v>837</v>
      </c>
      <c r="D456" s="520">
        <v>3141</v>
      </c>
      <c r="E456" s="520">
        <v>5331</v>
      </c>
      <c r="F456" s="768" t="s">
        <v>1543</v>
      </c>
      <c r="G456" s="1078" t="s">
        <v>985</v>
      </c>
      <c r="H456" s="869"/>
      <c r="I456" s="914"/>
      <c r="J456" s="873">
        <v>350000</v>
      </c>
    </row>
    <row r="457" spans="1:10" ht="12.75">
      <c r="A457" s="755" t="s">
        <v>1544</v>
      </c>
      <c r="B457" s="195" t="s">
        <v>1545</v>
      </c>
      <c r="C457" s="756" t="s">
        <v>1546</v>
      </c>
      <c r="D457" s="1071"/>
      <c r="E457" s="1071"/>
      <c r="F457" s="757"/>
      <c r="G457" s="757"/>
      <c r="H457" s="757"/>
      <c r="I457" s="758"/>
      <c r="J457" s="759"/>
    </row>
    <row r="458" spans="1:10" ht="12.75">
      <c r="A458" s="762"/>
      <c r="B458" s="1142"/>
      <c r="C458" s="49" t="s">
        <v>832</v>
      </c>
      <c r="D458" s="53">
        <v>3635</v>
      </c>
      <c r="E458" s="354">
        <v>5166</v>
      </c>
      <c r="F458" s="764"/>
      <c r="G458" s="858" t="s">
        <v>1547</v>
      </c>
      <c r="H458" s="760"/>
      <c r="I458" s="763"/>
      <c r="J458" s="17">
        <v>-150000</v>
      </c>
    </row>
    <row r="459" spans="1:10" ht="12.75">
      <c r="A459" s="762"/>
      <c r="B459" s="1142"/>
      <c r="C459" s="49" t="s">
        <v>832</v>
      </c>
      <c r="D459" s="53">
        <v>3635</v>
      </c>
      <c r="E459" s="354">
        <v>5139</v>
      </c>
      <c r="F459" s="764"/>
      <c r="G459" s="858" t="s">
        <v>1547</v>
      </c>
      <c r="H459" s="760"/>
      <c r="I459" s="763"/>
      <c r="J459" s="17">
        <v>-70000</v>
      </c>
    </row>
    <row r="460" spans="1:10" ht="12.75">
      <c r="A460" s="762"/>
      <c r="B460" s="1142"/>
      <c r="C460" s="49" t="s">
        <v>832</v>
      </c>
      <c r="D460" s="53">
        <v>3329</v>
      </c>
      <c r="E460" s="354">
        <v>6329</v>
      </c>
      <c r="F460" s="764"/>
      <c r="G460" s="858" t="s">
        <v>1548</v>
      </c>
      <c r="H460" s="760" t="s">
        <v>1549</v>
      </c>
      <c r="I460" s="763"/>
      <c r="J460" s="17">
        <v>-100000</v>
      </c>
    </row>
    <row r="461" spans="1:10" ht="12.75">
      <c r="A461" s="762"/>
      <c r="B461" s="1142"/>
      <c r="C461" s="13" t="s">
        <v>837</v>
      </c>
      <c r="D461" s="354">
        <v>3636</v>
      </c>
      <c r="E461" s="53">
        <v>6119</v>
      </c>
      <c r="F461" s="764"/>
      <c r="G461" s="858" t="s">
        <v>1547</v>
      </c>
      <c r="H461" s="764" t="s">
        <v>1550</v>
      </c>
      <c r="I461" s="765"/>
      <c r="J461" s="630">
        <v>150000</v>
      </c>
    </row>
    <row r="462" spans="1:10" ht="12.75">
      <c r="A462" s="762"/>
      <c r="B462" s="1142"/>
      <c r="C462" s="13" t="s">
        <v>837</v>
      </c>
      <c r="D462" s="354">
        <v>3636</v>
      </c>
      <c r="E462" s="53">
        <v>5169</v>
      </c>
      <c r="F462" s="764"/>
      <c r="G462" s="858" t="s">
        <v>1547</v>
      </c>
      <c r="H462" s="764"/>
      <c r="I462" s="765"/>
      <c r="J462" s="630">
        <v>70000</v>
      </c>
    </row>
    <row r="463" spans="1:10" ht="13.5" thickBot="1">
      <c r="A463" s="766"/>
      <c r="B463" s="355"/>
      <c r="C463" s="344" t="s">
        <v>837</v>
      </c>
      <c r="D463" s="520">
        <v>3329</v>
      </c>
      <c r="E463" s="520">
        <v>6323</v>
      </c>
      <c r="F463" s="768"/>
      <c r="G463" s="1078" t="s">
        <v>1548</v>
      </c>
      <c r="H463" s="869" t="s">
        <v>1551</v>
      </c>
      <c r="I463" s="914"/>
      <c r="J463" s="873">
        <v>100000</v>
      </c>
    </row>
    <row r="464" spans="1:10" ht="12.75">
      <c r="A464" s="755" t="s">
        <v>1544</v>
      </c>
      <c r="B464" s="195" t="s">
        <v>1552</v>
      </c>
      <c r="C464" s="756" t="s">
        <v>1553</v>
      </c>
      <c r="D464" s="1071"/>
      <c r="E464" s="1071"/>
      <c r="F464" s="757"/>
      <c r="G464" s="757"/>
      <c r="H464" s="757"/>
      <c r="I464" s="758"/>
      <c r="J464" s="759"/>
    </row>
    <row r="465" spans="1:10" ht="12.75">
      <c r="A465" s="762"/>
      <c r="B465" s="1142"/>
      <c r="C465" s="49" t="s">
        <v>832</v>
      </c>
      <c r="D465" s="53">
        <v>3317</v>
      </c>
      <c r="E465" s="354">
        <v>5169</v>
      </c>
      <c r="F465" s="764"/>
      <c r="G465" s="858" t="s">
        <v>1140</v>
      </c>
      <c r="H465" s="760"/>
      <c r="I465" s="763"/>
      <c r="J465" s="17">
        <v>-100000</v>
      </c>
    </row>
    <row r="466" spans="1:10" ht="12.75">
      <c r="A466" s="762"/>
      <c r="B466" s="1142"/>
      <c r="C466" s="49" t="s">
        <v>832</v>
      </c>
      <c r="D466" s="53">
        <v>3399</v>
      </c>
      <c r="E466" s="354">
        <v>5169</v>
      </c>
      <c r="F466" s="764"/>
      <c r="G466" s="858" t="s">
        <v>1140</v>
      </c>
      <c r="H466" s="760"/>
      <c r="I466" s="763"/>
      <c r="J466" s="17">
        <v>-1500000</v>
      </c>
    </row>
    <row r="467" spans="1:10" ht="12.75">
      <c r="A467" s="762"/>
      <c r="B467" s="1142"/>
      <c r="C467" s="49" t="s">
        <v>832</v>
      </c>
      <c r="D467" s="53">
        <v>3419</v>
      </c>
      <c r="E467" s="354">
        <v>5164</v>
      </c>
      <c r="F467" s="764"/>
      <c r="G467" s="858" t="s">
        <v>1140</v>
      </c>
      <c r="H467" s="760"/>
      <c r="I467" s="763"/>
      <c r="J467" s="17">
        <v>-30000</v>
      </c>
    </row>
    <row r="468" spans="1:10" ht="12.75">
      <c r="A468" s="762"/>
      <c r="B468" s="1142"/>
      <c r="C468" s="49" t="s">
        <v>832</v>
      </c>
      <c r="D468" s="53">
        <v>6223</v>
      </c>
      <c r="E468" s="354">
        <v>5173</v>
      </c>
      <c r="F468" s="764"/>
      <c r="G468" s="858" t="s">
        <v>994</v>
      </c>
      <c r="H468" s="760"/>
      <c r="I468" s="763"/>
      <c r="J468" s="17">
        <v>-200000</v>
      </c>
    </row>
    <row r="469" spans="1:10" ht="12.75">
      <c r="A469" s="762"/>
      <c r="B469" s="1142"/>
      <c r="C469" s="13" t="s">
        <v>837</v>
      </c>
      <c r="D469" s="354">
        <v>3399</v>
      </c>
      <c r="E469" s="53">
        <v>5139</v>
      </c>
      <c r="F469" s="764"/>
      <c r="G469" s="858" t="s">
        <v>1140</v>
      </c>
      <c r="H469" s="764"/>
      <c r="I469" s="765"/>
      <c r="J469" s="630">
        <v>40000</v>
      </c>
    </row>
    <row r="470" spans="1:10" ht="12.75">
      <c r="A470" s="762"/>
      <c r="B470" s="1142"/>
      <c r="C470" s="13" t="s">
        <v>837</v>
      </c>
      <c r="D470" s="354">
        <v>3399</v>
      </c>
      <c r="E470" s="53">
        <v>5175</v>
      </c>
      <c r="F470" s="764"/>
      <c r="G470" s="858" t="s">
        <v>1140</v>
      </c>
      <c r="H470" s="764"/>
      <c r="I470" s="765"/>
      <c r="J470" s="630">
        <v>200000</v>
      </c>
    </row>
    <row r="471" spans="1:10" ht="12.75">
      <c r="A471" s="762"/>
      <c r="B471" s="1142"/>
      <c r="C471" s="13" t="s">
        <v>837</v>
      </c>
      <c r="D471" s="354">
        <v>3399</v>
      </c>
      <c r="E471" s="53">
        <v>5194</v>
      </c>
      <c r="F471" s="764"/>
      <c r="G471" s="858" t="s">
        <v>1140</v>
      </c>
      <c r="H471" s="764"/>
      <c r="I471" s="765"/>
      <c r="J471" s="630">
        <v>800000</v>
      </c>
    </row>
    <row r="472" spans="1:10" ht="12.75">
      <c r="A472" s="762"/>
      <c r="B472" s="1142"/>
      <c r="C472" s="13" t="s">
        <v>837</v>
      </c>
      <c r="D472" s="354">
        <v>3419</v>
      </c>
      <c r="E472" s="53">
        <v>5139</v>
      </c>
      <c r="F472" s="764"/>
      <c r="G472" s="858" t="s">
        <v>1140</v>
      </c>
      <c r="H472" s="764"/>
      <c r="I472" s="765"/>
      <c r="J472" s="630">
        <v>90000</v>
      </c>
    </row>
    <row r="473" spans="1:10" ht="12.75">
      <c r="A473" s="762"/>
      <c r="B473" s="1142"/>
      <c r="C473" s="13" t="s">
        <v>837</v>
      </c>
      <c r="D473" s="354">
        <v>3419</v>
      </c>
      <c r="E473" s="53">
        <v>5194</v>
      </c>
      <c r="F473" s="764"/>
      <c r="G473" s="858" t="s">
        <v>1140</v>
      </c>
      <c r="H473" s="764"/>
      <c r="I473" s="765"/>
      <c r="J473" s="630">
        <v>400000</v>
      </c>
    </row>
    <row r="474" spans="1:10" ht="13.5" thickBot="1">
      <c r="A474" s="766"/>
      <c r="B474" s="355"/>
      <c r="C474" s="344" t="s">
        <v>837</v>
      </c>
      <c r="D474" s="520">
        <v>6223</v>
      </c>
      <c r="E474" s="520">
        <v>5169</v>
      </c>
      <c r="F474" s="768"/>
      <c r="G474" s="1078" t="s">
        <v>994</v>
      </c>
      <c r="H474" s="869"/>
      <c r="I474" s="914"/>
      <c r="J474" s="873">
        <v>300000</v>
      </c>
    </row>
    <row r="475" spans="1:10" ht="12.75">
      <c r="A475" s="755" t="s">
        <v>1554</v>
      </c>
      <c r="B475" s="195" t="s">
        <v>1555</v>
      </c>
      <c r="C475" s="756" t="s">
        <v>1556</v>
      </c>
      <c r="D475" s="789"/>
      <c r="E475" s="789"/>
      <c r="F475" s="790"/>
      <c r="G475" s="790"/>
      <c r="H475" s="790"/>
      <c r="I475" s="791"/>
      <c r="J475" s="792"/>
    </row>
    <row r="476" spans="1:10" ht="12.75">
      <c r="A476" s="774"/>
      <c r="B476" s="1143"/>
      <c r="C476" s="954" t="s">
        <v>832</v>
      </c>
      <c r="D476" s="1087">
        <v>3745</v>
      </c>
      <c r="E476" s="954">
        <v>6121</v>
      </c>
      <c r="F476" s="919"/>
      <c r="G476" s="718" t="s">
        <v>1098</v>
      </c>
      <c r="H476" s="718" t="s">
        <v>1099</v>
      </c>
      <c r="I476" s="1152"/>
      <c r="J476" s="796">
        <v>-626900</v>
      </c>
    </row>
    <row r="477" spans="1:10" ht="12.75">
      <c r="A477" s="774"/>
      <c r="B477" s="1143"/>
      <c r="C477" s="614" t="s">
        <v>837</v>
      </c>
      <c r="D477" s="1087">
        <v>3745</v>
      </c>
      <c r="E477" s="1087">
        <v>6121</v>
      </c>
      <c r="F477" s="915" t="s">
        <v>875</v>
      </c>
      <c r="G477" s="718" t="s">
        <v>865</v>
      </c>
      <c r="H477" s="718" t="s">
        <v>877</v>
      </c>
      <c r="I477" s="940"/>
      <c r="J477" s="796">
        <v>614800</v>
      </c>
    </row>
    <row r="478" spans="1:10" ht="12.75">
      <c r="A478" s="774"/>
      <c r="B478" s="1143"/>
      <c r="C478" s="1093" t="s">
        <v>837</v>
      </c>
      <c r="D478" s="954">
        <v>3745</v>
      </c>
      <c r="E478" s="954">
        <v>5021</v>
      </c>
      <c r="F478" s="919" t="s">
        <v>875</v>
      </c>
      <c r="G478" s="728" t="s">
        <v>865</v>
      </c>
      <c r="H478" s="728" t="s">
        <v>876</v>
      </c>
      <c r="I478" s="1153"/>
      <c r="J478" s="795">
        <v>9100</v>
      </c>
    </row>
    <row r="479" spans="1:10" ht="12.75">
      <c r="A479" s="774"/>
      <c r="B479" s="1143"/>
      <c r="C479" s="614" t="s">
        <v>837</v>
      </c>
      <c r="D479" s="1087">
        <v>3745</v>
      </c>
      <c r="E479" s="1087">
        <v>5031</v>
      </c>
      <c r="F479" s="915" t="s">
        <v>875</v>
      </c>
      <c r="G479" s="718" t="s">
        <v>865</v>
      </c>
      <c r="H479" s="718" t="s">
        <v>876</v>
      </c>
      <c r="I479" s="940"/>
      <c r="J479" s="796">
        <v>2200</v>
      </c>
    </row>
    <row r="480" spans="1:10" ht="13.5" thickBot="1">
      <c r="A480" s="781"/>
      <c r="B480" s="782"/>
      <c r="C480" s="783" t="s">
        <v>837</v>
      </c>
      <c r="D480" s="1086">
        <v>3745</v>
      </c>
      <c r="E480" s="1086">
        <v>5032</v>
      </c>
      <c r="F480" s="784" t="s">
        <v>875</v>
      </c>
      <c r="G480" s="786" t="s">
        <v>865</v>
      </c>
      <c r="H480" s="786" t="s">
        <v>876</v>
      </c>
      <c r="I480" s="787"/>
      <c r="J480" s="788">
        <v>800</v>
      </c>
    </row>
    <row r="481" spans="1:10" ht="12.75">
      <c r="A481" s="755" t="s">
        <v>1554</v>
      </c>
      <c r="B481" s="195" t="s">
        <v>1557</v>
      </c>
      <c r="C481" s="756" t="s">
        <v>1558</v>
      </c>
      <c r="D481" s="789"/>
      <c r="E481" s="789"/>
      <c r="F481" s="790"/>
      <c r="G481" s="790"/>
      <c r="H481" s="790"/>
      <c r="I481" s="791"/>
      <c r="J481" s="792"/>
    </row>
    <row r="482" spans="1:10" ht="12.75">
      <c r="A482" s="774"/>
      <c r="B482" s="1143"/>
      <c r="C482" s="954" t="s">
        <v>832</v>
      </c>
      <c r="D482" s="1087">
        <v>2219</v>
      </c>
      <c r="E482" s="954">
        <v>6121</v>
      </c>
      <c r="F482" s="919"/>
      <c r="G482" s="718" t="s">
        <v>1559</v>
      </c>
      <c r="H482" s="718" t="s">
        <v>1560</v>
      </c>
      <c r="I482" s="1152"/>
      <c r="J482" s="796">
        <v>-1034000</v>
      </c>
    </row>
    <row r="483" spans="1:10" ht="13.5" thickBot="1">
      <c r="A483" s="781"/>
      <c r="B483" s="782"/>
      <c r="C483" s="783" t="s">
        <v>837</v>
      </c>
      <c r="D483" s="1086">
        <v>3745</v>
      </c>
      <c r="E483" s="1086">
        <v>6121</v>
      </c>
      <c r="F483" s="784"/>
      <c r="G483" s="786" t="s">
        <v>1098</v>
      </c>
      <c r="H483" s="786" t="s">
        <v>1100</v>
      </c>
      <c r="I483" s="787"/>
      <c r="J483" s="788">
        <v>1034000</v>
      </c>
    </row>
    <row r="484" spans="1:10" ht="12.75">
      <c r="A484" s="755" t="s">
        <v>1554</v>
      </c>
      <c r="B484" s="195" t="s">
        <v>1561</v>
      </c>
      <c r="C484" s="756" t="s">
        <v>1562</v>
      </c>
      <c r="D484" s="789"/>
      <c r="E484" s="789"/>
      <c r="F484" s="790"/>
      <c r="G484" s="790"/>
      <c r="H484" s="790"/>
      <c r="I484" s="791"/>
      <c r="J484" s="792"/>
    </row>
    <row r="485" spans="1:10" ht="12.75">
      <c r="A485" s="350"/>
      <c r="B485" s="1090"/>
      <c r="C485" s="1147" t="s">
        <v>832</v>
      </c>
      <c r="D485" s="915" t="s">
        <v>862</v>
      </c>
      <c r="E485" s="718" t="s">
        <v>871</v>
      </c>
      <c r="F485" s="718"/>
      <c r="G485" s="718" t="s">
        <v>1098</v>
      </c>
      <c r="H485" s="718" t="s">
        <v>1100</v>
      </c>
      <c r="I485" s="916"/>
      <c r="J485" s="796">
        <v>-1034000</v>
      </c>
    </row>
    <row r="486" spans="1:10" ht="12.75">
      <c r="A486" s="350"/>
      <c r="B486" s="1090"/>
      <c r="C486" s="1146" t="s">
        <v>858</v>
      </c>
      <c r="D486" s="917"/>
      <c r="E486" s="917">
        <v>8115</v>
      </c>
      <c r="F486" s="915"/>
      <c r="G486" s="778" t="s">
        <v>1563</v>
      </c>
      <c r="H486" s="718"/>
      <c r="I486" s="794"/>
      <c r="J486" s="918">
        <v>1034000</v>
      </c>
    </row>
    <row r="487" spans="1:10" ht="12.75">
      <c r="A487" s="350"/>
      <c r="B487" s="1090"/>
      <c r="C487" s="775" t="s">
        <v>852</v>
      </c>
      <c r="D487" s="775">
        <v>6402</v>
      </c>
      <c r="E487" s="775">
        <v>2221</v>
      </c>
      <c r="F487" s="930" t="s">
        <v>1564</v>
      </c>
      <c r="G487" s="1154" t="s">
        <v>1563</v>
      </c>
      <c r="H487" s="1154" t="s">
        <v>1565</v>
      </c>
      <c r="I487" s="932"/>
      <c r="J487" s="1155">
        <v>17340600</v>
      </c>
    </row>
    <row r="488" spans="1:10" ht="12.75">
      <c r="A488" s="350"/>
      <c r="B488" s="1090"/>
      <c r="C488" s="775" t="s">
        <v>852</v>
      </c>
      <c r="D488" s="775">
        <v>6402</v>
      </c>
      <c r="E488" s="775">
        <v>2221</v>
      </c>
      <c r="F488" s="930" t="s">
        <v>1566</v>
      </c>
      <c r="G488" s="1154" t="s">
        <v>1563</v>
      </c>
      <c r="H488" s="1154" t="s">
        <v>1565</v>
      </c>
      <c r="I488" s="932"/>
      <c r="J488" s="1155">
        <v>147200</v>
      </c>
    </row>
    <row r="489" spans="1:10" ht="12.75">
      <c r="A489" s="774"/>
      <c r="B489" s="1143"/>
      <c r="C489" s="775" t="s">
        <v>852</v>
      </c>
      <c r="D489" s="1156">
        <v>6402</v>
      </c>
      <c r="E489" s="1156">
        <v>2221</v>
      </c>
      <c r="F489" s="776" t="s">
        <v>1567</v>
      </c>
      <c r="G489" s="1154" t="s">
        <v>1563</v>
      </c>
      <c r="H489" s="1154" t="s">
        <v>1565</v>
      </c>
      <c r="I489" s="779"/>
      <c r="J489" s="780">
        <v>1530100</v>
      </c>
    </row>
    <row r="490" spans="1:10" ht="12.75">
      <c r="A490" s="774"/>
      <c r="B490" s="1143"/>
      <c r="C490" s="775" t="s">
        <v>852</v>
      </c>
      <c r="D490" s="1156">
        <v>6402</v>
      </c>
      <c r="E490" s="1156">
        <v>2221</v>
      </c>
      <c r="F490" s="776" t="s">
        <v>1568</v>
      </c>
      <c r="G490" s="1154" t="s">
        <v>1563</v>
      </c>
      <c r="H490" s="1154" t="s">
        <v>1565</v>
      </c>
      <c r="I490" s="779"/>
      <c r="J490" s="780">
        <v>13000</v>
      </c>
    </row>
    <row r="491" spans="1:10" ht="13.5" thickBot="1">
      <c r="A491" s="781"/>
      <c r="B491" s="782"/>
      <c r="C491" s="783" t="s">
        <v>858</v>
      </c>
      <c r="D491" s="1086"/>
      <c r="E491" s="1086">
        <v>8115</v>
      </c>
      <c r="F491" s="784"/>
      <c r="G491" s="786" t="s">
        <v>1563</v>
      </c>
      <c r="H491" s="786"/>
      <c r="I491" s="787"/>
      <c r="J491" s="788">
        <v>-19030900</v>
      </c>
    </row>
    <row r="492" spans="1:10" ht="12.75">
      <c r="A492" s="755" t="s">
        <v>1554</v>
      </c>
      <c r="B492" s="195" t="s">
        <v>1569</v>
      </c>
      <c r="C492" s="756" t="s">
        <v>1570</v>
      </c>
      <c r="D492" s="1076"/>
      <c r="E492" s="1076"/>
      <c r="F492" s="790"/>
      <c r="G492" s="790"/>
      <c r="H492" s="790"/>
      <c r="I492" s="791"/>
      <c r="J492" s="792"/>
    </row>
    <row r="493" spans="1:10" ht="12.75">
      <c r="A493" s="762"/>
      <c r="B493" s="1142"/>
      <c r="C493" s="49" t="s">
        <v>832</v>
      </c>
      <c r="D493" s="728" t="s">
        <v>1093</v>
      </c>
      <c r="E493" s="718" t="s">
        <v>1571</v>
      </c>
      <c r="F493" s="728"/>
      <c r="G493" s="728" t="s">
        <v>847</v>
      </c>
      <c r="H493" s="728"/>
      <c r="I493" s="794"/>
      <c r="J493" s="796">
        <v>-1000</v>
      </c>
    </row>
    <row r="494" spans="1:10" ht="12.75">
      <c r="A494" s="762"/>
      <c r="B494" s="1142"/>
      <c r="C494" s="49" t="s">
        <v>832</v>
      </c>
      <c r="D494" s="728" t="s">
        <v>1093</v>
      </c>
      <c r="E494" s="718" t="s">
        <v>869</v>
      </c>
      <c r="F494" s="728"/>
      <c r="G494" s="728" t="s">
        <v>847</v>
      </c>
      <c r="H494" s="728"/>
      <c r="I494" s="794"/>
      <c r="J494" s="796">
        <v>-4000</v>
      </c>
    </row>
    <row r="495" spans="1:10" ht="12.75">
      <c r="A495" s="762"/>
      <c r="B495" s="1142"/>
      <c r="C495" s="49" t="s">
        <v>832</v>
      </c>
      <c r="D495" s="728" t="s">
        <v>1093</v>
      </c>
      <c r="E495" s="718" t="s">
        <v>1572</v>
      </c>
      <c r="F495" s="728"/>
      <c r="G495" s="728" t="s">
        <v>847</v>
      </c>
      <c r="H495" s="728"/>
      <c r="I495" s="794"/>
      <c r="J495" s="796">
        <v>-1000</v>
      </c>
    </row>
    <row r="496" spans="1:10" ht="12.75">
      <c r="A496" s="762"/>
      <c r="B496" s="1142"/>
      <c r="C496" s="49" t="s">
        <v>832</v>
      </c>
      <c r="D496" s="728" t="s">
        <v>1011</v>
      </c>
      <c r="E496" s="718" t="s">
        <v>1571</v>
      </c>
      <c r="F496" s="728"/>
      <c r="G496" s="728" t="s">
        <v>847</v>
      </c>
      <c r="H496" s="728"/>
      <c r="I496" s="794"/>
      <c r="J496" s="796">
        <v>-7000</v>
      </c>
    </row>
    <row r="497" spans="1:10" ht="12.75">
      <c r="A497" s="762"/>
      <c r="B497" s="1142"/>
      <c r="C497" s="49" t="s">
        <v>832</v>
      </c>
      <c r="D497" s="728" t="s">
        <v>1011</v>
      </c>
      <c r="E497" s="718" t="s">
        <v>869</v>
      </c>
      <c r="F497" s="728"/>
      <c r="G497" s="728" t="s">
        <v>847</v>
      </c>
      <c r="H497" s="728"/>
      <c r="I497" s="794"/>
      <c r="J497" s="796">
        <v>-5000</v>
      </c>
    </row>
    <row r="498" spans="1:10" ht="12.75">
      <c r="A498" s="762"/>
      <c r="B498" s="1142"/>
      <c r="C498" s="49" t="s">
        <v>832</v>
      </c>
      <c r="D498" s="728" t="s">
        <v>1011</v>
      </c>
      <c r="E498" s="718" t="s">
        <v>870</v>
      </c>
      <c r="F498" s="728"/>
      <c r="G498" s="728" t="s">
        <v>847</v>
      </c>
      <c r="H498" s="728"/>
      <c r="I498" s="794"/>
      <c r="J498" s="796">
        <v>-15000</v>
      </c>
    </row>
    <row r="499" spans="1:10" ht="12.75">
      <c r="A499" s="762"/>
      <c r="B499" s="1142"/>
      <c r="C499" s="49" t="s">
        <v>832</v>
      </c>
      <c r="D499" s="728" t="s">
        <v>1011</v>
      </c>
      <c r="E499" s="718" t="s">
        <v>1572</v>
      </c>
      <c r="F499" s="728"/>
      <c r="G499" s="728" t="s">
        <v>847</v>
      </c>
      <c r="H499" s="728"/>
      <c r="I499" s="794"/>
      <c r="J499" s="796">
        <v>-1000</v>
      </c>
    </row>
    <row r="500" spans="1:10" ht="12.75">
      <c r="A500" s="762"/>
      <c r="B500" s="1142"/>
      <c r="C500" s="49" t="s">
        <v>832</v>
      </c>
      <c r="D500" s="728" t="s">
        <v>1011</v>
      </c>
      <c r="E500" s="718" t="s">
        <v>1009</v>
      </c>
      <c r="F500" s="728" t="s">
        <v>1026</v>
      </c>
      <c r="G500" s="728" t="s">
        <v>847</v>
      </c>
      <c r="H500" s="728"/>
      <c r="I500" s="794"/>
      <c r="J500" s="796">
        <v>-10000</v>
      </c>
    </row>
    <row r="501" spans="1:10" ht="12.75">
      <c r="A501" s="762"/>
      <c r="B501" s="1142"/>
      <c r="C501" s="614" t="s">
        <v>837</v>
      </c>
      <c r="D501" s="728" t="s">
        <v>1093</v>
      </c>
      <c r="E501" s="718" t="s">
        <v>1573</v>
      </c>
      <c r="F501" s="728"/>
      <c r="G501" s="728" t="s">
        <v>847</v>
      </c>
      <c r="H501" s="728"/>
      <c r="I501" s="794"/>
      <c r="J501" s="796">
        <v>6000</v>
      </c>
    </row>
    <row r="502" spans="1:10" ht="12.75">
      <c r="A502" s="762"/>
      <c r="B502" s="1142"/>
      <c r="C502" s="614" t="s">
        <v>837</v>
      </c>
      <c r="D502" s="728" t="s">
        <v>1011</v>
      </c>
      <c r="E502" s="718" t="s">
        <v>1573</v>
      </c>
      <c r="F502" s="728"/>
      <c r="G502" s="728" t="s">
        <v>847</v>
      </c>
      <c r="H502" s="728"/>
      <c r="I502" s="794"/>
      <c r="J502" s="796">
        <v>28000</v>
      </c>
    </row>
    <row r="503" spans="1:10" ht="13.5" thickBot="1">
      <c r="A503" s="766"/>
      <c r="B503" s="355"/>
      <c r="C503" s="783" t="s">
        <v>837</v>
      </c>
      <c r="D503" s="727" t="s">
        <v>1574</v>
      </c>
      <c r="E503" s="786" t="s">
        <v>1571</v>
      </c>
      <c r="F503" s="727"/>
      <c r="G503" s="727" t="s">
        <v>1133</v>
      </c>
      <c r="H503" s="727"/>
      <c r="I503" s="803"/>
      <c r="J503" s="788">
        <v>10000</v>
      </c>
    </row>
    <row r="504" spans="1:10" ht="12.75">
      <c r="A504" s="755" t="s">
        <v>1554</v>
      </c>
      <c r="B504" s="195" t="s">
        <v>1575</v>
      </c>
      <c r="C504" s="756" t="s">
        <v>1576</v>
      </c>
      <c r="D504" s="1071"/>
      <c r="E504" s="1071"/>
      <c r="F504" s="757"/>
      <c r="G504" s="757"/>
      <c r="H504" s="757"/>
      <c r="I504" s="758"/>
      <c r="J504" s="759"/>
    </row>
    <row r="505" spans="1:10" ht="12.75">
      <c r="A505" s="762"/>
      <c r="B505" s="1142"/>
      <c r="C505" s="49" t="s">
        <v>832</v>
      </c>
      <c r="D505" s="354">
        <v>6171</v>
      </c>
      <c r="E505" s="354">
        <v>5139</v>
      </c>
      <c r="F505" s="760"/>
      <c r="G505" s="730" t="s">
        <v>962</v>
      </c>
      <c r="H505" s="760"/>
      <c r="I505" s="763"/>
      <c r="J505" s="17">
        <v>-110000</v>
      </c>
    </row>
    <row r="506" spans="1:10" ht="12.75">
      <c r="A506" s="762"/>
      <c r="B506" s="1142"/>
      <c r="C506" s="49" t="s">
        <v>832</v>
      </c>
      <c r="D506" s="354">
        <v>6171</v>
      </c>
      <c r="E506" s="354">
        <v>5167</v>
      </c>
      <c r="F506" s="760"/>
      <c r="G506" s="730" t="s">
        <v>962</v>
      </c>
      <c r="H506" s="760" t="s">
        <v>1577</v>
      </c>
      <c r="I506" s="763"/>
      <c r="J506" s="17">
        <v>-100000</v>
      </c>
    </row>
    <row r="507" spans="1:10" ht="12.75">
      <c r="A507" s="762"/>
      <c r="B507" s="1142"/>
      <c r="C507" s="13" t="s">
        <v>837</v>
      </c>
      <c r="D507" s="354">
        <v>6171</v>
      </c>
      <c r="E507" s="354">
        <v>5167</v>
      </c>
      <c r="F507" s="764"/>
      <c r="G507" s="730" t="s">
        <v>962</v>
      </c>
      <c r="H507" s="764"/>
      <c r="I507" s="765"/>
      <c r="J507" s="630">
        <v>200000</v>
      </c>
    </row>
    <row r="508" spans="1:10" ht="13.5" thickBot="1">
      <c r="A508" s="766"/>
      <c r="B508" s="355"/>
      <c r="C508" s="344" t="s">
        <v>837</v>
      </c>
      <c r="D508" s="355">
        <v>6171</v>
      </c>
      <c r="E508" s="767">
        <v>5164</v>
      </c>
      <c r="F508" s="869"/>
      <c r="G508" s="1078" t="s">
        <v>962</v>
      </c>
      <c r="H508" s="869"/>
      <c r="I508" s="914"/>
      <c r="J508" s="873">
        <v>10000</v>
      </c>
    </row>
    <row r="509" spans="1:10" ht="12.75">
      <c r="A509" s="755" t="s">
        <v>1554</v>
      </c>
      <c r="B509" s="195" t="s">
        <v>1578</v>
      </c>
      <c r="C509" s="756" t="s">
        <v>1579</v>
      </c>
      <c r="D509" s="1076"/>
      <c r="E509" s="1076"/>
      <c r="F509" s="790"/>
      <c r="G509" s="790"/>
      <c r="H509" s="790"/>
      <c r="I509" s="791"/>
      <c r="J509" s="792"/>
    </row>
    <row r="510" spans="1:10" ht="12.75">
      <c r="A510" s="762"/>
      <c r="B510" s="1142"/>
      <c r="C510" s="49" t="s">
        <v>832</v>
      </c>
      <c r="D510" s="354">
        <v>6409</v>
      </c>
      <c r="E510" s="354">
        <v>5901</v>
      </c>
      <c r="F510" s="760"/>
      <c r="G510" s="760" t="s">
        <v>833</v>
      </c>
      <c r="H510" s="760"/>
      <c r="I510" s="763" t="s">
        <v>836</v>
      </c>
      <c r="J510" s="17">
        <v>-100000</v>
      </c>
    </row>
    <row r="511" spans="1:10" ht="12.75">
      <c r="A511" s="762"/>
      <c r="B511" s="1142"/>
      <c r="C511" s="614" t="s">
        <v>837</v>
      </c>
      <c r="D511" s="728" t="s">
        <v>1580</v>
      </c>
      <c r="E511" s="718" t="s">
        <v>1116</v>
      </c>
      <c r="F511" s="728"/>
      <c r="G511" s="728" t="s">
        <v>1581</v>
      </c>
      <c r="H511" s="728"/>
      <c r="I511" s="794"/>
      <c r="J511" s="796">
        <v>20000</v>
      </c>
    </row>
    <row r="512" spans="1:10" ht="12.75">
      <c r="A512" s="762"/>
      <c r="B512" s="1142"/>
      <c r="C512" s="614" t="s">
        <v>837</v>
      </c>
      <c r="D512" s="728" t="s">
        <v>1582</v>
      </c>
      <c r="E512" s="718" t="s">
        <v>1113</v>
      </c>
      <c r="F512" s="728"/>
      <c r="G512" s="728" t="s">
        <v>985</v>
      </c>
      <c r="H512" s="728"/>
      <c r="I512" s="794"/>
      <c r="J512" s="796">
        <v>20000</v>
      </c>
    </row>
    <row r="513" spans="1:10" ht="13.5" thickBot="1">
      <c r="A513" s="766"/>
      <c r="B513" s="355"/>
      <c r="C513" s="783" t="s">
        <v>837</v>
      </c>
      <c r="D513" s="727" t="s">
        <v>1583</v>
      </c>
      <c r="E513" s="786" t="s">
        <v>1113</v>
      </c>
      <c r="F513" s="727"/>
      <c r="G513" s="727" t="s">
        <v>985</v>
      </c>
      <c r="H513" s="727"/>
      <c r="I513" s="803"/>
      <c r="J513" s="788">
        <v>60000</v>
      </c>
    </row>
    <row r="514" spans="1:10" ht="12.75">
      <c r="A514" s="755" t="s">
        <v>1554</v>
      </c>
      <c r="B514" s="195" t="s">
        <v>1584</v>
      </c>
      <c r="C514" s="756" t="s">
        <v>1585</v>
      </c>
      <c r="D514" s="1076"/>
      <c r="E514" s="1076"/>
      <c r="F514" s="790"/>
      <c r="G514" s="790"/>
      <c r="H514" s="790"/>
      <c r="I514" s="791"/>
      <c r="J514" s="792"/>
    </row>
    <row r="515" spans="1:10" ht="12.75">
      <c r="A515" s="762"/>
      <c r="B515" s="1142"/>
      <c r="C515" s="49" t="s">
        <v>832</v>
      </c>
      <c r="D515" s="354">
        <v>6409</v>
      </c>
      <c r="E515" s="354">
        <v>6901</v>
      </c>
      <c r="F515" s="760"/>
      <c r="G515" s="760" t="s">
        <v>833</v>
      </c>
      <c r="H515" s="760" t="s">
        <v>834</v>
      </c>
      <c r="I515" s="763" t="s">
        <v>835</v>
      </c>
      <c r="J515" s="22">
        <v>-5432000</v>
      </c>
    </row>
    <row r="516" spans="1:10" ht="13.5" thickBot="1">
      <c r="A516" s="766"/>
      <c r="B516" s="355"/>
      <c r="C516" s="783" t="s">
        <v>837</v>
      </c>
      <c r="D516" s="727" t="s">
        <v>1586</v>
      </c>
      <c r="E516" s="786" t="s">
        <v>871</v>
      </c>
      <c r="F516" s="727"/>
      <c r="G516" s="727" t="s">
        <v>1587</v>
      </c>
      <c r="H516" s="727" t="s">
        <v>1588</v>
      </c>
      <c r="I516" s="1079"/>
      <c r="J516" s="216">
        <v>5432000</v>
      </c>
    </row>
    <row r="517" spans="1:10" ht="12.75">
      <c r="A517" s="1077" t="s">
        <v>1589</v>
      </c>
      <c r="B517" s="195" t="s">
        <v>1590</v>
      </c>
      <c r="C517" s="789" t="s">
        <v>1591</v>
      </c>
      <c r="D517" s="1076"/>
      <c r="E517" s="1076"/>
      <c r="F517" s="926"/>
      <c r="G517" s="926"/>
      <c r="H517" s="790"/>
      <c r="I517" s="927"/>
      <c r="J517" s="928"/>
    </row>
    <row r="518" spans="1:10" ht="12.75">
      <c r="A518" s="929"/>
      <c r="B518" s="1150"/>
      <c r="C518" s="775" t="s">
        <v>852</v>
      </c>
      <c r="D518" s="931"/>
      <c r="E518" s="931">
        <v>4229</v>
      </c>
      <c r="F518" s="776" t="s">
        <v>1153</v>
      </c>
      <c r="G518" s="930" t="s">
        <v>1085</v>
      </c>
      <c r="H518" s="931"/>
      <c r="I518" s="932" t="s">
        <v>1154</v>
      </c>
      <c r="J518" s="780">
        <v>30000000</v>
      </c>
    </row>
    <row r="519" spans="1:10" ht="13.5" thickBot="1">
      <c r="A519" s="781"/>
      <c r="B519" s="782"/>
      <c r="C519" s="783" t="s">
        <v>832</v>
      </c>
      <c r="D519" s="520">
        <v>6409</v>
      </c>
      <c r="E519" s="1073">
        <v>6901</v>
      </c>
      <c r="F519" s="768"/>
      <c r="G519" s="768" t="s">
        <v>833</v>
      </c>
      <c r="H519" s="768" t="s">
        <v>834</v>
      </c>
      <c r="I519" s="1157" t="s">
        <v>835</v>
      </c>
      <c r="J519" s="937">
        <v>-30000000</v>
      </c>
    </row>
    <row r="520" spans="1:10" ht="12.75">
      <c r="A520" s="755" t="s">
        <v>1592</v>
      </c>
      <c r="B520" s="195" t="s">
        <v>1593</v>
      </c>
      <c r="C520" s="756" t="s">
        <v>1594</v>
      </c>
      <c r="D520" s="1071"/>
      <c r="E520" s="1071"/>
      <c r="F520" s="757"/>
      <c r="G520" s="757"/>
      <c r="H520" s="757"/>
      <c r="I520" s="758"/>
      <c r="J520" s="759"/>
    </row>
    <row r="521" spans="1:10" ht="12.75">
      <c r="A521" s="762"/>
      <c r="B521" s="1142"/>
      <c r="C521" s="49" t="s">
        <v>832</v>
      </c>
      <c r="D521" s="354">
        <v>3113</v>
      </c>
      <c r="E521" s="354">
        <v>6313</v>
      </c>
      <c r="F521" s="760"/>
      <c r="G521" s="730" t="s">
        <v>843</v>
      </c>
      <c r="H521" s="760" t="s">
        <v>1075</v>
      </c>
      <c r="I521" s="763"/>
      <c r="J521" s="17">
        <v>-162000</v>
      </c>
    </row>
    <row r="522" spans="1:10" ht="12.75">
      <c r="A522" s="762"/>
      <c r="B522" s="1142"/>
      <c r="C522" s="49" t="s">
        <v>832</v>
      </c>
      <c r="D522" s="354">
        <v>3113</v>
      </c>
      <c r="E522" s="354">
        <v>5213</v>
      </c>
      <c r="F522" s="760"/>
      <c r="G522" s="730" t="s">
        <v>843</v>
      </c>
      <c r="H522" s="760"/>
      <c r="I522" s="763"/>
      <c r="J522" s="17">
        <v>-549000</v>
      </c>
    </row>
    <row r="523" spans="1:10" ht="12.75">
      <c r="A523" s="762"/>
      <c r="B523" s="1142"/>
      <c r="C523" s="13" t="s">
        <v>837</v>
      </c>
      <c r="D523" s="354">
        <v>3113</v>
      </c>
      <c r="E523" s="354">
        <v>6121</v>
      </c>
      <c r="F523" s="764" t="s">
        <v>1034</v>
      </c>
      <c r="G523" s="730" t="s">
        <v>843</v>
      </c>
      <c r="H523" s="764" t="s">
        <v>1595</v>
      </c>
      <c r="I523" s="765"/>
      <c r="J523" s="630">
        <v>161600</v>
      </c>
    </row>
    <row r="524" spans="1:10" ht="12.75">
      <c r="A524" s="762"/>
      <c r="B524" s="1142"/>
      <c r="C524" s="13" t="s">
        <v>837</v>
      </c>
      <c r="D524" s="354">
        <v>3113</v>
      </c>
      <c r="E524" s="354">
        <v>5137</v>
      </c>
      <c r="F524" s="764"/>
      <c r="G524" s="730" t="s">
        <v>843</v>
      </c>
      <c r="H524" s="764"/>
      <c r="I524" s="765"/>
      <c r="J524" s="630">
        <v>294700</v>
      </c>
    </row>
    <row r="525" spans="1:10" ht="12.75">
      <c r="A525" s="762"/>
      <c r="B525" s="1142"/>
      <c r="C525" s="13" t="s">
        <v>837</v>
      </c>
      <c r="D525" s="354">
        <v>3113</v>
      </c>
      <c r="E525" s="354">
        <v>5134</v>
      </c>
      <c r="F525" s="764"/>
      <c r="G525" s="730" t="s">
        <v>843</v>
      </c>
      <c r="H525" s="764"/>
      <c r="I525" s="765"/>
      <c r="J525" s="630">
        <v>56400</v>
      </c>
    </row>
    <row r="526" spans="1:10" ht="12.75">
      <c r="A526" s="762"/>
      <c r="B526" s="1142"/>
      <c r="C526" s="13" t="s">
        <v>837</v>
      </c>
      <c r="D526" s="354">
        <v>3113</v>
      </c>
      <c r="E526" s="354">
        <v>5139</v>
      </c>
      <c r="F526" s="764"/>
      <c r="G526" s="730" t="s">
        <v>843</v>
      </c>
      <c r="H526" s="764"/>
      <c r="I526" s="765"/>
      <c r="J526" s="630">
        <v>183300</v>
      </c>
    </row>
    <row r="527" spans="1:10" ht="13.5" thickBot="1">
      <c r="A527" s="766"/>
      <c r="B527" s="355"/>
      <c r="C527" s="344" t="s">
        <v>837</v>
      </c>
      <c r="D527" s="355">
        <v>3113</v>
      </c>
      <c r="E527" s="767">
        <v>5172</v>
      </c>
      <c r="F527" s="869"/>
      <c r="G527" s="1078" t="s">
        <v>843</v>
      </c>
      <c r="H527" s="869"/>
      <c r="I527" s="914"/>
      <c r="J527" s="873">
        <v>15000</v>
      </c>
    </row>
    <row r="528" spans="1:10" ht="12.75">
      <c r="A528" s="755" t="s">
        <v>1592</v>
      </c>
      <c r="B528" s="195" t="s">
        <v>1596</v>
      </c>
      <c r="C528" s="756" t="s">
        <v>1597</v>
      </c>
      <c r="D528" s="1071"/>
      <c r="E528" s="1071"/>
      <c r="F528" s="757"/>
      <c r="G528" s="757"/>
      <c r="H528" s="757"/>
      <c r="I528" s="758"/>
      <c r="J528" s="759"/>
    </row>
    <row r="529" spans="1:10" ht="12.75">
      <c r="A529" s="762"/>
      <c r="B529" s="1142"/>
      <c r="C529" s="49" t="s">
        <v>832</v>
      </c>
      <c r="D529" s="354">
        <v>3636</v>
      </c>
      <c r="E529" s="354">
        <v>6119</v>
      </c>
      <c r="F529" s="760"/>
      <c r="G529" s="730" t="s">
        <v>1547</v>
      </c>
      <c r="H529" s="760" t="s">
        <v>1550</v>
      </c>
      <c r="I529" s="763"/>
      <c r="J529" s="17">
        <v>-40000</v>
      </c>
    </row>
    <row r="530" spans="1:10" ht="12.75">
      <c r="A530" s="762"/>
      <c r="B530" s="1142"/>
      <c r="C530" s="13" t="s">
        <v>837</v>
      </c>
      <c r="D530" s="354">
        <v>3636</v>
      </c>
      <c r="E530" s="354">
        <v>5175</v>
      </c>
      <c r="F530" s="764"/>
      <c r="G530" s="730" t="s">
        <v>1547</v>
      </c>
      <c r="H530" s="764"/>
      <c r="I530" s="765"/>
      <c r="J530" s="630">
        <v>10000</v>
      </c>
    </row>
    <row r="531" spans="1:10" ht="13.5" thickBot="1">
      <c r="A531" s="766"/>
      <c r="B531" s="355"/>
      <c r="C531" s="344" t="s">
        <v>837</v>
      </c>
      <c r="D531" s="355">
        <v>3636</v>
      </c>
      <c r="E531" s="767">
        <v>5169</v>
      </c>
      <c r="F531" s="869"/>
      <c r="G531" s="1078" t="s">
        <v>1547</v>
      </c>
      <c r="H531" s="869"/>
      <c r="I531" s="914"/>
      <c r="J531" s="873">
        <v>30000</v>
      </c>
    </row>
    <row r="532" spans="1:10" ht="12.75">
      <c r="A532" s="755" t="s">
        <v>1592</v>
      </c>
      <c r="B532" s="195" t="s">
        <v>1598</v>
      </c>
      <c r="C532" s="756" t="s">
        <v>1599</v>
      </c>
      <c r="D532" s="1071"/>
      <c r="E532" s="1071"/>
      <c r="F532" s="757"/>
      <c r="G532" s="757"/>
      <c r="H532" s="757"/>
      <c r="I532" s="758"/>
      <c r="J532" s="759"/>
    </row>
    <row r="533" spans="1:10" ht="12.75">
      <c r="A533" s="762"/>
      <c r="B533" s="1142"/>
      <c r="C533" s="49" t="s">
        <v>832</v>
      </c>
      <c r="D533" s="354">
        <v>2141</v>
      </c>
      <c r="E533" s="354">
        <v>5137</v>
      </c>
      <c r="F533" s="764"/>
      <c r="G533" s="730" t="s">
        <v>838</v>
      </c>
      <c r="H533" s="760"/>
      <c r="I533" s="763"/>
      <c r="J533" s="17">
        <v>-44000</v>
      </c>
    </row>
    <row r="534" spans="1:10" ht="12.75">
      <c r="A534" s="762"/>
      <c r="B534" s="1142"/>
      <c r="C534" s="49" t="s">
        <v>832</v>
      </c>
      <c r="D534" s="354">
        <v>2141</v>
      </c>
      <c r="E534" s="354">
        <v>5139</v>
      </c>
      <c r="F534" s="764"/>
      <c r="G534" s="730" t="s">
        <v>838</v>
      </c>
      <c r="H534" s="760"/>
      <c r="I534" s="763"/>
      <c r="J534" s="17">
        <v>-50000</v>
      </c>
    </row>
    <row r="535" spans="1:10" ht="12.75">
      <c r="A535" s="762"/>
      <c r="B535" s="1142"/>
      <c r="C535" s="49" t="s">
        <v>832</v>
      </c>
      <c r="D535" s="354">
        <v>3745</v>
      </c>
      <c r="E535" s="354">
        <v>6121</v>
      </c>
      <c r="F535" s="764"/>
      <c r="G535" s="730" t="s">
        <v>1098</v>
      </c>
      <c r="H535" s="760" t="s">
        <v>1742</v>
      </c>
      <c r="I535" s="763"/>
      <c r="J535" s="17">
        <v>-1029000</v>
      </c>
    </row>
    <row r="536" spans="1:10" ht="12.75">
      <c r="A536" s="762"/>
      <c r="B536" s="1142"/>
      <c r="C536" s="49" t="s">
        <v>832</v>
      </c>
      <c r="D536" s="354">
        <v>3745</v>
      </c>
      <c r="E536" s="354">
        <v>6121</v>
      </c>
      <c r="F536" s="764"/>
      <c r="G536" s="730" t="s">
        <v>1098</v>
      </c>
      <c r="H536" s="760" t="s">
        <v>1743</v>
      </c>
      <c r="I536" s="763"/>
      <c r="J536" s="17">
        <v>-120000</v>
      </c>
    </row>
    <row r="537" spans="1:10" ht="12.75">
      <c r="A537" s="762"/>
      <c r="B537" s="1142"/>
      <c r="C537" s="49" t="s">
        <v>832</v>
      </c>
      <c r="D537" s="354">
        <v>3745</v>
      </c>
      <c r="E537" s="354">
        <v>6121</v>
      </c>
      <c r="F537" s="760"/>
      <c r="G537" s="730" t="s">
        <v>1098</v>
      </c>
      <c r="H537" s="760" t="s">
        <v>1600</v>
      </c>
      <c r="I537" s="763"/>
      <c r="J537" s="17">
        <v>-50000</v>
      </c>
    </row>
    <row r="538" spans="1:10" ht="13.5">
      <c r="A538" s="762"/>
      <c r="B538" s="1142"/>
      <c r="C538" s="13" t="s">
        <v>837</v>
      </c>
      <c r="D538" s="1158">
        <v>3749</v>
      </c>
      <c r="E538" s="354">
        <v>5169</v>
      </c>
      <c r="F538" s="764"/>
      <c r="G538" s="730" t="s">
        <v>1098</v>
      </c>
      <c r="H538" s="764"/>
      <c r="I538" s="765"/>
      <c r="J538" s="630">
        <v>20000</v>
      </c>
    </row>
    <row r="539" spans="1:10" ht="12.75">
      <c r="A539" s="762"/>
      <c r="B539" s="1142"/>
      <c r="C539" s="13" t="s">
        <v>837</v>
      </c>
      <c r="D539" s="354">
        <v>3745</v>
      </c>
      <c r="E539" s="354">
        <v>5151</v>
      </c>
      <c r="F539" s="764"/>
      <c r="G539" s="730" t="s">
        <v>1098</v>
      </c>
      <c r="H539" s="764"/>
      <c r="I539" s="765"/>
      <c r="J539" s="630">
        <v>48000</v>
      </c>
    </row>
    <row r="540" spans="1:10" ht="12.75">
      <c r="A540" s="762"/>
      <c r="B540" s="1142"/>
      <c r="C540" s="13" t="s">
        <v>837</v>
      </c>
      <c r="D540" s="354">
        <v>3745</v>
      </c>
      <c r="E540" s="354">
        <v>5166</v>
      </c>
      <c r="F540" s="764"/>
      <c r="G540" s="730" t="s">
        <v>1098</v>
      </c>
      <c r="H540" s="764"/>
      <c r="I540" s="765"/>
      <c r="J540" s="630">
        <v>625000</v>
      </c>
    </row>
    <row r="541" spans="1:10" ht="12.75">
      <c r="A541" s="762"/>
      <c r="B541" s="1142"/>
      <c r="C541" s="13" t="s">
        <v>837</v>
      </c>
      <c r="D541" s="354">
        <v>3745</v>
      </c>
      <c r="E541" s="354">
        <v>6121</v>
      </c>
      <c r="F541" s="764"/>
      <c r="G541" s="730" t="s">
        <v>1098</v>
      </c>
      <c r="H541" s="764" t="s">
        <v>1601</v>
      </c>
      <c r="I541" s="765"/>
      <c r="J541" s="630">
        <v>340000</v>
      </c>
    </row>
    <row r="542" spans="1:10" ht="13.5" thickBot="1">
      <c r="A542" s="766"/>
      <c r="B542" s="355"/>
      <c r="C542" s="344" t="s">
        <v>837</v>
      </c>
      <c r="D542" s="355">
        <v>3745</v>
      </c>
      <c r="E542" s="767">
        <v>6121</v>
      </c>
      <c r="F542" s="869"/>
      <c r="G542" s="1078" t="s">
        <v>1098</v>
      </c>
      <c r="H542" s="869" t="s">
        <v>1602</v>
      </c>
      <c r="I542" s="914"/>
      <c r="J542" s="873">
        <v>260000</v>
      </c>
    </row>
    <row r="543" spans="1:10" ht="12.75">
      <c r="A543" s="755" t="s">
        <v>1592</v>
      </c>
      <c r="B543" s="195" t="s">
        <v>1603</v>
      </c>
      <c r="C543" s="756" t="s">
        <v>1604</v>
      </c>
      <c r="D543" s="1076"/>
      <c r="E543" s="1076"/>
      <c r="F543" s="790"/>
      <c r="G543" s="790"/>
      <c r="H543" s="790"/>
      <c r="I543" s="791"/>
      <c r="J543" s="792"/>
    </row>
    <row r="544" spans="1:10" ht="12.75">
      <c r="A544" s="762"/>
      <c r="B544" s="1142"/>
      <c r="C544" s="49" t="s">
        <v>832</v>
      </c>
      <c r="D544" s="728" t="s">
        <v>1008</v>
      </c>
      <c r="E544" s="718" t="s">
        <v>1009</v>
      </c>
      <c r="F544" s="728"/>
      <c r="G544" s="728" t="s">
        <v>847</v>
      </c>
      <c r="H544" s="728" t="s">
        <v>1010</v>
      </c>
      <c r="I544" s="794"/>
      <c r="J544" s="796">
        <v>-320000</v>
      </c>
    </row>
    <row r="545" spans="1:10" ht="12.75">
      <c r="A545" s="762"/>
      <c r="B545" s="1142"/>
      <c r="C545" s="614" t="s">
        <v>837</v>
      </c>
      <c r="D545" s="728" t="s">
        <v>1011</v>
      </c>
      <c r="E545" s="718" t="s">
        <v>1009</v>
      </c>
      <c r="F545" s="728"/>
      <c r="G545" s="728" t="s">
        <v>847</v>
      </c>
      <c r="H545" s="728" t="s">
        <v>1012</v>
      </c>
      <c r="I545" s="794"/>
      <c r="J545" s="796">
        <v>30000</v>
      </c>
    </row>
    <row r="546" spans="1:10" ht="12.75">
      <c r="A546" s="762"/>
      <c r="B546" s="1142"/>
      <c r="C546" s="614" t="s">
        <v>837</v>
      </c>
      <c r="D546" s="728" t="s">
        <v>1011</v>
      </c>
      <c r="E546" s="718" t="s">
        <v>1009</v>
      </c>
      <c r="F546" s="728"/>
      <c r="G546" s="728" t="s">
        <v>847</v>
      </c>
      <c r="H546" s="728" t="s">
        <v>1013</v>
      </c>
      <c r="I546" s="794"/>
      <c r="J546" s="796">
        <v>16000</v>
      </c>
    </row>
    <row r="547" spans="1:10" ht="12.75">
      <c r="A547" s="762"/>
      <c r="B547" s="1142"/>
      <c r="C547" s="614" t="s">
        <v>837</v>
      </c>
      <c r="D547" s="728" t="s">
        <v>1011</v>
      </c>
      <c r="E547" s="718" t="s">
        <v>1009</v>
      </c>
      <c r="F547" s="728"/>
      <c r="G547" s="728" t="s">
        <v>847</v>
      </c>
      <c r="H547" s="728" t="s">
        <v>1014</v>
      </c>
      <c r="I547" s="794"/>
      <c r="J547" s="796">
        <v>30000</v>
      </c>
    </row>
    <row r="548" spans="1:10" ht="12.75">
      <c r="A548" s="762"/>
      <c r="B548" s="1142"/>
      <c r="C548" s="614" t="s">
        <v>837</v>
      </c>
      <c r="D548" s="728" t="s">
        <v>1011</v>
      </c>
      <c r="E548" s="718" t="s">
        <v>1009</v>
      </c>
      <c r="F548" s="728"/>
      <c r="G548" s="728" t="s">
        <v>847</v>
      </c>
      <c r="H548" s="728" t="s">
        <v>1015</v>
      </c>
      <c r="I548" s="794"/>
      <c r="J548" s="796">
        <v>28000</v>
      </c>
    </row>
    <row r="549" spans="1:10" ht="12.75">
      <c r="A549" s="762"/>
      <c r="B549" s="1142"/>
      <c r="C549" s="614" t="s">
        <v>837</v>
      </c>
      <c r="D549" s="728" t="s">
        <v>1011</v>
      </c>
      <c r="E549" s="718" t="s">
        <v>1009</v>
      </c>
      <c r="F549" s="728"/>
      <c r="G549" s="728" t="s">
        <v>847</v>
      </c>
      <c r="H549" s="728" t="s">
        <v>1016</v>
      </c>
      <c r="I549" s="794"/>
      <c r="J549" s="796">
        <v>26000</v>
      </c>
    </row>
    <row r="550" spans="1:10" ht="12.75">
      <c r="A550" s="762"/>
      <c r="B550" s="1142"/>
      <c r="C550" s="614" t="s">
        <v>837</v>
      </c>
      <c r="D550" s="728" t="s">
        <v>1011</v>
      </c>
      <c r="E550" s="718" t="s">
        <v>1009</v>
      </c>
      <c r="F550" s="728"/>
      <c r="G550" s="728" t="s">
        <v>847</v>
      </c>
      <c r="H550" s="728" t="s">
        <v>1017</v>
      </c>
      <c r="I550" s="794"/>
      <c r="J550" s="796">
        <v>14000</v>
      </c>
    </row>
    <row r="551" spans="1:10" ht="12.75">
      <c r="A551" s="762"/>
      <c r="B551" s="1142"/>
      <c r="C551" s="614" t="s">
        <v>837</v>
      </c>
      <c r="D551" s="728" t="s">
        <v>1011</v>
      </c>
      <c r="E551" s="718" t="s">
        <v>1009</v>
      </c>
      <c r="F551" s="728"/>
      <c r="G551" s="728" t="s">
        <v>847</v>
      </c>
      <c r="H551" s="728" t="s">
        <v>1018</v>
      </c>
      <c r="I551" s="794"/>
      <c r="J551" s="796">
        <v>35000</v>
      </c>
    </row>
    <row r="552" spans="1:10" ht="12.75">
      <c r="A552" s="762"/>
      <c r="B552" s="1142"/>
      <c r="C552" s="614" t="s">
        <v>837</v>
      </c>
      <c r="D552" s="728" t="s">
        <v>1011</v>
      </c>
      <c r="E552" s="718" t="s">
        <v>1009</v>
      </c>
      <c r="F552" s="728"/>
      <c r="G552" s="728" t="s">
        <v>847</v>
      </c>
      <c r="H552" s="728" t="s">
        <v>1019</v>
      </c>
      <c r="I552" s="794"/>
      <c r="J552" s="796">
        <v>19000</v>
      </c>
    </row>
    <row r="553" spans="1:10" ht="12.75">
      <c r="A553" s="762"/>
      <c r="B553" s="1142"/>
      <c r="C553" s="614" t="s">
        <v>837</v>
      </c>
      <c r="D553" s="728" t="s">
        <v>1011</v>
      </c>
      <c r="E553" s="718" t="s">
        <v>1009</v>
      </c>
      <c r="F553" s="728"/>
      <c r="G553" s="728" t="s">
        <v>847</v>
      </c>
      <c r="H553" s="728" t="s">
        <v>1020</v>
      </c>
      <c r="I553" s="794"/>
      <c r="J553" s="796">
        <v>25000</v>
      </c>
    </row>
    <row r="554" spans="1:10" ht="12.75">
      <c r="A554" s="762"/>
      <c r="B554" s="1142"/>
      <c r="C554" s="614" t="s">
        <v>837</v>
      </c>
      <c r="D554" s="728" t="s">
        <v>1011</v>
      </c>
      <c r="E554" s="718" t="s">
        <v>1009</v>
      </c>
      <c r="F554" s="728"/>
      <c r="G554" s="728" t="s">
        <v>847</v>
      </c>
      <c r="H554" s="728" t="s">
        <v>1021</v>
      </c>
      <c r="I554" s="794"/>
      <c r="J554" s="796">
        <v>27000</v>
      </c>
    </row>
    <row r="555" spans="1:10" ht="12.75">
      <c r="A555" s="762"/>
      <c r="B555" s="1142"/>
      <c r="C555" s="614" t="s">
        <v>837</v>
      </c>
      <c r="D555" s="728" t="s">
        <v>1011</v>
      </c>
      <c r="E555" s="718" t="s">
        <v>1009</v>
      </c>
      <c r="F555" s="728"/>
      <c r="G555" s="728" t="s">
        <v>847</v>
      </c>
      <c r="H555" s="728" t="s">
        <v>1022</v>
      </c>
      <c r="I555" s="794"/>
      <c r="J555" s="796">
        <v>12000</v>
      </c>
    </row>
    <row r="556" spans="1:10" ht="12.75">
      <c r="A556" s="762"/>
      <c r="B556" s="1142"/>
      <c r="C556" s="614" t="s">
        <v>837</v>
      </c>
      <c r="D556" s="728" t="s">
        <v>1011</v>
      </c>
      <c r="E556" s="718" t="s">
        <v>1009</v>
      </c>
      <c r="F556" s="728"/>
      <c r="G556" s="728" t="s">
        <v>847</v>
      </c>
      <c r="H556" s="728" t="s">
        <v>1023</v>
      </c>
      <c r="I556" s="794"/>
      <c r="J556" s="796">
        <v>26000</v>
      </c>
    </row>
    <row r="557" spans="1:10" ht="13.5" thickBot="1">
      <c r="A557" s="766"/>
      <c r="B557" s="355"/>
      <c r="C557" s="783" t="s">
        <v>837</v>
      </c>
      <c r="D557" s="727" t="s">
        <v>1011</v>
      </c>
      <c r="E557" s="786" t="s">
        <v>1009</v>
      </c>
      <c r="F557" s="727"/>
      <c r="G557" s="727" t="s">
        <v>847</v>
      </c>
      <c r="H557" s="727" t="s">
        <v>1024</v>
      </c>
      <c r="I557" s="803"/>
      <c r="J557" s="788">
        <v>32000</v>
      </c>
    </row>
    <row r="558" spans="1:10" ht="12.75">
      <c r="A558" s="755" t="s">
        <v>1592</v>
      </c>
      <c r="B558" s="195" t="s">
        <v>1605</v>
      </c>
      <c r="C558" s="756" t="s">
        <v>1606</v>
      </c>
      <c r="D558" s="1071"/>
      <c r="E558" s="1071"/>
      <c r="F558" s="757"/>
      <c r="G558" s="757"/>
      <c r="H558" s="757"/>
      <c r="I558" s="758"/>
      <c r="J558" s="759"/>
    </row>
    <row r="559" spans="1:10" ht="12.75">
      <c r="A559" s="762"/>
      <c r="B559" s="1142"/>
      <c r="C559" s="49" t="s">
        <v>832</v>
      </c>
      <c r="D559" s="354">
        <v>3113</v>
      </c>
      <c r="E559" s="354">
        <v>5331</v>
      </c>
      <c r="F559" s="760" t="s">
        <v>1026</v>
      </c>
      <c r="G559" s="730" t="s">
        <v>847</v>
      </c>
      <c r="H559" s="760"/>
      <c r="I559" s="763"/>
      <c r="J559" s="17">
        <v>-268000</v>
      </c>
    </row>
    <row r="560" spans="1:10" ht="12.75">
      <c r="A560" s="762"/>
      <c r="B560" s="1142"/>
      <c r="C560" s="13" t="s">
        <v>837</v>
      </c>
      <c r="D560" s="354">
        <v>3111</v>
      </c>
      <c r="E560" s="354">
        <v>5331</v>
      </c>
      <c r="F560" s="764" t="s">
        <v>1607</v>
      </c>
      <c r="G560" s="730" t="s">
        <v>847</v>
      </c>
      <c r="H560" s="764"/>
      <c r="I560" s="765"/>
      <c r="J560" s="630">
        <v>88000</v>
      </c>
    </row>
    <row r="561" spans="1:10" ht="13.5" thickBot="1">
      <c r="A561" s="766"/>
      <c r="B561" s="355"/>
      <c r="C561" s="344" t="s">
        <v>837</v>
      </c>
      <c r="D561" s="355">
        <v>3113</v>
      </c>
      <c r="E561" s="767">
        <v>5331</v>
      </c>
      <c r="F561" s="869" t="s">
        <v>1608</v>
      </c>
      <c r="G561" s="1078" t="s">
        <v>847</v>
      </c>
      <c r="H561" s="869"/>
      <c r="I561" s="914"/>
      <c r="J561" s="873">
        <v>180000</v>
      </c>
    </row>
    <row r="562" spans="1:10" ht="12.75">
      <c r="A562" s="755" t="s">
        <v>1592</v>
      </c>
      <c r="B562" s="195" t="s">
        <v>1609</v>
      </c>
      <c r="C562" s="756" t="s">
        <v>1610</v>
      </c>
      <c r="D562" s="1071"/>
      <c r="E562" s="1071"/>
      <c r="F562" s="757"/>
      <c r="G562" s="757"/>
      <c r="H562" s="757"/>
      <c r="I562" s="758"/>
      <c r="J562" s="759"/>
    </row>
    <row r="563" spans="1:10" ht="12.75">
      <c r="A563" s="762"/>
      <c r="B563" s="1142"/>
      <c r="C563" s="49" t="s">
        <v>832</v>
      </c>
      <c r="D563" s="354">
        <v>3141</v>
      </c>
      <c r="E563" s="354">
        <v>6351</v>
      </c>
      <c r="F563" s="760"/>
      <c r="G563" s="730" t="s">
        <v>847</v>
      </c>
      <c r="H563" s="760" t="s">
        <v>1611</v>
      </c>
      <c r="I563" s="763"/>
      <c r="J563" s="17">
        <v>-1400000</v>
      </c>
    </row>
    <row r="564" spans="1:10" ht="12.75">
      <c r="A564" s="762"/>
      <c r="B564" s="1142"/>
      <c r="C564" s="49" t="s">
        <v>832</v>
      </c>
      <c r="D564" s="354">
        <v>3111</v>
      </c>
      <c r="E564" s="354">
        <v>6351</v>
      </c>
      <c r="F564" s="760"/>
      <c r="G564" s="730" t="s">
        <v>847</v>
      </c>
      <c r="H564" s="760" t="s">
        <v>1612</v>
      </c>
      <c r="I564" s="763"/>
      <c r="J564" s="17">
        <v>-100000</v>
      </c>
    </row>
    <row r="565" spans="1:10" ht="12.75">
      <c r="A565" s="762"/>
      <c r="B565" s="1142"/>
      <c r="C565" s="49" t="s">
        <v>832</v>
      </c>
      <c r="D565" s="354">
        <v>3113</v>
      </c>
      <c r="E565" s="354">
        <v>5331</v>
      </c>
      <c r="F565" s="760" t="s">
        <v>1147</v>
      </c>
      <c r="G565" s="730" t="s">
        <v>847</v>
      </c>
      <c r="H565" s="760"/>
      <c r="I565" s="763"/>
      <c r="J565" s="17">
        <v>-170000</v>
      </c>
    </row>
    <row r="566" spans="1:10" ht="12.75">
      <c r="A566" s="762"/>
      <c r="B566" s="1142"/>
      <c r="C566" s="13" t="s">
        <v>837</v>
      </c>
      <c r="D566" s="354">
        <v>3141</v>
      </c>
      <c r="E566" s="354">
        <v>6351</v>
      </c>
      <c r="F566" s="764"/>
      <c r="G566" s="730" t="s">
        <v>847</v>
      </c>
      <c r="H566" s="764" t="s">
        <v>1095</v>
      </c>
      <c r="I566" s="765"/>
      <c r="J566" s="630">
        <v>1450000</v>
      </c>
    </row>
    <row r="567" spans="1:10" ht="12.75">
      <c r="A567" s="762"/>
      <c r="B567" s="1142"/>
      <c r="C567" s="13" t="s">
        <v>837</v>
      </c>
      <c r="D567" s="354">
        <v>3111</v>
      </c>
      <c r="E567" s="354">
        <v>6351</v>
      </c>
      <c r="F567" s="764"/>
      <c r="G567" s="730" t="s">
        <v>847</v>
      </c>
      <c r="H567" s="764" t="s">
        <v>1613</v>
      </c>
      <c r="I567" s="765"/>
      <c r="J567" s="630">
        <v>50000</v>
      </c>
    </row>
    <row r="568" spans="1:10" ht="13.5" thickBot="1">
      <c r="A568" s="766"/>
      <c r="B568" s="355"/>
      <c r="C568" s="344" t="s">
        <v>837</v>
      </c>
      <c r="D568" s="355">
        <v>3111</v>
      </c>
      <c r="E568" s="767">
        <v>5331</v>
      </c>
      <c r="F568" s="869" t="s">
        <v>1145</v>
      </c>
      <c r="G568" s="1078" t="s">
        <v>847</v>
      </c>
      <c r="H568" s="869"/>
      <c r="I568" s="914"/>
      <c r="J568" s="873">
        <v>170000</v>
      </c>
    </row>
    <row r="569" spans="1:10" ht="12.75">
      <c r="A569" s="755" t="s">
        <v>1614</v>
      </c>
      <c r="B569" s="195" t="s">
        <v>1615</v>
      </c>
      <c r="C569" s="756" t="s">
        <v>1616</v>
      </c>
      <c r="D569" s="1071"/>
      <c r="E569" s="1071"/>
      <c r="F569" s="757"/>
      <c r="G569" s="757"/>
      <c r="H569" s="757"/>
      <c r="I569" s="758"/>
      <c r="J569" s="759"/>
    </row>
    <row r="570" spans="1:10" ht="12.75">
      <c r="A570" s="762"/>
      <c r="B570" s="1142"/>
      <c r="C570" s="49" t="s">
        <v>832</v>
      </c>
      <c r="D570" s="354">
        <v>3113</v>
      </c>
      <c r="E570" s="354">
        <v>5331</v>
      </c>
      <c r="F570" s="760" t="s">
        <v>1026</v>
      </c>
      <c r="G570" s="730" t="s">
        <v>847</v>
      </c>
      <c r="H570" s="760"/>
      <c r="I570" s="763"/>
      <c r="J570" s="17">
        <v>-460000</v>
      </c>
    </row>
    <row r="571" spans="1:10" ht="12.75">
      <c r="A571" s="762"/>
      <c r="B571" s="1142"/>
      <c r="C571" s="13" t="s">
        <v>837</v>
      </c>
      <c r="D571" s="354">
        <v>3111</v>
      </c>
      <c r="E571" s="354">
        <v>5331</v>
      </c>
      <c r="F571" s="764" t="s">
        <v>1617</v>
      </c>
      <c r="G571" s="730" t="s">
        <v>847</v>
      </c>
      <c r="H571" s="764"/>
      <c r="I571" s="765"/>
      <c r="J571" s="630">
        <v>270000</v>
      </c>
    </row>
    <row r="572" spans="1:10" ht="12.75">
      <c r="A572" s="762"/>
      <c r="B572" s="1142"/>
      <c r="C572" s="13" t="s">
        <v>837</v>
      </c>
      <c r="D572" s="354">
        <v>3113</v>
      </c>
      <c r="E572" s="354">
        <v>5331</v>
      </c>
      <c r="F572" s="764" t="s">
        <v>1618</v>
      </c>
      <c r="G572" s="730" t="s">
        <v>847</v>
      </c>
      <c r="H572" s="764"/>
      <c r="I572" s="765"/>
      <c r="J572" s="630">
        <v>176000</v>
      </c>
    </row>
    <row r="573" spans="1:10" ht="13.5" thickBot="1">
      <c r="A573" s="766"/>
      <c r="B573" s="355"/>
      <c r="C573" s="344" t="s">
        <v>837</v>
      </c>
      <c r="D573" s="355">
        <v>3141</v>
      </c>
      <c r="E573" s="767">
        <v>5331</v>
      </c>
      <c r="F573" s="869" t="s">
        <v>1543</v>
      </c>
      <c r="G573" s="1078" t="s">
        <v>847</v>
      </c>
      <c r="H573" s="869"/>
      <c r="I573" s="914"/>
      <c r="J573" s="873">
        <v>14000</v>
      </c>
    </row>
    <row r="574" spans="1:10" ht="12.75">
      <c r="A574" s="755" t="s">
        <v>1619</v>
      </c>
      <c r="B574" s="195" t="s">
        <v>1620</v>
      </c>
      <c r="C574" s="756" t="s">
        <v>1621</v>
      </c>
      <c r="D574" s="1071"/>
      <c r="E574" s="1071"/>
      <c r="F574" s="757"/>
      <c r="G574" s="757"/>
      <c r="H574" s="757"/>
      <c r="I574" s="758"/>
      <c r="J574" s="759"/>
    </row>
    <row r="575" spans="1:10" ht="12.75">
      <c r="A575" s="762"/>
      <c r="B575" s="1142"/>
      <c r="C575" s="49" t="s">
        <v>832</v>
      </c>
      <c r="D575" s="354">
        <v>4379</v>
      </c>
      <c r="E575" s="354">
        <v>5194</v>
      </c>
      <c r="F575" s="760"/>
      <c r="G575" s="730" t="s">
        <v>1136</v>
      </c>
      <c r="H575" s="760"/>
      <c r="I575" s="763"/>
      <c r="J575" s="17">
        <v>-23000</v>
      </c>
    </row>
    <row r="576" spans="1:10" ht="13.5" thickBot="1">
      <c r="A576" s="766"/>
      <c r="B576" s="355"/>
      <c r="C576" s="344" t="s">
        <v>837</v>
      </c>
      <c r="D576" s="355">
        <v>2219</v>
      </c>
      <c r="E576" s="767">
        <v>5169</v>
      </c>
      <c r="F576" s="869"/>
      <c r="G576" s="1078" t="s">
        <v>1085</v>
      </c>
      <c r="H576" s="869"/>
      <c r="I576" s="914"/>
      <c r="J576" s="873">
        <v>23000</v>
      </c>
    </row>
    <row r="577" spans="1:10" ht="12.75">
      <c r="A577" s="755" t="s">
        <v>1619</v>
      </c>
      <c r="B577" s="195" t="s">
        <v>1622</v>
      </c>
      <c r="C577" s="756" t="s">
        <v>1623</v>
      </c>
      <c r="D577" s="1071"/>
      <c r="E577" s="1071"/>
      <c r="F577" s="757"/>
      <c r="G577" s="757"/>
      <c r="H577" s="757"/>
      <c r="I577" s="758"/>
      <c r="J577" s="759"/>
    </row>
    <row r="578" spans="1:10" ht="12.75">
      <c r="A578" s="762"/>
      <c r="B578" s="1142"/>
      <c r="C578" s="49" t="s">
        <v>832</v>
      </c>
      <c r="D578" s="354">
        <v>3319</v>
      </c>
      <c r="E578" s="354">
        <v>5169</v>
      </c>
      <c r="F578" s="760"/>
      <c r="G578" s="730" t="s">
        <v>999</v>
      </c>
      <c r="H578" s="760"/>
      <c r="I578" s="763"/>
      <c r="J578" s="17">
        <v>-60000</v>
      </c>
    </row>
    <row r="579" spans="1:10" ht="12.75">
      <c r="A579" s="762"/>
      <c r="B579" s="1142"/>
      <c r="C579" s="49" t="s">
        <v>832</v>
      </c>
      <c r="D579" s="354">
        <v>3699</v>
      </c>
      <c r="E579" s="354">
        <v>5169</v>
      </c>
      <c r="F579" s="760"/>
      <c r="G579" s="730" t="s">
        <v>998</v>
      </c>
      <c r="H579" s="760"/>
      <c r="I579" s="763"/>
      <c r="J579" s="17">
        <v>-60000</v>
      </c>
    </row>
    <row r="580" spans="1:10" ht="12.75">
      <c r="A580" s="762"/>
      <c r="B580" s="1142"/>
      <c r="C580" s="49" t="s">
        <v>832</v>
      </c>
      <c r="D580" s="354">
        <v>4379</v>
      </c>
      <c r="E580" s="354">
        <v>5194</v>
      </c>
      <c r="F580" s="760"/>
      <c r="G580" s="730" t="s">
        <v>1136</v>
      </c>
      <c r="H580" s="760"/>
      <c r="I580" s="763"/>
      <c r="J580" s="17">
        <v>-27000</v>
      </c>
    </row>
    <row r="581" spans="1:10" ht="12.75">
      <c r="A581" s="762"/>
      <c r="B581" s="1142"/>
      <c r="C581" s="13" t="s">
        <v>837</v>
      </c>
      <c r="D581" s="354">
        <v>3680</v>
      </c>
      <c r="E581" s="354">
        <v>5169</v>
      </c>
      <c r="F581" s="764"/>
      <c r="G581" s="730" t="s">
        <v>998</v>
      </c>
      <c r="H581" s="764"/>
      <c r="I581" s="765"/>
      <c r="J581" s="630">
        <v>60000</v>
      </c>
    </row>
    <row r="582" spans="1:10" ht="12.75">
      <c r="A582" s="762"/>
      <c r="B582" s="1142"/>
      <c r="C582" s="13" t="s">
        <v>837</v>
      </c>
      <c r="D582" s="354">
        <v>3699</v>
      </c>
      <c r="E582" s="354">
        <v>5492</v>
      </c>
      <c r="F582" s="764"/>
      <c r="G582" s="730" t="s">
        <v>998</v>
      </c>
      <c r="H582" s="764"/>
      <c r="I582" s="765"/>
      <c r="J582" s="630">
        <v>60000</v>
      </c>
    </row>
    <row r="583" spans="1:10" ht="13.5" thickBot="1">
      <c r="A583" s="766"/>
      <c r="B583" s="355"/>
      <c r="C583" s="344" t="s">
        <v>837</v>
      </c>
      <c r="D583" s="355">
        <v>4379</v>
      </c>
      <c r="E583" s="767">
        <v>5492</v>
      </c>
      <c r="F583" s="869"/>
      <c r="G583" s="1078" t="s">
        <v>1136</v>
      </c>
      <c r="H583" s="869"/>
      <c r="I583" s="914"/>
      <c r="J583" s="873">
        <v>27000</v>
      </c>
    </row>
    <row r="584" spans="1:10" ht="12.75">
      <c r="A584" s="755" t="s">
        <v>1619</v>
      </c>
      <c r="B584" s="195" t="s">
        <v>1624</v>
      </c>
      <c r="C584" s="756" t="s">
        <v>1625</v>
      </c>
      <c r="D584" s="1071"/>
      <c r="E584" s="1071"/>
      <c r="F584" s="757"/>
      <c r="G584" s="757"/>
      <c r="H584" s="757"/>
      <c r="I584" s="758"/>
      <c r="J584" s="759"/>
    </row>
    <row r="585" spans="1:10" ht="12.75">
      <c r="A585" s="762"/>
      <c r="B585" s="1142"/>
      <c r="C585" s="49" t="s">
        <v>832</v>
      </c>
      <c r="D585" s="354">
        <v>6171</v>
      </c>
      <c r="E585" s="354">
        <v>5139</v>
      </c>
      <c r="F585" s="760"/>
      <c r="G585" s="730" t="s">
        <v>962</v>
      </c>
      <c r="H585" s="760"/>
      <c r="I585" s="763"/>
      <c r="J585" s="17">
        <v>-450000</v>
      </c>
    </row>
    <row r="586" spans="1:10" ht="12.75">
      <c r="A586" s="762"/>
      <c r="B586" s="1142"/>
      <c r="C586" s="49" t="s">
        <v>832</v>
      </c>
      <c r="D586" s="354">
        <v>6171</v>
      </c>
      <c r="E586" s="354">
        <v>5194</v>
      </c>
      <c r="F586" s="760" t="s">
        <v>1626</v>
      </c>
      <c r="G586" s="730" t="s">
        <v>962</v>
      </c>
      <c r="H586" s="760"/>
      <c r="I586" s="763"/>
      <c r="J586" s="17">
        <v>-15000</v>
      </c>
    </row>
    <row r="587" spans="1:10" ht="12.75">
      <c r="A587" s="762"/>
      <c r="B587" s="1142"/>
      <c r="C587" s="49" t="s">
        <v>832</v>
      </c>
      <c r="D587" s="354">
        <v>6171</v>
      </c>
      <c r="E587" s="354">
        <v>5499</v>
      </c>
      <c r="F587" s="760" t="s">
        <v>1626</v>
      </c>
      <c r="G587" s="730" t="s">
        <v>962</v>
      </c>
      <c r="H587" s="760"/>
      <c r="I587" s="763"/>
      <c r="J587" s="17">
        <v>-371000</v>
      </c>
    </row>
    <row r="588" spans="1:10" ht="12.75">
      <c r="A588" s="762"/>
      <c r="B588" s="1142"/>
      <c r="C588" s="49" t="s">
        <v>832</v>
      </c>
      <c r="D588" s="354">
        <v>6171</v>
      </c>
      <c r="E588" s="354">
        <v>5901</v>
      </c>
      <c r="F588" s="760" t="s">
        <v>1626</v>
      </c>
      <c r="G588" s="730" t="s">
        <v>962</v>
      </c>
      <c r="H588" s="760"/>
      <c r="I588" s="763"/>
      <c r="J588" s="17">
        <v>-114000</v>
      </c>
    </row>
    <row r="589" spans="1:10" ht="12.75">
      <c r="A589" s="762"/>
      <c r="B589" s="1142"/>
      <c r="C589" s="13" t="s">
        <v>837</v>
      </c>
      <c r="D589" s="354">
        <v>6171</v>
      </c>
      <c r="E589" s="354">
        <v>5169</v>
      </c>
      <c r="F589" s="764"/>
      <c r="G589" s="730" t="s">
        <v>962</v>
      </c>
      <c r="H589" s="764" t="s">
        <v>1577</v>
      </c>
      <c r="I589" s="765"/>
      <c r="J589" s="630">
        <v>450000</v>
      </c>
    </row>
    <row r="590" spans="1:10" ht="13.5" thickBot="1">
      <c r="A590" s="766"/>
      <c r="B590" s="355"/>
      <c r="C590" s="344" t="s">
        <v>837</v>
      </c>
      <c r="D590" s="520">
        <v>6171</v>
      </c>
      <c r="E590" s="1073">
        <v>5169</v>
      </c>
      <c r="F590" s="768" t="s">
        <v>1626</v>
      </c>
      <c r="G590" s="1078" t="s">
        <v>962</v>
      </c>
      <c r="H590" s="869"/>
      <c r="I590" s="914"/>
      <c r="J590" s="873">
        <v>500000</v>
      </c>
    </row>
    <row r="591" spans="1:10" ht="12.75">
      <c r="A591" s="755" t="s">
        <v>1619</v>
      </c>
      <c r="B591" s="195" t="s">
        <v>1627</v>
      </c>
      <c r="C591" s="756" t="s">
        <v>1628</v>
      </c>
      <c r="D591" s="1071"/>
      <c r="E591" s="1071"/>
      <c r="F591" s="757"/>
      <c r="G591" s="757"/>
      <c r="H591" s="757"/>
      <c r="I591" s="758"/>
      <c r="J591" s="759"/>
    </row>
    <row r="592" spans="1:10" ht="12.75">
      <c r="A592" s="762"/>
      <c r="B592" s="1142"/>
      <c r="C592" s="49" t="s">
        <v>832</v>
      </c>
      <c r="D592" s="354">
        <v>3745</v>
      </c>
      <c r="E592" s="354">
        <v>5139</v>
      </c>
      <c r="F592" s="760"/>
      <c r="G592" s="730" t="s">
        <v>1098</v>
      </c>
      <c r="H592" s="760"/>
      <c r="I592" s="763"/>
      <c r="J592" s="17">
        <v>-236000</v>
      </c>
    </row>
    <row r="593" spans="1:10" ht="12.75">
      <c r="A593" s="762"/>
      <c r="B593" s="1142"/>
      <c r="C593" s="13" t="s">
        <v>837</v>
      </c>
      <c r="D593" s="354">
        <v>3421</v>
      </c>
      <c r="E593" s="354">
        <v>5137</v>
      </c>
      <c r="F593" s="764"/>
      <c r="G593" s="730" t="s">
        <v>1103</v>
      </c>
      <c r="H593" s="764"/>
      <c r="I593" s="765"/>
      <c r="J593" s="630">
        <v>203000</v>
      </c>
    </row>
    <row r="594" spans="1:10" ht="13.5" thickBot="1">
      <c r="A594" s="766"/>
      <c r="B594" s="355"/>
      <c r="C594" s="344" t="s">
        <v>837</v>
      </c>
      <c r="D594" s="520">
        <v>3745</v>
      </c>
      <c r="E594" s="1073">
        <v>6121</v>
      </c>
      <c r="F594" s="768"/>
      <c r="G594" s="1078" t="s">
        <v>1098</v>
      </c>
      <c r="H594" s="869" t="s">
        <v>1629</v>
      </c>
      <c r="I594" s="914"/>
      <c r="J594" s="873">
        <v>33000</v>
      </c>
    </row>
    <row r="595" spans="1:10" ht="13.5" thickBot="1">
      <c r="A595" s="804"/>
      <c r="B595" s="805"/>
      <c r="C595" s="805" t="s">
        <v>886</v>
      </c>
      <c r="D595" s="1080"/>
      <c r="E595" s="1080"/>
      <c r="F595" s="806"/>
      <c r="G595" s="806"/>
      <c r="H595" s="806"/>
      <c r="I595" s="807"/>
      <c r="J595" s="808">
        <f>SUM(J9:J594)</f>
        <v>0</v>
      </c>
    </row>
    <row r="596" spans="2:9" ht="12.75">
      <c r="B596" s="23"/>
      <c r="D596" s="193"/>
      <c r="E596" s="193"/>
      <c r="G596" s="107"/>
      <c r="I596" s="107"/>
    </row>
    <row r="597" spans="2:9" ht="12.75">
      <c r="B597" s="23"/>
      <c r="D597" s="193"/>
      <c r="E597" s="193"/>
      <c r="G597" s="107"/>
      <c r="I597" s="107"/>
    </row>
    <row r="598" spans="2:9" ht="12.75">
      <c r="B598" s="23"/>
      <c r="D598" s="193"/>
      <c r="E598" s="193"/>
      <c r="G598" s="107"/>
      <c r="I598" s="107"/>
    </row>
    <row r="599" spans="2:9" ht="12.75">
      <c r="B599" s="23"/>
      <c r="D599" s="193"/>
      <c r="E599" s="193"/>
      <c r="G599" s="107"/>
      <c r="I599" s="107"/>
    </row>
    <row r="600" spans="2:9" ht="12.75">
      <c r="B600" s="23"/>
      <c r="D600" s="193"/>
      <c r="E600" s="193"/>
      <c r="G600" s="107"/>
      <c r="I600" s="107"/>
    </row>
    <row r="601" spans="2:9" ht="12.75">
      <c r="B601" s="23"/>
      <c r="D601" s="193"/>
      <c r="E601" s="193"/>
      <c r="G601" s="107"/>
      <c r="I601" s="107"/>
    </row>
    <row r="602" spans="2:9" ht="12.75">
      <c r="B602" s="23"/>
      <c r="D602" s="193"/>
      <c r="E602" s="193"/>
      <c r="G602" s="107"/>
      <c r="I602" s="107"/>
    </row>
    <row r="603" spans="2:9" ht="12.75">
      <c r="B603" s="23"/>
      <c r="D603" s="193"/>
      <c r="E603" s="193"/>
      <c r="G603" s="107"/>
      <c r="I603" s="107"/>
    </row>
    <row r="604" spans="2:9" ht="12.75">
      <c r="B604" s="23"/>
      <c r="D604" s="193"/>
      <c r="E604" s="193"/>
      <c r="G604" s="107"/>
      <c r="I604" s="107"/>
    </row>
    <row r="605" spans="2:9" ht="12.75">
      <c r="B605" s="23"/>
      <c r="D605" s="193"/>
      <c r="E605" s="193"/>
      <c r="G605" s="107"/>
      <c r="I605" s="107"/>
    </row>
    <row r="606" spans="2:9" ht="12.75">
      <c r="B606" s="23"/>
      <c r="D606" s="193"/>
      <c r="E606" s="193"/>
      <c r="G606" s="107"/>
      <c r="I606" s="107"/>
    </row>
    <row r="607" spans="2:9" ht="12.75">
      <c r="B607" s="23"/>
      <c r="D607" s="193"/>
      <c r="E607" s="193"/>
      <c r="G607" s="107"/>
      <c r="I607" s="107"/>
    </row>
    <row r="608" spans="2:9" ht="12.75">
      <c r="B608" s="23"/>
      <c r="D608" s="193"/>
      <c r="E608" s="193"/>
      <c r="G608" s="107"/>
      <c r="I608" s="107"/>
    </row>
    <row r="609" spans="2:9" ht="12.75">
      <c r="B609" s="23"/>
      <c r="D609" s="193"/>
      <c r="E609" s="193"/>
      <c r="G609" s="107"/>
      <c r="I609" s="107"/>
    </row>
    <row r="610" spans="2:9" ht="12.75">
      <c r="B610" s="23"/>
      <c r="D610" s="193"/>
      <c r="E610" s="193"/>
      <c r="G610" s="107"/>
      <c r="I610" s="107"/>
    </row>
    <row r="611" spans="2:9" ht="12.75">
      <c r="B611" s="23"/>
      <c r="D611" s="193"/>
      <c r="E611" s="193"/>
      <c r="G611" s="107"/>
      <c r="I611" s="107"/>
    </row>
    <row r="612" spans="2:9" ht="12.75">
      <c r="B612" s="23"/>
      <c r="D612" s="193"/>
      <c r="E612" s="193"/>
      <c r="G612" s="107"/>
      <c r="I612" s="107"/>
    </row>
    <row r="613" spans="2:9" ht="12.75">
      <c r="B613" s="23"/>
      <c r="D613" s="193"/>
      <c r="E613" s="193"/>
      <c r="G613" s="107"/>
      <c r="I613" s="107"/>
    </row>
    <row r="614" spans="2:9" ht="12.75">
      <c r="B614" s="23"/>
      <c r="D614" s="193"/>
      <c r="E614" s="193"/>
      <c r="G614" s="107"/>
      <c r="I614" s="107"/>
    </row>
    <row r="615" spans="2:9" ht="12.75">
      <c r="B615" s="23"/>
      <c r="D615" s="193"/>
      <c r="E615" s="193"/>
      <c r="G615" s="107"/>
      <c r="I615" s="107"/>
    </row>
    <row r="616" spans="2:9" ht="12.75">
      <c r="B616" s="23"/>
      <c r="D616" s="193"/>
      <c r="E616" s="193"/>
      <c r="F616" s="1083" t="s">
        <v>1281</v>
      </c>
      <c r="G616" s="107"/>
      <c r="I616" s="107"/>
    </row>
    <row r="617" spans="2:9" ht="12.75">
      <c r="B617" s="23"/>
      <c r="D617" s="193"/>
      <c r="E617" s="193"/>
      <c r="G617" s="107"/>
      <c r="I617" s="107"/>
    </row>
    <row r="618" spans="2:9" ht="12.75">
      <c r="B618" s="23"/>
      <c r="D618" s="193"/>
      <c r="E618" s="193"/>
      <c r="G618" s="107"/>
      <c r="I618" s="107"/>
    </row>
    <row r="619" spans="2:9" ht="12.75">
      <c r="B619" s="23"/>
      <c r="D619" s="193"/>
      <c r="E619" s="193"/>
      <c r="G619" s="107"/>
      <c r="I619" s="107"/>
    </row>
    <row r="620" spans="2:9" ht="12.75">
      <c r="B620" s="23"/>
      <c r="D620" s="193"/>
      <c r="E620" s="193"/>
      <c r="G620" s="107"/>
      <c r="I620" s="107"/>
    </row>
    <row r="621" spans="2:9" ht="12.75">
      <c r="B621" s="23"/>
      <c r="D621" s="193"/>
      <c r="E621" s="193"/>
      <c r="G621" s="107"/>
      <c r="I621" s="107"/>
    </row>
    <row r="622" spans="2:9" ht="12.75">
      <c r="B622" s="23"/>
      <c r="D622" s="193"/>
      <c r="E622" s="193"/>
      <c r="G622" s="107"/>
      <c r="I622" s="107"/>
    </row>
    <row r="623" spans="2:9" ht="12.75">
      <c r="B623" s="23"/>
      <c r="D623" s="193"/>
      <c r="E623" s="193"/>
      <c r="G623" s="107"/>
      <c r="I623" s="107"/>
    </row>
    <row r="624" spans="2:9" ht="12.75">
      <c r="B624" s="23"/>
      <c r="D624" s="193"/>
      <c r="E624" s="193"/>
      <c r="G624" s="107"/>
      <c r="I624" s="107"/>
    </row>
    <row r="625" spans="2:9" ht="12.75">
      <c r="B625" s="23"/>
      <c r="D625" s="193"/>
      <c r="E625" s="193"/>
      <c r="G625" s="107"/>
      <c r="I625" s="107"/>
    </row>
    <row r="626" spans="2:9" ht="12.75">
      <c r="B626" s="23"/>
      <c r="D626" s="193"/>
      <c r="E626" s="193"/>
      <c r="G626" s="107"/>
      <c r="I626" s="107"/>
    </row>
    <row r="627" spans="2:9" ht="12.75">
      <c r="B627" s="23"/>
      <c r="D627" s="193"/>
      <c r="E627" s="193"/>
      <c r="G627" s="107"/>
      <c r="I627" s="107"/>
    </row>
    <row r="628" spans="2:9" ht="12.75">
      <c r="B628" s="23"/>
      <c r="D628" s="193"/>
      <c r="E628" s="193"/>
      <c r="G628" s="107"/>
      <c r="I628" s="107"/>
    </row>
    <row r="629" spans="2:9" ht="12.75">
      <c r="B629" s="23"/>
      <c r="D629" s="193"/>
      <c r="E629" s="193"/>
      <c r="G629" s="107"/>
      <c r="I629" s="107"/>
    </row>
    <row r="630" spans="2:9" ht="12.75">
      <c r="B630" s="23"/>
      <c r="D630" s="193"/>
      <c r="E630" s="193"/>
      <c r="G630" s="107"/>
      <c r="I630" s="10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875" style="23" bestFit="1" customWidth="1"/>
    <col min="2" max="2" width="13.75390625" style="107" bestFit="1" customWidth="1"/>
    <col min="3" max="3" width="13.75390625" style="23" bestFit="1" customWidth="1"/>
    <col min="4" max="4" width="14.375" style="23" bestFit="1" customWidth="1"/>
    <col min="5" max="6" width="10.125" style="23" bestFit="1" customWidth="1"/>
    <col min="7" max="7" width="9.00390625" style="23" bestFit="1" customWidth="1"/>
    <col min="8" max="16384" width="9.125" style="23" customWidth="1"/>
  </cols>
  <sheetData>
    <row r="2" ht="18.75">
      <c r="A2" s="1678" t="s">
        <v>725</v>
      </c>
    </row>
    <row r="3" spans="1:2" s="952" customFormat="1" ht="12.75">
      <c r="A3" s="1797"/>
      <c r="B3" s="526"/>
    </row>
    <row r="4" spans="1:6" ht="13.5" thickBot="1">
      <c r="A4" s="252"/>
      <c r="B4" s="252"/>
      <c r="C4" s="252"/>
      <c r="D4" s="1501" t="s">
        <v>817</v>
      </c>
      <c r="E4" s="253"/>
      <c r="F4" s="1242"/>
    </row>
    <row r="5" spans="1:6" s="1644" customFormat="1" ht="14.25" thickBot="1">
      <c r="A5" s="1511" t="s">
        <v>1648</v>
      </c>
      <c r="B5" s="1511" t="s">
        <v>726</v>
      </c>
      <c r="C5" s="1707" t="s">
        <v>727</v>
      </c>
      <c r="D5" s="1707" t="s">
        <v>728</v>
      </c>
      <c r="E5" s="1710"/>
      <c r="F5" s="1711"/>
    </row>
    <row r="6" spans="1:6" ht="13.5">
      <c r="A6" s="1774" t="s">
        <v>554</v>
      </c>
      <c r="B6" s="1775"/>
      <c r="C6" s="1776"/>
      <c r="D6" s="1776"/>
      <c r="E6" s="253"/>
      <c r="F6" s="1242"/>
    </row>
    <row r="7" spans="1:6" ht="12.75">
      <c r="A7" s="1771" t="s">
        <v>555</v>
      </c>
      <c r="B7" s="1777">
        <f aca="true" t="shared" si="0" ref="B7:B19">SUM(C7:D7)</f>
        <v>375827.69</v>
      </c>
      <c r="C7" s="1778">
        <v>30995</v>
      </c>
      <c r="D7" s="1546">
        <v>344832.69</v>
      </c>
      <c r="E7" s="253"/>
      <c r="F7" s="1242"/>
    </row>
    <row r="8" spans="1:6" ht="12.75">
      <c r="A8" s="1771" t="s">
        <v>556</v>
      </c>
      <c r="B8" s="1779">
        <f t="shared" si="0"/>
        <v>298830.29</v>
      </c>
      <c r="C8" s="1780">
        <v>239064</v>
      </c>
      <c r="D8" s="1546">
        <v>59766.29</v>
      </c>
      <c r="E8" s="253"/>
      <c r="F8" s="1242"/>
    </row>
    <row r="9" spans="1:6" ht="12.75">
      <c r="A9" s="1771" t="s">
        <v>557</v>
      </c>
      <c r="B9" s="1779">
        <f t="shared" si="0"/>
        <v>287336.67</v>
      </c>
      <c r="C9" s="1781">
        <v>229868</v>
      </c>
      <c r="D9" s="1546">
        <v>57468.67</v>
      </c>
      <c r="E9" s="253"/>
      <c r="F9" s="1242"/>
    </row>
    <row r="10" spans="1:6" ht="12.75">
      <c r="A10" s="1771" t="s">
        <v>558</v>
      </c>
      <c r="B10" s="1779">
        <f t="shared" si="0"/>
        <v>254818</v>
      </c>
      <c r="C10" s="1780">
        <v>203853</v>
      </c>
      <c r="D10" s="1546">
        <v>50965</v>
      </c>
      <c r="E10" s="253"/>
      <c r="F10" s="1242"/>
    </row>
    <row r="11" spans="1:6" ht="12.75">
      <c r="A11" s="1771" t="s">
        <v>559</v>
      </c>
      <c r="B11" s="1779">
        <f t="shared" si="0"/>
        <v>253157.11</v>
      </c>
      <c r="C11" s="1780">
        <v>103900</v>
      </c>
      <c r="D11" s="1546">
        <v>149257.11</v>
      </c>
      <c r="E11" s="253"/>
      <c r="F11" s="1242"/>
    </row>
    <row r="12" spans="1:6" ht="12.75">
      <c r="A12" s="1771" t="s">
        <v>560</v>
      </c>
      <c r="B12" s="1779">
        <f t="shared" si="0"/>
        <v>175185.19</v>
      </c>
      <c r="C12" s="1780">
        <v>140000</v>
      </c>
      <c r="D12" s="1546">
        <v>35185.19</v>
      </c>
      <c r="E12" s="253"/>
      <c r="F12" s="1242"/>
    </row>
    <row r="13" spans="1:6" ht="12.75">
      <c r="A13" s="1771" t="s">
        <v>561</v>
      </c>
      <c r="B13" s="1779">
        <f t="shared" si="0"/>
        <v>334507.73</v>
      </c>
      <c r="C13" s="1780">
        <v>200000</v>
      </c>
      <c r="D13" s="1546">
        <v>134507.73</v>
      </c>
      <c r="E13" s="253"/>
      <c r="F13" s="1242"/>
    </row>
    <row r="14" spans="1:6" ht="12.75">
      <c r="A14" s="1771" t="s">
        <v>562</v>
      </c>
      <c r="B14" s="1779">
        <f t="shared" si="0"/>
        <v>738152.5</v>
      </c>
      <c r="C14" s="1780">
        <v>589000</v>
      </c>
      <c r="D14" s="1546">
        <v>149152.5</v>
      </c>
      <c r="E14" s="253"/>
      <c r="F14" s="1242"/>
    </row>
    <row r="15" spans="1:6" ht="12.75">
      <c r="A15" s="1771" t="s">
        <v>563</v>
      </c>
      <c r="B15" s="1779">
        <f t="shared" si="0"/>
        <v>150685.93</v>
      </c>
      <c r="C15" s="1780">
        <v>110000</v>
      </c>
      <c r="D15" s="1546">
        <v>40685.93</v>
      </c>
      <c r="E15" s="253"/>
      <c r="F15" s="1242"/>
    </row>
    <row r="16" spans="1:6" ht="12.75">
      <c r="A16" s="1771" t="s">
        <v>564</v>
      </c>
      <c r="B16" s="1779">
        <f t="shared" si="0"/>
        <v>474958.46</v>
      </c>
      <c r="C16" s="1780">
        <v>150000</v>
      </c>
      <c r="D16" s="1546">
        <v>324958.46</v>
      </c>
      <c r="E16" s="253"/>
      <c r="F16" s="1242"/>
    </row>
    <row r="17" spans="1:6" ht="12.75">
      <c r="A17" s="1771" t="s">
        <v>565</v>
      </c>
      <c r="B17" s="1779">
        <f t="shared" si="0"/>
        <v>299359.88</v>
      </c>
      <c r="C17" s="1780">
        <v>100000</v>
      </c>
      <c r="D17" s="1546">
        <v>199359.88</v>
      </c>
      <c r="E17" s="253"/>
      <c r="F17" s="1242"/>
    </row>
    <row r="18" spans="1:6" ht="12.75">
      <c r="A18" s="1771" t="s">
        <v>566</v>
      </c>
      <c r="B18" s="1779">
        <f t="shared" si="0"/>
        <v>267847.05</v>
      </c>
      <c r="C18" s="1780">
        <v>100000</v>
      </c>
      <c r="D18" s="1546">
        <v>167847.05</v>
      </c>
      <c r="E18" s="253"/>
      <c r="F18" s="1242"/>
    </row>
    <row r="19" spans="1:6" ht="13.5" thickBot="1">
      <c r="A19" s="1782" t="s">
        <v>729</v>
      </c>
      <c r="B19" s="1783">
        <f t="shared" si="0"/>
        <v>320395.15</v>
      </c>
      <c r="C19" s="1784">
        <v>200000</v>
      </c>
      <c r="D19" s="1548">
        <v>120395.15</v>
      </c>
      <c r="E19" s="253"/>
      <c r="F19" s="1242"/>
    </row>
    <row r="20" spans="1:6" ht="14.25" thickBot="1">
      <c r="A20" s="1800" t="s">
        <v>730</v>
      </c>
      <c r="B20" s="1785">
        <f>SUM(B7:B19)</f>
        <v>4231061.649999999</v>
      </c>
      <c r="C20" s="1786">
        <f>SUM(C7:C19)</f>
        <v>2396680</v>
      </c>
      <c r="D20" s="1785">
        <f>SUM(D7:D19)</f>
        <v>1834381.6500000001</v>
      </c>
      <c r="E20" s="253"/>
      <c r="F20" s="1242"/>
    </row>
    <row r="21" spans="1:6" ht="13.5">
      <c r="A21" s="1774" t="s">
        <v>569</v>
      </c>
      <c r="B21" s="1770"/>
      <c r="C21" s="1776"/>
      <c r="D21" s="1787"/>
      <c r="E21" s="253"/>
      <c r="F21" s="1242"/>
    </row>
    <row r="22" spans="1:6" ht="12.75">
      <c r="A22" s="1771" t="s">
        <v>570</v>
      </c>
      <c r="B22" s="1777">
        <f aca="true" t="shared" si="1" ref="B22:B41">SUM(C22:D22)</f>
        <v>240068.72999999998</v>
      </c>
      <c r="C22" s="1778">
        <v>122000</v>
      </c>
      <c r="D22" s="1558">
        <v>118068.73</v>
      </c>
      <c r="E22" s="253"/>
      <c r="F22" s="1242"/>
    </row>
    <row r="23" spans="1:6" ht="12.75">
      <c r="A23" s="1771" t="s">
        <v>571</v>
      </c>
      <c r="B23" s="1779">
        <f t="shared" si="1"/>
        <v>78532.1</v>
      </c>
      <c r="C23" s="1780">
        <v>62825</v>
      </c>
      <c r="D23" s="1559">
        <v>15707.1</v>
      </c>
      <c r="E23" s="253"/>
      <c r="F23" s="1242"/>
    </row>
    <row r="24" spans="1:6" ht="12.75">
      <c r="A24" s="1771" t="s">
        <v>572</v>
      </c>
      <c r="B24" s="1779">
        <f t="shared" si="1"/>
        <v>77382.04000000001</v>
      </c>
      <c r="C24" s="1780">
        <v>50000</v>
      </c>
      <c r="D24" s="1559">
        <v>27382.04</v>
      </c>
      <c r="E24" s="253"/>
      <c r="F24" s="1242"/>
    </row>
    <row r="25" spans="1:6" ht="12.75">
      <c r="A25" s="1771" t="s">
        <v>573</v>
      </c>
      <c r="B25" s="1779">
        <f t="shared" si="1"/>
        <v>265190.26</v>
      </c>
      <c r="C25" s="1780">
        <v>60000</v>
      </c>
      <c r="D25" s="1559">
        <v>205190.26</v>
      </c>
      <c r="E25" s="253"/>
      <c r="F25" s="1242"/>
    </row>
    <row r="26" spans="1:6" ht="12.75">
      <c r="A26" s="1771" t="s">
        <v>574</v>
      </c>
      <c r="B26" s="1779">
        <f t="shared" si="1"/>
        <v>272552.83999999997</v>
      </c>
      <c r="C26" s="1780">
        <v>100000</v>
      </c>
      <c r="D26" s="1559">
        <v>172552.84</v>
      </c>
      <c r="E26" s="253"/>
      <c r="F26" s="1242"/>
    </row>
    <row r="27" spans="1:6" ht="12.75">
      <c r="A27" s="1771" t="s">
        <v>575</v>
      </c>
      <c r="B27" s="1779">
        <f t="shared" si="1"/>
        <v>15724.57</v>
      </c>
      <c r="C27" s="1780">
        <v>0</v>
      </c>
      <c r="D27" s="1559">
        <v>15724.57</v>
      </c>
      <c r="E27" s="253"/>
      <c r="F27" s="1242"/>
    </row>
    <row r="28" spans="1:6" ht="12.75">
      <c r="A28" s="1771" t="s">
        <v>576</v>
      </c>
      <c r="B28" s="1779">
        <f t="shared" si="1"/>
        <v>141976.19</v>
      </c>
      <c r="C28" s="1780">
        <v>113500</v>
      </c>
      <c r="D28" s="1546">
        <v>28476.19</v>
      </c>
      <c r="E28" s="253"/>
      <c r="F28" s="1242"/>
    </row>
    <row r="29" spans="1:6" ht="12.75">
      <c r="A29" s="1771" t="s">
        <v>577</v>
      </c>
      <c r="B29" s="1779">
        <f t="shared" si="1"/>
        <v>262260.94</v>
      </c>
      <c r="C29" s="1780">
        <v>100000</v>
      </c>
      <c r="D29" s="1559">
        <v>162260.94</v>
      </c>
      <c r="E29" s="253"/>
      <c r="F29" s="1242"/>
    </row>
    <row r="30" spans="1:6" ht="12.75">
      <c r="A30" s="1771" t="s">
        <v>578</v>
      </c>
      <c r="B30" s="1779">
        <f t="shared" si="1"/>
        <v>31123.489999999998</v>
      </c>
      <c r="C30" s="1780">
        <v>24700</v>
      </c>
      <c r="D30" s="1559">
        <v>6423.49</v>
      </c>
      <c r="E30" s="253"/>
      <c r="F30" s="1242"/>
    </row>
    <row r="31" spans="1:6" ht="12.75">
      <c r="A31" s="1771" t="s">
        <v>579</v>
      </c>
      <c r="B31" s="1779">
        <f t="shared" si="1"/>
        <v>103521.05</v>
      </c>
      <c r="C31" s="1780">
        <v>82800</v>
      </c>
      <c r="D31" s="1559">
        <v>20721.05</v>
      </c>
      <c r="E31" s="253"/>
      <c r="F31" s="1242"/>
    </row>
    <row r="32" spans="1:6" ht="12.75">
      <c r="A32" s="1771" t="s">
        <v>616</v>
      </c>
      <c r="B32" s="1779">
        <f t="shared" si="1"/>
        <v>110527.48999999999</v>
      </c>
      <c r="C32" s="1780">
        <v>50000</v>
      </c>
      <c r="D32" s="1546">
        <v>60527.49</v>
      </c>
      <c r="E32" s="253"/>
      <c r="F32" s="1242"/>
    </row>
    <row r="33" spans="1:6" ht="12.75">
      <c r="A33" s="1771" t="s">
        <v>581</v>
      </c>
      <c r="B33" s="1779">
        <f t="shared" si="1"/>
        <v>34855.1</v>
      </c>
      <c r="C33" s="1780">
        <v>4000</v>
      </c>
      <c r="D33" s="1546">
        <v>30855.1</v>
      </c>
      <c r="E33" s="253"/>
      <c r="F33" s="1242"/>
    </row>
    <row r="34" spans="1:6" ht="12.75">
      <c r="A34" s="1771" t="s">
        <v>582</v>
      </c>
      <c r="B34" s="1779">
        <f t="shared" si="1"/>
        <v>77632.9</v>
      </c>
      <c r="C34" s="1780">
        <v>35000</v>
      </c>
      <c r="D34" s="1546">
        <v>42632.9</v>
      </c>
      <c r="E34" s="253"/>
      <c r="F34" s="1242"/>
    </row>
    <row r="35" spans="1:6" ht="12.75">
      <c r="A35" s="1771" t="s">
        <v>583</v>
      </c>
      <c r="B35" s="1779">
        <f t="shared" si="1"/>
        <v>97060.63</v>
      </c>
      <c r="C35" s="1780">
        <v>70000</v>
      </c>
      <c r="D35" s="1546">
        <v>27060.63</v>
      </c>
      <c r="E35" s="253"/>
      <c r="F35" s="1242"/>
    </row>
    <row r="36" spans="1:6" ht="12.75">
      <c r="A36" s="1771" t="s">
        <v>584</v>
      </c>
      <c r="B36" s="1779">
        <f t="shared" si="1"/>
        <v>67108.86</v>
      </c>
      <c r="C36" s="1780">
        <v>10000</v>
      </c>
      <c r="D36" s="1546">
        <v>57108.86</v>
      </c>
      <c r="E36" s="253"/>
      <c r="F36" s="1242"/>
    </row>
    <row r="37" spans="1:6" ht="12.75">
      <c r="A37" s="1771" t="s">
        <v>564</v>
      </c>
      <c r="B37" s="1779">
        <f t="shared" si="1"/>
        <v>76691.35</v>
      </c>
      <c r="C37" s="1780">
        <v>30000</v>
      </c>
      <c r="D37" s="1546">
        <v>46691.35</v>
      </c>
      <c r="E37" s="253"/>
      <c r="F37" s="1242"/>
    </row>
    <row r="38" spans="1:6" ht="12.75">
      <c r="A38" s="1771" t="s">
        <v>565</v>
      </c>
      <c r="B38" s="1779">
        <f t="shared" si="1"/>
        <v>93458.59</v>
      </c>
      <c r="C38" s="1780">
        <v>40000</v>
      </c>
      <c r="D38" s="1546">
        <v>53458.59</v>
      </c>
      <c r="E38" s="253"/>
      <c r="F38" s="1242"/>
    </row>
    <row r="39" spans="1:6" ht="12.75">
      <c r="A39" s="1771" t="s">
        <v>587</v>
      </c>
      <c r="B39" s="1779">
        <f t="shared" si="1"/>
        <v>68038.78</v>
      </c>
      <c r="C39" s="1780">
        <v>20000</v>
      </c>
      <c r="D39" s="1546">
        <v>48038.78</v>
      </c>
      <c r="E39" s="253"/>
      <c r="F39" s="1242"/>
    </row>
    <row r="40" spans="1:6" ht="12.75">
      <c r="A40" s="1771" t="s">
        <v>588</v>
      </c>
      <c r="B40" s="1779">
        <f t="shared" si="1"/>
        <v>57119.7</v>
      </c>
      <c r="C40" s="1780">
        <v>45600</v>
      </c>
      <c r="D40" s="1546">
        <v>11519.7</v>
      </c>
      <c r="E40" s="253"/>
      <c r="F40" s="1242"/>
    </row>
    <row r="41" spans="1:6" ht="13.5" thickBot="1">
      <c r="A41" s="1772" t="s">
        <v>589</v>
      </c>
      <c r="B41" s="1788">
        <f t="shared" si="1"/>
        <v>373637.83999999997</v>
      </c>
      <c r="C41" s="1789">
        <v>123000</v>
      </c>
      <c r="D41" s="1550">
        <v>250637.84</v>
      </c>
      <c r="E41" s="253"/>
      <c r="F41" s="1242"/>
    </row>
    <row r="42" spans="1:6" ht="14.25" thickBot="1">
      <c r="A42" s="1798" t="s">
        <v>731</v>
      </c>
      <c r="B42" s="1790">
        <f>SUM(B22:B41)</f>
        <v>2544463.45</v>
      </c>
      <c r="C42" s="1790">
        <f>SUM(C22:C41)</f>
        <v>1143425</v>
      </c>
      <c r="D42" s="1785">
        <f>SUM(D22:D41)</f>
        <v>1401038.45</v>
      </c>
      <c r="E42" s="253"/>
      <c r="F42" s="1242"/>
    </row>
    <row r="43" spans="1:6" ht="14.25" thickBot="1">
      <c r="A43" s="1798" t="s">
        <v>591</v>
      </c>
      <c r="B43" s="1791">
        <f>SUM(C43:D43)</f>
        <v>124856.76</v>
      </c>
      <c r="C43" s="1792">
        <v>99500</v>
      </c>
      <c r="D43" s="1790">
        <v>25356.76</v>
      </c>
      <c r="E43" s="253"/>
      <c r="F43" s="1242"/>
    </row>
    <row r="44" spans="1:6" ht="13.5" thickBot="1">
      <c r="A44" s="1799" t="s">
        <v>732</v>
      </c>
      <c r="B44" s="1793">
        <f>SUM(C44:D44)</f>
        <v>113855.29000000001</v>
      </c>
      <c r="C44" s="1794">
        <v>56927</v>
      </c>
      <c r="D44" s="1794">
        <v>56928.29</v>
      </c>
      <c r="E44" s="253"/>
      <c r="F44" s="1242"/>
    </row>
    <row r="45" spans="1:6" ht="14.25" thickBot="1">
      <c r="A45" s="1800" t="s">
        <v>733</v>
      </c>
      <c r="B45" s="1785">
        <f>SUM(B44)</f>
        <v>113855.29000000001</v>
      </c>
      <c r="C45" s="1785">
        <f>SUM(C44)</f>
        <v>56927</v>
      </c>
      <c r="D45" s="1785">
        <f>SUM(D44)</f>
        <v>56928.29</v>
      </c>
      <c r="E45" s="253"/>
      <c r="F45" s="1242"/>
    </row>
    <row r="46" spans="1:6" ht="14.25" thickBot="1">
      <c r="A46" s="1798" t="s">
        <v>734</v>
      </c>
      <c r="B46" s="1795">
        <f>B20+B42+B43+B45</f>
        <v>7014237.149999999</v>
      </c>
      <c r="C46" s="1795">
        <f>C20+C42+C43+C45</f>
        <v>3696532</v>
      </c>
      <c r="D46" s="1796">
        <f>D20+D42+D43+D45</f>
        <v>3317705.15</v>
      </c>
      <c r="E46" s="253"/>
      <c r="F46" s="1242"/>
    </row>
    <row r="47" spans="1:4" ht="13.5">
      <c r="A47" s="1761" t="s">
        <v>1269</v>
      </c>
      <c r="B47" s="1762"/>
      <c r="C47" s="1763"/>
      <c r="D47" s="1764"/>
    </row>
    <row r="48" spans="1:4" ht="12.75">
      <c r="A48" s="1765" t="s">
        <v>655</v>
      </c>
      <c r="B48" s="1766">
        <v>-440992.36</v>
      </c>
      <c r="C48" s="1766">
        <v>0</v>
      </c>
      <c r="D48" s="1773">
        <v>0</v>
      </c>
    </row>
    <row r="49" spans="1:4" ht="13.5" thickBot="1">
      <c r="A49" s="1767" t="s">
        <v>1270</v>
      </c>
      <c r="B49" s="1768">
        <v>601400</v>
      </c>
      <c r="C49" s="1768">
        <v>0</v>
      </c>
      <c r="D49" s="1768">
        <f>B48+B49</f>
        <v>160407.64</v>
      </c>
    </row>
    <row r="50" spans="1:4" ht="13.5">
      <c r="A50" s="1769" t="s">
        <v>1271</v>
      </c>
      <c r="B50" s="1770"/>
      <c r="C50" s="1770"/>
      <c r="D50" s="1770"/>
    </row>
    <row r="51" spans="1:4" ht="12.75">
      <c r="A51" s="1771" t="s">
        <v>655</v>
      </c>
      <c r="B51" s="1766">
        <v>-2036819.82</v>
      </c>
      <c r="C51" s="1766">
        <v>0</v>
      </c>
      <c r="D51" s="1773">
        <v>0</v>
      </c>
    </row>
    <row r="52" spans="1:4" ht="13.5" thickBot="1">
      <c r="A52" s="1772" t="s">
        <v>1270</v>
      </c>
      <c r="B52" s="1768">
        <v>17908.86</v>
      </c>
      <c r="C52" s="1768">
        <v>0</v>
      </c>
      <c r="D52" s="1768">
        <v>0</v>
      </c>
    </row>
    <row r="53" spans="1:4" ht="12.75">
      <c r="A53" s="253"/>
      <c r="B53" s="253"/>
      <c r="C53" s="253"/>
      <c r="D53" s="25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VI</oddHeader>
    <oddFooter>&amp;C- 71 -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6.00390625" style="252" bestFit="1" customWidth="1"/>
    <col min="2" max="2" width="62.25390625" style="1501" customWidth="1"/>
    <col min="3" max="3" width="12.75390625" style="252" bestFit="1" customWidth="1"/>
    <col min="4" max="4" width="14.375" style="252" bestFit="1" customWidth="1"/>
    <col min="5" max="6" width="10.125" style="252" bestFit="1" customWidth="1"/>
    <col min="7" max="7" width="9.00390625" style="252" bestFit="1" customWidth="1"/>
    <col min="8" max="16384" width="9.125" style="252" customWidth="1"/>
  </cols>
  <sheetData>
    <row r="1" spans="1:4" ht="18.75">
      <c r="A1" s="669"/>
      <c r="B1" s="1857" t="s">
        <v>1282</v>
      </c>
      <c r="C1" s="1801"/>
      <c r="D1" s="669"/>
    </row>
    <row r="2" spans="1:4" ht="18.75">
      <c r="A2" s="669"/>
      <c r="B2" s="1857" t="s">
        <v>1283</v>
      </c>
      <c r="C2" s="1801"/>
      <c r="D2" s="669"/>
    </row>
    <row r="3" spans="1:4" ht="13.5" thickBot="1">
      <c r="A3" s="669"/>
      <c r="B3" s="1802"/>
      <c r="C3" s="1801"/>
      <c r="D3" s="669"/>
    </row>
    <row r="4" spans="1:4" s="1853" customFormat="1" ht="13.5">
      <c r="A4" s="1195" t="s">
        <v>1284</v>
      </c>
      <c r="B4" s="1850" t="s">
        <v>1285</v>
      </c>
      <c r="C4" s="1851" t="s">
        <v>817</v>
      </c>
      <c r="D4" s="1852"/>
    </row>
    <row r="5" spans="1:4" s="1853" customFormat="1" ht="14.25" thickBot="1">
      <c r="A5" s="1854" t="s">
        <v>1286</v>
      </c>
      <c r="B5" s="1855"/>
      <c r="C5" s="1856" t="s">
        <v>1287</v>
      </c>
      <c r="D5" s="1852"/>
    </row>
    <row r="6" spans="1:4" ht="13.5" thickTop="1">
      <c r="A6" s="1670"/>
      <c r="B6" s="1670"/>
      <c r="C6" s="1803"/>
      <c r="D6" s="669"/>
    </row>
    <row r="7" spans="1:4" ht="12.75">
      <c r="A7" s="1804" t="s">
        <v>830</v>
      </c>
      <c r="B7" s="1804" t="s">
        <v>1288</v>
      </c>
      <c r="C7" s="1805"/>
      <c r="D7" s="1806"/>
    </row>
    <row r="8" spans="1:4" ht="12.75">
      <c r="A8" s="1804"/>
      <c r="B8" s="1804" t="s">
        <v>1289</v>
      </c>
      <c r="C8" s="1807">
        <v>81259613.7</v>
      </c>
      <c r="D8" s="1806"/>
    </row>
    <row r="9" spans="1:4" ht="12.75">
      <c r="A9" s="1804"/>
      <c r="B9" s="1804" t="s">
        <v>1290</v>
      </c>
      <c r="C9" s="1807"/>
      <c r="D9" s="1806"/>
    </row>
    <row r="10" spans="1:4" ht="12.75">
      <c r="A10" s="1804" t="s">
        <v>841</v>
      </c>
      <c r="B10" s="1804" t="s">
        <v>1291</v>
      </c>
      <c r="C10" s="1807">
        <v>10299991.98</v>
      </c>
      <c r="D10" s="1806"/>
    </row>
    <row r="11" spans="1:4" ht="13.5" thickBot="1">
      <c r="A11" s="1808"/>
      <c r="B11" s="1808" t="s">
        <v>1292</v>
      </c>
      <c r="C11" s="1809">
        <v>715122.38</v>
      </c>
      <c r="D11" s="1806"/>
    </row>
    <row r="12" spans="1:4" ht="13.5" thickTop="1">
      <c r="A12" s="1810"/>
      <c r="B12" s="1811"/>
      <c r="C12" s="1812"/>
      <c r="D12" s="669"/>
    </row>
    <row r="13" spans="1:4" ht="12.75">
      <c r="A13" s="1810"/>
      <c r="B13" s="1813" t="s">
        <v>1293</v>
      </c>
      <c r="C13" s="1812"/>
      <c r="D13" s="669"/>
    </row>
    <row r="14" spans="1:4" ht="12.75">
      <c r="A14" s="1671"/>
      <c r="B14" s="1671"/>
      <c r="C14" s="1814"/>
      <c r="D14" s="669"/>
    </row>
    <row r="15" spans="1:4" ht="12.75">
      <c r="A15" s="1815" t="s">
        <v>850</v>
      </c>
      <c r="B15" s="1813" t="s">
        <v>1294</v>
      </c>
      <c r="C15" s="1814">
        <f>SUM(C16:C19)</f>
        <v>0</v>
      </c>
      <c r="D15" s="669"/>
    </row>
    <row r="16" spans="1:4" ht="12.75">
      <c r="A16" s="1816"/>
      <c r="B16" s="1817" t="s">
        <v>1295</v>
      </c>
      <c r="C16" s="1805"/>
      <c r="D16" s="1806"/>
    </row>
    <row r="17" spans="1:4" s="2011" customFormat="1" ht="13.5" customHeight="1">
      <c r="A17" s="1818"/>
      <c r="B17" s="1819" t="s">
        <v>1323</v>
      </c>
      <c r="C17" s="1807">
        <v>0</v>
      </c>
      <c r="D17" s="1806"/>
    </row>
    <row r="18" spans="1:4" s="2011" customFormat="1" ht="16.5" customHeight="1">
      <c r="A18" s="1818"/>
      <c r="B18" s="1819" t="s">
        <v>1296</v>
      </c>
      <c r="C18" s="1807">
        <v>0</v>
      </c>
      <c r="D18" s="1806"/>
    </row>
    <row r="19" spans="1:4" s="2011" customFormat="1" ht="12">
      <c r="A19" s="1818"/>
      <c r="B19" s="1820" t="s">
        <v>1297</v>
      </c>
      <c r="C19" s="1807">
        <v>0</v>
      </c>
      <c r="D19" s="1806"/>
    </row>
    <row r="20" spans="1:4" ht="12.75">
      <c r="A20" s="1821"/>
      <c r="B20" s="1822"/>
      <c r="C20" s="1814"/>
      <c r="D20" s="669"/>
    </row>
    <row r="21" spans="1:4" ht="12.75">
      <c r="A21" s="1823" t="s">
        <v>860</v>
      </c>
      <c r="B21" s="1823" t="s">
        <v>1298</v>
      </c>
      <c r="C21" s="1814">
        <f>SUM(C22:C26)</f>
        <v>666805.71</v>
      </c>
      <c r="D21" s="669"/>
    </row>
    <row r="22" spans="1:4" ht="12.75">
      <c r="A22" s="1818"/>
      <c r="B22" s="1818" t="s">
        <v>1299</v>
      </c>
      <c r="C22" s="1807">
        <v>0</v>
      </c>
      <c r="D22" s="1806"/>
    </row>
    <row r="23" spans="1:4" ht="12.75">
      <c r="A23" s="1818"/>
      <c r="B23" s="1824" t="s">
        <v>1300</v>
      </c>
      <c r="C23" s="1807">
        <v>0</v>
      </c>
      <c r="D23" s="1806"/>
    </row>
    <row r="24" spans="1:4" s="2011" customFormat="1" ht="15.75" customHeight="1">
      <c r="A24" s="1818"/>
      <c r="B24" s="1825" t="s">
        <v>1301</v>
      </c>
      <c r="C24" s="1826">
        <v>0.04</v>
      </c>
      <c r="D24" s="1806"/>
    </row>
    <row r="25" spans="1:4" s="2011" customFormat="1" ht="15.75" customHeight="1">
      <c r="A25" s="1827"/>
      <c r="B25" s="1819" t="s">
        <v>1302</v>
      </c>
      <c r="C25" s="1826">
        <v>52805.67</v>
      </c>
      <c r="D25" s="1828"/>
    </row>
    <row r="26" spans="1:4" s="2011" customFormat="1" ht="12">
      <c r="A26" s="1827"/>
      <c r="B26" s="1819" t="s">
        <v>117</v>
      </c>
      <c r="C26" s="1826">
        <v>614000</v>
      </c>
      <c r="D26" s="1806"/>
    </row>
    <row r="27" spans="1:4" ht="13.5" thickBot="1">
      <c r="A27" s="1671"/>
      <c r="B27" s="1671"/>
      <c r="C27" s="1814"/>
      <c r="D27" s="669"/>
    </row>
    <row r="28" spans="1:4" ht="15" thickBot="1" thickTop="1">
      <c r="A28" s="1829" t="s">
        <v>879</v>
      </c>
      <c r="B28" s="1829" t="s">
        <v>1303</v>
      </c>
      <c r="C28" s="1830">
        <f>SUM(C15,C21)</f>
        <v>666805.71</v>
      </c>
      <c r="D28" s="669"/>
    </row>
    <row r="29" spans="1:4" ht="14.25" thickTop="1">
      <c r="A29" s="1831"/>
      <c r="B29" s="1832"/>
      <c r="C29" s="1833"/>
      <c r="D29" s="669"/>
    </row>
    <row r="30" spans="1:4" ht="12.75">
      <c r="A30" s="1834"/>
      <c r="B30" s="1835" t="s">
        <v>1304</v>
      </c>
      <c r="C30" s="1814"/>
      <c r="D30" s="669"/>
    </row>
    <row r="31" spans="1:4" ht="12.75">
      <c r="A31" s="1834"/>
      <c r="B31" s="1671"/>
      <c r="C31" s="1814"/>
      <c r="D31" s="669"/>
    </row>
    <row r="32" spans="1:4" ht="12.75">
      <c r="A32" s="1836" t="s">
        <v>883</v>
      </c>
      <c r="B32" s="1835" t="s">
        <v>1305</v>
      </c>
      <c r="C32" s="1814">
        <f>SUM(C33:C38)</f>
        <v>105616.37</v>
      </c>
      <c r="D32" s="669"/>
    </row>
    <row r="33" spans="1:4" ht="12.75">
      <c r="A33" s="1837"/>
      <c r="B33" s="1816" t="s">
        <v>1306</v>
      </c>
      <c r="C33" s="1805"/>
      <c r="D33" s="1806"/>
    </row>
    <row r="34" spans="1:4" ht="12.75">
      <c r="A34" s="1837"/>
      <c r="B34" s="1824" t="s">
        <v>1324</v>
      </c>
      <c r="C34" s="1807">
        <v>79641.77</v>
      </c>
      <c r="D34" s="1806"/>
    </row>
    <row r="35" spans="1:4" ht="12.75">
      <c r="A35" s="1838"/>
      <c r="B35" s="1839" t="s">
        <v>1307</v>
      </c>
      <c r="C35" s="1840">
        <v>0</v>
      </c>
      <c r="D35" s="1806"/>
    </row>
    <row r="36" spans="1:4" ht="12.75">
      <c r="A36" s="1838"/>
      <c r="B36" s="1839" t="s">
        <v>1296</v>
      </c>
      <c r="C36" s="1840">
        <v>25954.6</v>
      </c>
      <c r="D36" s="1806"/>
    </row>
    <row r="37" spans="1:4" ht="12.75">
      <c r="A37" s="1838"/>
      <c r="B37" s="1824" t="s">
        <v>1297</v>
      </c>
      <c r="C37" s="1840">
        <v>20</v>
      </c>
      <c r="D37" s="1806"/>
    </row>
    <row r="38" spans="1:4" ht="12.75">
      <c r="A38" s="1837"/>
      <c r="B38" s="1841" t="s">
        <v>1308</v>
      </c>
      <c r="C38" s="1807">
        <v>0</v>
      </c>
      <c r="D38" s="1806"/>
    </row>
    <row r="39" spans="1:4" ht="12.75">
      <c r="A39" s="1834"/>
      <c r="B39" s="1671"/>
      <c r="C39" s="1814"/>
      <c r="D39" s="669"/>
    </row>
    <row r="40" spans="1:4" ht="12.75">
      <c r="A40" s="1842" t="s">
        <v>996</v>
      </c>
      <c r="B40" s="1835" t="s">
        <v>1309</v>
      </c>
      <c r="C40" s="1814">
        <f>SUM(C41:C44)</f>
        <v>185595.5</v>
      </c>
      <c r="D40" s="669"/>
    </row>
    <row r="41" spans="1:4" ht="12.75">
      <c r="A41" s="1837"/>
      <c r="B41" s="1804" t="s">
        <v>1310</v>
      </c>
      <c r="C41" s="1807">
        <v>159990</v>
      </c>
      <c r="D41" s="1806"/>
    </row>
    <row r="42" spans="1:4" ht="12.75">
      <c r="A42" s="1837"/>
      <c r="B42" s="1841" t="s">
        <v>1311</v>
      </c>
      <c r="C42" s="1807">
        <v>0</v>
      </c>
      <c r="D42" s="1806"/>
    </row>
    <row r="43" spans="1:4" ht="12.75">
      <c r="A43" s="1837"/>
      <c r="B43" s="1841" t="s">
        <v>1312</v>
      </c>
      <c r="C43" s="1807">
        <v>0</v>
      </c>
      <c r="D43" s="1806"/>
    </row>
    <row r="44" spans="1:4" ht="12.75">
      <c r="A44" s="1837"/>
      <c r="B44" s="1841" t="s">
        <v>1313</v>
      </c>
      <c r="C44" s="1807">
        <v>25605.5</v>
      </c>
      <c r="D44" s="1806"/>
    </row>
    <row r="45" spans="1:4" ht="13.5" thickBot="1">
      <c r="A45" s="1671"/>
      <c r="B45" s="1671"/>
      <c r="C45" s="1814"/>
      <c r="D45" s="669"/>
    </row>
    <row r="46" spans="1:4" ht="15" thickBot="1" thickTop="1">
      <c r="A46" s="1843" t="s">
        <v>1001</v>
      </c>
      <c r="B46" s="1843" t="s">
        <v>1314</v>
      </c>
      <c r="C46" s="1844">
        <f>SUM(C32,C40)</f>
        <v>291211.87</v>
      </c>
      <c r="D46" s="669"/>
    </row>
    <row r="47" spans="1:4" ht="15" thickBot="1" thickTop="1">
      <c r="A47" s="1829" t="s">
        <v>1003</v>
      </c>
      <c r="B47" s="1829" t="s">
        <v>1315</v>
      </c>
      <c r="C47" s="1830">
        <f>SUM(C28-C46)</f>
        <v>375593.83999999997</v>
      </c>
      <c r="D47" s="669"/>
    </row>
    <row r="48" spans="1:4" ht="13.5" thickTop="1">
      <c r="A48" s="1804" t="s">
        <v>1006</v>
      </c>
      <c r="B48" s="1804" t="s">
        <v>1316</v>
      </c>
      <c r="C48" s="1805"/>
      <c r="D48" s="1806"/>
    </row>
    <row r="49" spans="1:4" ht="12.75">
      <c r="A49" s="1804"/>
      <c r="B49" s="1804" t="s">
        <v>1317</v>
      </c>
      <c r="C49" s="1805"/>
      <c r="D49" s="1806"/>
    </row>
    <row r="50" spans="1:4" ht="12.75">
      <c r="A50" s="1804"/>
      <c r="B50" s="1804" t="s">
        <v>1318</v>
      </c>
      <c r="C50" s="1805"/>
      <c r="D50" s="1806"/>
    </row>
    <row r="51" spans="1:4" ht="12.75">
      <c r="A51" s="1804"/>
      <c r="B51" s="1804" t="s">
        <v>1319</v>
      </c>
      <c r="C51" s="1805"/>
      <c r="D51" s="1806"/>
    </row>
    <row r="52" spans="1:4" ht="12.75">
      <c r="A52" s="1804"/>
      <c r="B52" s="1845" t="s">
        <v>1320</v>
      </c>
      <c r="C52" s="1805"/>
      <c r="D52" s="1806"/>
    </row>
    <row r="53" spans="1:4" ht="13.5" thickBot="1">
      <c r="A53" s="1846"/>
      <c r="B53" s="1847" t="s">
        <v>1322</v>
      </c>
      <c r="C53" s="1848"/>
      <c r="D53" s="1806"/>
    </row>
    <row r="54" spans="1:4" ht="12.75">
      <c r="A54" s="669"/>
      <c r="B54" s="669"/>
      <c r="C54" s="1849"/>
      <c r="D54" s="66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VII</oddHeader>
    <oddFooter>&amp;C- 72 -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22.25390625" style="107" customWidth="1"/>
    <col min="2" max="2" width="31.00390625" style="23" customWidth="1"/>
    <col min="3" max="3" width="17.25390625" style="23" bestFit="1" customWidth="1"/>
    <col min="4" max="5" width="10.125" style="23" bestFit="1" customWidth="1"/>
    <col min="6" max="6" width="9.00390625" style="23" bestFit="1" customWidth="1"/>
    <col min="7" max="16384" width="9.125" style="23" customWidth="1"/>
  </cols>
  <sheetData>
    <row r="1" spans="1:4" ht="12.75">
      <c r="A1" s="669"/>
      <c r="B1" s="669"/>
      <c r="C1" s="669"/>
      <c r="D1" s="669"/>
    </row>
    <row r="2" spans="1:4" ht="18.75">
      <c r="A2" s="2006"/>
      <c r="B2" s="1857" t="s">
        <v>1325</v>
      </c>
      <c r="C2" s="669"/>
      <c r="D2" s="669"/>
    </row>
    <row r="3" spans="1:4" ht="13.5" thickBot="1">
      <c r="A3" s="669"/>
      <c r="B3" s="669"/>
      <c r="C3" s="669"/>
      <c r="D3" s="669"/>
    </row>
    <row r="4" spans="1:4" s="2005" customFormat="1" ht="16.5" thickBot="1">
      <c r="A4" s="2001" t="s">
        <v>1326</v>
      </c>
      <c r="B4" s="2002" t="s">
        <v>1327</v>
      </c>
      <c r="C4" s="2003" t="s">
        <v>1328</v>
      </c>
      <c r="D4" s="2004"/>
    </row>
    <row r="5" spans="1:4" ht="12.75">
      <c r="A5" s="942" t="s">
        <v>1329</v>
      </c>
      <c r="B5" s="1134" t="s">
        <v>1330</v>
      </c>
      <c r="C5" s="1859">
        <v>32888248.45</v>
      </c>
      <c r="D5" s="669"/>
    </row>
    <row r="6" spans="1:4" ht="12.75">
      <c r="A6" s="942" t="s">
        <v>1338</v>
      </c>
      <c r="B6" s="1860" t="s">
        <v>1339</v>
      </c>
      <c r="C6" s="1859">
        <v>214029400</v>
      </c>
      <c r="D6" s="669"/>
    </row>
    <row r="7" spans="1:4" ht="12.75">
      <c r="A7" s="942" t="s">
        <v>1331</v>
      </c>
      <c r="B7" s="1134" t="s">
        <v>1332</v>
      </c>
      <c r="C7" s="1859">
        <v>0</v>
      </c>
      <c r="D7" s="669"/>
    </row>
    <row r="8" spans="1:4" ht="12.75">
      <c r="A8" s="843" t="s">
        <v>1333</v>
      </c>
      <c r="B8" s="1134" t="s">
        <v>1332</v>
      </c>
      <c r="C8" s="1859">
        <v>0</v>
      </c>
      <c r="D8" s="669"/>
    </row>
    <row r="9" spans="1:4" ht="12.75">
      <c r="A9" s="942" t="s">
        <v>1334</v>
      </c>
      <c r="B9" s="1134" t="s">
        <v>1335</v>
      </c>
      <c r="C9" s="1859">
        <v>0</v>
      </c>
      <c r="D9" s="669"/>
    </row>
    <row r="10" spans="1:4" ht="12.75">
      <c r="A10" s="942" t="s">
        <v>1336</v>
      </c>
      <c r="B10" s="1134" t="s">
        <v>1337</v>
      </c>
      <c r="C10" s="1859">
        <v>0</v>
      </c>
      <c r="D10" s="669"/>
    </row>
    <row r="11" spans="1:4" ht="12.75">
      <c r="A11" s="1719" t="s">
        <v>1340</v>
      </c>
      <c r="B11" s="1860" t="s">
        <v>1341</v>
      </c>
      <c r="C11" s="1859">
        <v>0</v>
      </c>
      <c r="D11" s="669"/>
    </row>
    <row r="12" spans="1:4" s="62" customFormat="1" ht="15">
      <c r="A12" s="2007" t="s">
        <v>139</v>
      </c>
      <c r="B12" s="1871"/>
      <c r="C12" s="1872">
        <f>SUM(C5:C11)</f>
        <v>246917648.45</v>
      </c>
      <c r="D12" s="1742"/>
    </row>
    <row r="13" spans="1:4" ht="12.75">
      <c r="A13" s="942"/>
      <c r="B13" s="1019"/>
      <c r="C13" s="1859"/>
      <c r="D13" s="669"/>
    </row>
    <row r="14" spans="1:4" ht="12.75">
      <c r="A14" s="942" t="s">
        <v>1342</v>
      </c>
      <c r="B14" s="1134" t="s">
        <v>1343</v>
      </c>
      <c r="C14" s="1859">
        <v>506259267.23</v>
      </c>
      <c r="D14" s="669"/>
    </row>
    <row r="15" spans="1:4" ht="12.75">
      <c r="A15" s="942" t="s">
        <v>1348</v>
      </c>
      <c r="B15" s="1134" t="s">
        <v>1349</v>
      </c>
      <c r="C15" s="1859">
        <v>733943.2</v>
      </c>
      <c r="D15" s="669"/>
    </row>
    <row r="16" spans="1:4" ht="12.75">
      <c r="A16" s="942" t="s">
        <v>1372</v>
      </c>
      <c r="B16" s="1134" t="s">
        <v>1373</v>
      </c>
      <c r="C16" s="1859">
        <v>16823596.46</v>
      </c>
      <c r="D16" s="1863"/>
    </row>
    <row r="17" spans="1:4" ht="12.75">
      <c r="A17" s="942" t="s">
        <v>1360</v>
      </c>
      <c r="B17" s="1134" t="s">
        <v>1361</v>
      </c>
      <c r="C17" s="1859">
        <v>9541200</v>
      </c>
      <c r="D17" s="1863"/>
    </row>
    <row r="18" spans="1:4" ht="12.75">
      <c r="A18" s="942" t="s">
        <v>1364</v>
      </c>
      <c r="B18" s="1134" t="s">
        <v>1365</v>
      </c>
      <c r="C18" s="1859">
        <v>715122.38</v>
      </c>
      <c r="D18" s="1863"/>
    </row>
    <row r="19" spans="1:4" ht="12.75">
      <c r="A19" s="942" t="s">
        <v>1374</v>
      </c>
      <c r="B19" s="1134" t="s">
        <v>1375</v>
      </c>
      <c r="C19" s="1859">
        <v>1493.71</v>
      </c>
      <c r="D19" s="1863"/>
    </row>
    <row r="20" spans="1:4" ht="12.75">
      <c r="A20" s="942" t="s">
        <v>1350</v>
      </c>
      <c r="B20" s="1134" t="s">
        <v>1351</v>
      </c>
      <c r="C20" s="1859">
        <v>7808</v>
      </c>
      <c r="D20" s="1006"/>
    </row>
    <row r="21" spans="1:4" ht="12.75">
      <c r="A21" s="942" t="s">
        <v>1370</v>
      </c>
      <c r="B21" s="1134" t="s">
        <v>1371</v>
      </c>
      <c r="C21" s="1859">
        <v>43669.6</v>
      </c>
      <c r="D21" s="1863"/>
    </row>
    <row r="22" spans="1:4" ht="12.75">
      <c r="A22" s="942" t="s">
        <v>1366</v>
      </c>
      <c r="B22" s="1134" t="s">
        <v>1367</v>
      </c>
      <c r="C22" s="1859">
        <v>38150963.62</v>
      </c>
      <c r="D22" s="1863"/>
    </row>
    <row r="23" spans="1:4" ht="12.75">
      <c r="A23" s="942"/>
      <c r="B23" s="1134"/>
      <c r="C23" s="1859"/>
      <c r="D23" s="669"/>
    </row>
    <row r="24" spans="1:4" ht="12.75">
      <c r="A24" s="942" t="s">
        <v>1368</v>
      </c>
      <c r="B24" s="1134" t="s">
        <v>1369</v>
      </c>
      <c r="C24" s="1859">
        <v>212084512.39</v>
      </c>
      <c r="D24" s="1863"/>
    </row>
    <row r="25" spans="1:4" ht="13.5">
      <c r="A25" s="942" t="s">
        <v>1356</v>
      </c>
      <c r="B25" s="1134" t="s">
        <v>1357</v>
      </c>
      <c r="C25" s="1859">
        <v>1512975.01</v>
      </c>
      <c r="D25" s="1862"/>
    </row>
    <row r="26" spans="1:4" ht="12.75">
      <c r="A26" s="942" t="s">
        <v>1352</v>
      </c>
      <c r="B26" s="1134" t="s">
        <v>1353</v>
      </c>
      <c r="C26" s="1859">
        <v>3449974.44</v>
      </c>
      <c r="D26" s="1006"/>
    </row>
    <row r="27" spans="1:4" ht="13.5">
      <c r="A27" s="942"/>
      <c r="B27" s="1134"/>
      <c r="C27" s="1859"/>
      <c r="D27" s="1862"/>
    </row>
    <row r="28" spans="1:4" ht="12.75">
      <c r="A28" s="942" t="s">
        <v>1344</v>
      </c>
      <c r="B28" s="1134" t="s">
        <v>1345</v>
      </c>
      <c r="C28" s="1859">
        <v>3009130.52</v>
      </c>
      <c r="D28" s="669"/>
    </row>
    <row r="29" spans="1:4" ht="12.75">
      <c r="A29" s="942" t="s">
        <v>1358</v>
      </c>
      <c r="B29" s="1134" t="s">
        <v>1359</v>
      </c>
      <c r="C29" s="1859">
        <v>835923.24</v>
      </c>
      <c r="D29" s="1863"/>
    </row>
    <row r="30" spans="1:4" ht="12.75">
      <c r="A30" s="942" t="s">
        <v>1346</v>
      </c>
      <c r="B30" s="1134" t="s">
        <v>1347</v>
      </c>
      <c r="C30" s="1859">
        <v>4206638.7</v>
      </c>
      <c r="D30" s="669"/>
    </row>
    <row r="31" spans="1:4" ht="12.75">
      <c r="A31" s="942" t="s">
        <v>1362</v>
      </c>
      <c r="B31" s="1134" t="s">
        <v>1363</v>
      </c>
      <c r="C31" s="1859">
        <v>13650746.17</v>
      </c>
      <c r="D31" s="1863"/>
    </row>
    <row r="32" spans="1:4" ht="12.75">
      <c r="A32" s="942" t="s">
        <v>1354</v>
      </c>
      <c r="B32" s="1134" t="s">
        <v>1355</v>
      </c>
      <c r="C32" s="1859">
        <v>11305149.57</v>
      </c>
      <c r="D32" s="1861"/>
    </row>
    <row r="33" spans="1:3" ht="12.75">
      <c r="A33" s="942"/>
      <c r="B33" s="1134"/>
      <c r="C33" s="1859"/>
    </row>
    <row r="34" spans="1:4" ht="12.75">
      <c r="A34" s="942" t="s">
        <v>1376</v>
      </c>
      <c r="B34" s="3" t="s">
        <v>1377</v>
      </c>
      <c r="C34" s="1859">
        <v>14442501.51</v>
      </c>
      <c r="D34" s="1863"/>
    </row>
    <row r="35" spans="1:4" ht="12.75">
      <c r="A35" s="2008" t="s">
        <v>1378</v>
      </c>
      <c r="B35" s="181" t="s">
        <v>1379</v>
      </c>
      <c r="C35" s="944">
        <v>0</v>
      </c>
      <c r="D35" s="1863"/>
    </row>
    <row r="36" spans="1:4" ht="12.75">
      <c r="A36" s="2008"/>
      <c r="B36" s="181"/>
      <c r="C36" s="944"/>
      <c r="D36" s="1863"/>
    </row>
    <row r="37" spans="1:4" ht="12.75">
      <c r="A37" s="2008" t="s">
        <v>1380</v>
      </c>
      <c r="B37" s="181" t="s">
        <v>1381</v>
      </c>
      <c r="C37" s="1546">
        <v>8997061.57</v>
      </c>
      <c r="D37" s="1863"/>
    </row>
    <row r="38" spans="1:4" ht="12.75">
      <c r="A38" s="2008" t="s">
        <v>1382</v>
      </c>
      <c r="B38" s="181" t="s">
        <v>224</v>
      </c>
      <c r="C38" s="1859">
        <v>3802.87</v>
      </c>
      <c r="D38" s="1863"/>
    </row>
    <row r="39" spans="1:4" s="62" customFormat="1" ht="15">
      <c r="A39" s="2009" t="s">
        <v>1383</v>
      </c>
      <c r="B39" s="1868"/>
      <c r="C39" s="1869">
        <f>SUM(C14:C38)</f>
        <v>845775480.19</v>
      </c>
      <c r="D39" s="1870"/>
    </row>
    <row r="40" spans="1:4" ht="12.75">
      <c r="A40" s="942"/>
      <c r="B40" s="1864"/>
      <c r="C40" s="1859"/>
      <c r="D40" s="1863"/>
    </row>
    <row r="41" spans="1:4" s="66" customFormat="1" ht="16.5" thickBot="1">
      <c r="A41" s="2010" t="s">
        <v>1208</v>
      </c>
      <c r="B41" s="1865"/>
      <c r="C41" s="1866">
        <f>SUM(C12+C39)</f>
        <v>1092693128.64</v>
      </c>
      <c r="D41" s="1867"/>
    </row>
    <row r="42" spans="1:4" ht="12.75">
      <c r="A42" s="669"/>
      <c r="B42" s="669"/>
      <c r="C42" s="669"/>
      <c r="D42" s="1863"/>
    </row>
    <row r="43" spans="1:4" ht="12.75">
      <c r="A43" s="669"/>
      <c r="B43" s="669"/>
      <c r="C43" s="669"/>
      <c r="D43" s="186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VIII/1</oddHeader>
    <oddFooter>&amp;C- 73 -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3.75390625" style="353" customWidth="1"/>
    <col min="2" max="2" width="24.00390625" style="151" bestFit="1" customWidth="1"/>
    <col min="3" max="3" width="7.75390625" style="23" bestFit="1" customWidth="1"/>
    <col min="4" max="4" width="7.625" style="23" bestFit="1" customWidth="1"/>
    <col min="5" max="5" width="6.00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6.875" style="23" customWidth="1"/>
    <col min="10" max="16384" width="9.125" style="23" customWidth="1"/>
  </cols>
  <sheetData>
    <row r="1" spans="1:8" ht="12.75">
      <c r="A1" s="1036"/>
      <c r="B1" s="600"/>
      <c r="C1" s="600"/>
      <c r="D1" s="600"/>
      <c r="E1" s="600"/>
      <c r="G1" s="600"/>
      <c r="H1" s="600"/>
    </row>
    <row r="2" spans="1:8" ht="12.75">
      <c r="A2" s="1035"/>
      <c r="B2" s="600"/>
      <c r="C2" s="600"/>
      <c r="D2" s="600"/>
      <c r="E2" s="600"/>
      <c r="F2" s="600"/>
      <c r="G2" s="600"/>
      <c r="H2" s="600"/>
    </row>
    <row r="3" spans="1:5" ht="12.75">
      <c r="A3" s="669"/>
      <c r="B3" s="669"/>
      <c r="C3" s="669"/>
      <c r="D3" s="669"/>
      <c r="E3" s="669"/>
    </row>
    <row r="4" spans="1:5" ht="18.75">
      <c r="A4" s="1161" t="s">
        <v>1635</v>
      </c>
      <c r="B4" s="669"/>
      <c r="C4" s="669"/>
      <c r="D4" s="669"/>
      <c r="E4" s="669"/>
    </row>
    <row r="5" spans="1:5" ht="12.75">
      <c r="A5" s="1194"/>
      <c r="B5" s="669"/>
      <c r="C5" s="669"/>
      <c r="D5" s="669"/>
      <c r="E5" s="669"/>
    </row>
    <row r="6" spans="1:5" ht="13.5" thickBot="1">
      <c r="A6" s="1194"/>
      <c r="B6" s="669"/>
      <c r="C6" s="669"/>
      <c r="D6" s="669"/>
      <c r="E6" s="669"/>
    </row>
    <row r="7" spans="1:5" ht="14.25" thickBot="1">
      <c r="A7" s="1195" t="s">
        <v>1643</v>
      </c>
      <c r="B7" s="967" t="s">
        <v>1644</v>
      </c>
      <c r="C7" s="968" t="s">
        <v>42</v>
      </c>
      <c r="D7" s="969" t="s">
        <v>1843</v>
      </c>
      <c r="E7" s="669"/>
    </row>
    <row r="8" spans="1:5" ht="12.75">
      <c r="A8" s="1196" t="s">
        <v>1645</v>
      </c>
      <c r="B8" s="970" t="s">
        <v>1646</v>
      </c>
      <c r="C8" s="971">
        <v>25</v>
      </c>
      <c r="D8" s="972"/>
      <c r="E8" s="669"/>
    </row>
    <row r="9" spans="1:5" ht="12.75">
      <c r="A9" s="1197" t="s">
        <v>1647</v>
      </c>
      <c r="B9" s="973" t="s">
        <v>1648</v>
      </c>
      <c r="C9" s="974">
        <v>694</v>
      </c>
      <c r="D9" s="975">
        <f>SUM(C8+C9)</f>
        <v>719</v>
      </c>
      <c r="E9" s="669"/>
    </row>
    <row r="10" spans="1:5" ht="13.5" thickBot="1">
      <c r="A10" s="1198"/>
      <c r="B10" s="977" t="s">
        <v>1649</v>
      </c>
      <c r="C10" s="978">
        <v>-3043</v>
      </c>
      <c r="D10" s="979">
        <v>-3043</v>
      </c>
      <c r="E10" s="669"/>
    </row>
    <row r="11" spans="1:5" ht="12.75">
      <c r="A11" s="1199" t="s">
        <v>1650</v>
      </c>
      <c r="B11" s="980" t="s">
        <v>1646</v>
      </c>
      <c r="C11" s="971">
        <v>136</v>
      </c>
      <c r="D11" s="981"/>
      <c r="E11" s="669"/>
    </row>
    <row r="12" spans="1:5" ht="13.5" thickBot="1">
      <c r="A12" s="1200" t="s">
        <v>1651</v>
      </c>
      <c r="B12" s="982" t="s">
        <v>1648</v>
      </c>
      <c r="C12" s="983">
        <v>175</v>
      </c>
      <c r="D12" s="984">
        <f>SUM(C11+C12)</f>
        <v>311</v>
      </c>
      <c r="E12" s="669"/>
    </row>
    <row r="13" spans="1:5" ht="12.75">
      <c r="A13" s="1199" t="s">
        <v>1652</v>
      </c>
      <c r="B13" s="985"/>
      <c r="C13" s="986"/>
      <c r="D13" s="972"/>
      <c r="E13" s="669"/>
    </row>
    <row r="14" spans="1:5" ht="12.75">
      <c r="A14" s="1201" t="s">
        <v>1653</v>
      </c>
      <c r="B14" s="976" t="s">
        <v>1646</v>
      </c>
      <c r="C14" s="974">
        <v>98</v>
      </c>
      <c r="D14" s="984"/>
      <c r="E14" s="669"/>
    </row>
    <row r="15" spans="1:5" ht="12.75">
      <c r="A15" s="1200" t="s">
        <v>1654</v>
      </c>
      <c r="B15" s="976" t="s">
        <v>1646</v>
      </c>
      <c r="C15" s="987">
        <v>13</v>
      </c>
      <c r="D15" s="988"/>
      <c r="E15" s="669"/>
    </row>
    <row r="16" spans="1:5" ht="13.5" thickBot="1">
      <c r="A16" s="1198" t="s">
        <v>1655</v>
      </c>
      <c r="B16" s="989" t="s">
        <v>1648</v>
      </c>
      <c r="C16" s="990">
        <v>242</v>
      </c>
      <c r="D16" s="991">
        <f>SUM(C14+C15+C16)</f>
        <v>353</v>
      </c>
      <c r="E16" s="669"/>
    </row>
    <row r="17" spans="1:5" ht="12.75">
      <c r="A17" s="1196" t="s">
        <v>1656</v>
      </c>
      <c r="B17" s="992" t="s">
        <v>1646</v>
      </c>
      <c r="C17" s="993">
        <v>5676</v>
      </c>
      <c r="D17" s="994"/>
      <c r="E17" s="669"/>
    </row>
    <row r="18" spans="1:5" ht="13.5" thickBot="1">
      <c r="A18" s="1197" t="s">
        <v>1657</v>
      </c>
      <c r="B18" s="995" t="s">
        <v>1648</v>
      </c>
      <c r="C18" s="996">
        <v>1</v>
      </c>
      <c r="D18" s="988">
        <f>SUM(C17+C18)</f>
        <v>5677</v>
      </c>
      <c r="E18" s="669"/>
    </row>
    <row r="19" spans="1:5" ht="12.75">
      <c r="A19" s="1196" t="s">
        <v>1658</v>
      </c>
      <c r="B19" s="970" t="s">
        <v>1648</v>
      </c>
      <c r="C19" s="971">
        <v>2450</v>
      </c>
      <c r="D19" s="972"/>
      <c r="E19" s="669"/>
    </row>
    <row r="20" spans="1:5" ht="13.5" thickBot="1">
      <c r="A20" s="1197" t="s">
        <v>1659</v>
      </c>
      <c r="B20" s="997" t="s">
        <v>1646</v>
      </c>
      <c r="C20" s="998">
        <v>1</v>
      </c>
      <c r="D20" s="975">
        <f>SUM(C19+C20)</f>
        <v>2451</v>
      </c>
      <c r="E20" s="669"/>
    </row>
    <row r="21" spans="1:5" ht="13.5" thickBot="1">
      <c r="A21" s="1204" t="s">
        <v>1660</v>
      </c>
      <c r="B21" s="999"/>
      <c r="C21" s="1000"/>
      <c r="D21" s="1001">
        <f>SUM(D9+D12+D16+D18+D20)</f>
        <v>9511</v>
      </c>
      <c r="E21" s="669"/>
    </row>
    <row r="22" spans="1:5" ht="14.25" thickBot="1">
      <c r="A22" s="1205"/>
      <c r="B22" s="1002"/>
      <c r="C22" s="1002"/>
      <c r="D22" s="1003"/>
      <c r="E22" s="669"/>
    </row>
    <row r="23" spans="1:5" ht="14.25" thickBot="1">
      <c r="A23" s="1206" t="s">
        <v>1661</v>
      </c>
      <c r="B23" s="1002"/>
      <c r="C23" s="1004"/>
      <c r="D23" s="1003">
        <v>-3043</v>
      </c>
      <c r="E23" s="669"/>
    </row>
    <row r="24" spans="1:5" ht="14.25" thickBot="1">
      <c r="A24" s="1207" t="s">
        <v>1662</v>
      </c>
      <c r="B24" s="999"/>
      <c r="C24" s="1005"/>
      <c r="D24" s="1001">
        <f>SUM(D21+D22+D23)</f>
        <v>6468</v>
      </c>
      <c r="E24" s="669"/>
    </row>
    <row r="25" spans="1:5" ht="12.75">
      <c r="A25" s="1006"/>
      <c r="B25" s="1006"/>
      <c r="C25" s="1006"/>
      <c r="D25" s="1006"/>
      <c r="E25" s="669"/>
    </row>
    <row r="26" spans="1:5" ht="13.5">
      <c r="A26" s="1007"/>
      <c r="B26" s="1007"/>
      <c r="C26" s="1007"/>
      <c r="D26" s="1008"/>
      <c r="E26" s="1006"/>
    </row>
    <row r="27" spans="1:5" ht="13.5">
      <c r="A27" s="1208"/>
      <c r="B27" s="1007"/>
      <c r="C27" s="1209"/>
      <c r="D27" s="1008"/>
      <c r="E27" s="1006"/>
    </row>
    <row r="28" spans="1:5" ht="13.5">
      <c r="A28" s="1210"/>
      <c r="B28" s="1006"/>
      <c r="C28" s="1211"/>
      <c r="D28" s="1212"/>
      <c r="E28" s="1006"/>
    </row>
    <row r="29" spans="1:6" ht="12.75">
      <c r="A29" s="669"/>
      <c r="B29" s="669"/>
      <c r="C29" s="669"/>
      <c r="D29" s="669"/>
      <c r="E29" s="669"/>
      <c r="F29" s="669"/>
    </row>
    <row r="30" spans="1:6" ht="18.75">
      <c r="A30" s="1161" t="s">
        <v>1636</v>
      </c>
      <c r="B30" s="669"/>
      <c r="C30" s="669"/>
      <c r="D30" s="669"/>
      <c r="E30" s="669"/>
      <c r="F30" s="669"/>
    </row>
    <row r="31" spans="1:6" ht="13.5" thickBot="1">
      <c r="A31" s="669"/>
      <c r="B31" s="669"/>
      <c r="C31" s="669"/>
      <c r="D31" s="669"/>
      <c r="E31" s="669"/>
      <c r="F31" s="669"/>
    </row>
    <row r="32" spans="1:6" ht="14.25" thickBot="1">
      <c r="A32" s="1164" t="s">
        <v>1643</v>
      </c>
      <c r="B32" s="1009" t="s">
        <v>1644</v>
      </c>
      <c r="C32" s="968" t="s">
        <v>42</v>
      </c>
      <c r="D32" s="1010" t="s">
        <v>1843</v>
      </c>
      <c r="E32" s="669"/>
      <c r="F32" s="669"/>
    </row>
    <row r="33" spans="1:6" ht="13.5" thickBot="1">
      <c r="A33" s="1204" t="s">
        <v>1645</v>
      </c>
      <c r="B33" s="1011" t="s">
        <v>1648</v>
      </c>
      <c r="C33" s="1012">
        <v>19</v>
      </c>
      <c r="D33" s="1013">
        <v>19</v>
      </c>
      <c r="E33" s="669"/>
      <c r="F33" s="669"/>
    </row>
    <row r="34" spans="1:6" ht="12.75">
      <c r="A34" s="1213" t="s">
        <v>1650</v>
      </c>
      <c r="B34" s="495" t="s">
        <v>1646</v>
      </c>
      <c r="C34" s="456">
        <v>171</v>
      </c>
      <c r="D34" s="1014"/>
      <c r="E34" s="669"/>
      <c r="F34" s="669"/>
    </row>
    <row r="35" spans="1:6" ht="13.5" thickBot="1">
      <c r="A35" s="1214"/>
      <c r="B35" s="1015" t="s">
        <v>1648</v>
      </c>
      <c r="C35" s="1219">
        <v>1249</v>
      </c>
      <c r="D35" s="1026">
        <f>SUM(C34)+C35</f>
        <v>1420</v>
      </c>
      <c r="E35" s="669"/>
      <c r="F35" s="669"/>
    </row>
    <row r="36" spans="1:6" ht="12.75">
      <c r="A36" s="1196" t="s">
        <v>1663</v>
      </c>
      <c r="B36" s="1017" t="s">
        <v>1646</v>
      </c>
      <c r="C36" s="1018">
        <v>135</v>
      </c>
      <c r="D36" s="1014"/>
      <c r="E36" s="669"/>
      <c r="F36" s="669"/>
    </row>
    <row r="37" spans="1:6" ht="12.75">
      <c r="A37" s="1200"/>
      <c r="B37" s="1019" t="s">
        <v>1648</v>
      </c>
      <c r="C37" s="1020">
        <v>56</v>
      </c>
      <c r="D37" s="1021"/>
      <c r="E37" s="669"/>
      <c r="F37" s="669"/>
    </row>
    <row r="38" spans="1:6" ht="12.75">
      <c r="A38" s="1197" t="s">
        <v>1664</v>
      </c>
      <c r="B38" s="1019" t="s">
        <v>1646</v>
      </c>
      <c r="C38" s="1022">
        <v>28</v>
      </c>
      <c r="D38" s="1023"/>
      <c r="E38" s="669"/>
      <c r="F38" s="669"/>
    </row>
    <row r="39" spans="1:6" ht="13.5" thickBot="1">
      <c r="A39" s="1198"/>
      <c r="B39" s="1024" t="s">
        <v>1648</v>
      </c>
      <c r="C39" s="1025">
        <v>291</v>
      </c>
      <c r="D39" s="1026">
        <f>SUM(C36:C39)</f>
        <v>510</v>
      </c>
      <c r="E39" s="669"/>
      <c r="F39" s="669"/>
    </row>
    <row r="40" spans="1:6" ht="12.75">
      <c r="A40" s="1196" t="s">
        <v>1665</v>
      </c>
      <c r="B40" s="1027" t="s">
        <v>1646</v>
      </c>
      <c r="C40" s="1027">
        <v>70.5</v>
      </c>
      <c r="D40" s="1014"/>
      <c r="E40" s="669"/>
      <c r="F40" s="669"/>
    </row>
    <row r="41" spans="1:6" ht="13.5" thickBot="1">
      <c r="A41" s="1214"/>
      <c r="B41" s="1015" t="s">
        <v>1666</v>
      </c>
      <c r="C41" s="1028">
        <v>170</v>
      </c>
      <c r="D41" s="1016">
        <f>SUM(C40:C41)</f>
        <v>240.5</v>
      </c>
      <c r="E41" s="669"/>
      <c r="F41" s="669"/>
    </row>
    <row r="42" spans="1:6" ht="12.75">
      <c r="A42" s="1196" t="s">
        <v>1656</v>
      </c>
      <c r="B42" s="1017" t="s">
        <v>1646</v>
      </c>
      <c r="C42" s="1029">
        <v>612</v>
      </c>
      <c r="D42" s="1014"/>
      <c r="E42" s="669"/>
      <c r="F42" s="669"/>
    </row>
    <row r="43" spans="1:6" ht="13.5" thickBot="1">
      <c r="A43" s="1198"/>
      <c r="B43" s="1024"/>
      <c r="C43" s="1030"/>
      <c r="D43" s="1031">
        <v>612</v>
      </c>
      <c r="E43" s="669"/>
      <c r="F43" s="669"/>
    </row>
    <row r="44" spans="1:6" ht="12.75">
      <c r="A44" s="1202" t="s">
        <v>1637</v>
      </c>
      <c r="B44" s="1029"/>
      <c r="C44" s="1215"/>
      <c r="D44" s="1023"/>
      <c r="E44" s="669"/>
      <c r="F44" s="669"/>
    </row>
    <row r="45" spans="1:6" ht="13.5" thickBot="1">
      <c r="A45" s="1203" t="s">
        <v>1638</v>
      </c>
      <c r="B45" s="1216"/>
      <c r="C45" s="474"/>
      <c r="D45" s="1023">
        <v>100</v>
      </c>
      <c r="E45" s="669"/>
      <c r="F45" s="669"/>
    </row>
    <row r="46" spans="1:6" ht="16.5" thickBot="1">
      <c r="A46" s="1217" t="s">
        <v>1660</v>
      </c>
      <c r="B46" s="1032"/>
      <c r="C46" s="1033"/>
      <c r="D46" s="1034">
        <f>SUM(D33)+D35+D37+D39+D41+D43+D44+D45</f>
        <v>2901.5</v>
      </c>
      <c r="E46" s="669"/>
      <c r="F46" s="669"/>
    </row>
    <row r="47" spans="1:6" ht="16.5" thickBot="1">
      <c r="A47" s="1081" t="s">
        <v>1667</v>
      </c>
      <c r="B47" s="1032"/>
      <c r="C47" s="1032"/>
      <c r="D47" s="1218">
        <v>240</v>
      </c>
      <c r="E47" s="669"/>
      <c r="F47" s="669"/>
    </row>
    <row r="48" spans="1:6" ht="12.75">
      <c r="A48" s="669"/>
      <c r="B48" s="669"/>
      <c r="C48" s="669"/>
      <c r="D48" s="669"/>
      <c r="E48" s="669"/>
      <c r="F48" s="669"/>
    </row>
    <row r="49" spans="1:6" ht="12.75">
      <c r="A49" s="669"/>
      <c r="B49" s="669"/>
      <c r="C49" s="669"/>
      <c r="D49" s="669"/>
      <c r="E49" s="669"/>
      <c r="F49" s="66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III/3</oddHeader>
    <oddFooter>&amp;C- 6 -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24.00390625" style="23" customWidth="1"/>
    <col min="2" max="2" width="26.625" style="107" bestFit="1" customWidth="1"/>
    <col min="3" max="3" width="23.25390625" style="23" customWidth="1"/>
    <col min="4" max="4" width="14.375" style="23" bestFit="1" customWidth="1"/>
    <col min="5" max="6" width="10.125" style="23" bestFit="1" customWidth="1"/>
    <col min="7" max="7" width="9.00390625" style="23" bestFit="1" customWidth="1"/>
    <col min="8" max="16384" width="9.125" style="23" customWidth="1"/>
  </cols>
  <sheetData>
    <row r="1" spans="1:4" ht="12.75">
      <c r="A1" s="1873"/>
      <c r="B1" s="1874"/>
      <c r="C1" s="1874"/>
      <c r="D1" s="1874"/>
    </row>
    <row r="2" spans="1:4" ht="18.75">
      <c r="A2" s="1875" t="s">
        <v>1384</v>
      </c>
      <c r="B2" s="23"/>
      <c r="C2" s="1876"/>
      <c r="D2" s="600"/>
    </row>
    <row r="3" spans="1:4" ht="12.75">
      <c r="A3" s="1877"/>
      <c r="B3" s="1877"/>
      <c r="C3" s="1877"/>
      <c r="D3" s="600"/>
    </row>
    <row r="4" spans="1:4" ht="16.5" thickBot="1">
      <c r="A4" s="1878" t="s">
        <v>1385</v>
      </c>
      <c r="B4" s="1879"/>
      <c r="C4" s="1876" t="s">
        <v>1386</v>
      </c>
      <c r="D4" s="600"/>
    </row>
    <row r="5" spans="1:4" s="66" customFormat="1" ht="16.5" thickBot="1">
      <c r="A5" s="1904" t="s">
        <v>1387</v>
      </c>
      <c r="B5" s="1905"/>
      <c r="C5" s="1906">
        <v>9291893.08</v>
      </c>
      <c r="D5" s="1907"/>
    </row>
    <row r="6" spans="1:4" ht="12.75">
      <c r="A6" s="1880" t="s">
        <v>1388</v>
      </c>
      <c r="B6" s="1881"/>
      <c r="C6" s="1882"/>
      <c r="D6" s="600"/>
    </row>
    <row r="7" spans="1:4" ht="12.75">
      <c r="A7" s="1883"/>
      <c r="B7" s="1884" t="s">
        <v>1389</v>
      </c>
      <c r="C7" s="1885">
        <v>6920000</v>
      </c>
      <c r="D7" s="600"/>
    </row>
    <row r="8" spans="1:4" ht="12.75">
      <c r="A8" s="1886" t="s">
        <v>1390</v>
      </c>
      <c r="B8" s="1887" t="s">
        <v>1391</v>
      </c>
      <c r="C8" s="1888">
        <f>SUM(C5:C7)</f>
        <v>16211893.08</v>
      </c>
      <c r="D8" s="600"/>
    </row>
    <row r="9" spans="1:4" ht="12.75">
      <c r="A9" s="1883" t="s">
        <v>1392</v>
      </c>
      <c r="B9" s="1884" t="s">
        <v>1393</v>
      </c>
      <c r="C9" s="1885">
        <v>806532</v>
      </c>
      <c r="D9" s="600"/>
    </row>
    <row r="10" spans="1:4" ht="12.75">
      <c r="A10" s="1883"/>
      <c r="B10" s="1884" t="s">
        <v>1394</v>
      </c>
      <c r="C10" s="1885">
        <v>1627085.2</v>
      </c>
      <c r="D10" s="600"/>
    </row>
    <row r="11" spans="1:4" ht="12.75">
      <c r="A11" s="1883"/>
      <c r="B11" s="1884" t="s">
        <v>1395</v>
      </c>
      <c r="C11" s="1885">
        <v>165000</v>
      </c>
      <c r="D11" s="600"/>
    </row>
    <row r="12" spans="1:4" ht="12.75">
      <c r="A12" s="1883"/>
      <c r="B12" s="1884" t="s">
        <v>1396</v>
      </c>
      <c r="C12" s="1885">
        <v>4072075.88</v>
      </c>
      <c r="D12" s="600"/>
    </row>
    <row r="13" spans="1:4" ht="13.5" thickBot="1">
      <c r="A13" s="1889" t="s">
        <v>1397</v>
      </c>
      <c r="B13" s="1890"/>
      <c r="C13" s="1891">
        <f>SUM(C9:C12)</f>
        <v>6670693.08</v>
      </c>
      <c r="D13" s="600"/>
    </row>
    <row r="14" spans="1:4" s="66" customFormat="1" ht="16.5" thickBot="1">
      <c r="A14" s="1900" t="s">
        <v>1398</v>
      </c>
      <c r="B14" s="1901"/>
      <c r="C14" s="1902">
        <f>SUM(C8-C13)</f>
        <v>9541200</v>
      </c>
      <c r="D14" s="1674"/>
    </row>
    <row r="15" spans="1:4" ht="12.75">
      <c r="A15" s="1892"/>
      <c r="B15" s="1892"/>
      <c r="C15" s="1893"/>
      <c r="D15" s="600"/>
    </row>
    <row r="16" spans="1:4" ht="12.75">
      <c r="A16" s="1877"/>
      <c r="B16" s="1877"/>
      <c r="C16" s="1877"/>
      <c r="D16" s="600"/>
    </row>
    <row r="17" spans="1:4" ht="16.5" thickBot="1">
      <c r="A17" s="1878" t="s">
        <v>1399</v>
      </c>
      <c r="B17" s="1879"/>
      <c r="C17" s="1876"/>
      <c r="D17" s="600"/>
    </row>
    <row r="18" spans="1:4" s="66" customFormat="1" ht="16.5" thickBot="1">
      <c r="A18" s="1904" t="s">
        <v>1387</v>
      </c>
      <c r="B18" s="1908"/>
      <c r="C18" s="1906">
        <v>44195.6</v>
      </c>
      <c r="D18" s="1907"/>
    </row>
    <row r="19" spans="1:4" ht="12.75">
      <c r="A19" s="1880" t="s">
        <v>1388</v>
      </c>
      <c r="B19" s="1894" t="s">
        <v>702</v>
      </c>
      <c r="C19" s="1882">
        <v>134</v>
      </c>
      <c r="D19" s="600"/>
    </row>
    <row r="20" spans="1:4" ht="12.75">
      <c r="A20" s="1886" t="s">
        <v>1390</v>
      </c>
      <c r="B20" s="1895" t="s">
        <v>1391</v>
      </c>
      <c r="C20" s="1888">
        <f>SUM(C18:C19)</f>
        <v>44329.6</v>
      </c>
      <c r="D20" s="600"/>
    </row>
    <row r="21" spans="1:4" ht="12.75">
      <c r="A21" s="1883" t="s">
        <v>1392</v>
      </c>
      <c r="B21" s="1896" t="s">
        <v>1400</v>
      </c>
      <c r="C21" s="1885">
        <v>660</v>
      </c>
      <c r="D21" s="600"/>
    </row>
    <row r="22" spans="1:4" ht="13.5" thickBot="1">
      <c r="A22" s="1889" t="s">
        <v>1397</v>
      </c>
      <c r="B22" s="1897"/>
      <c r="C22" s="1891">
        <v>660</v>
      </c>
      <c r="D22" s="600"/>
    </row>
    <row r="23" spans="1:4" s="66" customFormat="1" ht="16.5" thickBot="1">
      <c r="A23" s="1900" t="s">
        <v>1401</v>
      </c>
      <c r="B23" s="1903"/>
      <c r="C23" s="1902">
        <f>SUM(C20-C22)</f>
        <v>43669.6</v>
      </c>
      <c r="D23" s="1674"/>
    </row>
    <row r="24" spans="1:4" ht="12.75">
      <c r="A24" s="1877"/>
      <c r="B24" s="1877"/>
      <c r="C24" s="1898"/>
      <c r="D24" s="600"/>
    </row>
    <row r="25" spans="1:4" ht="12.75">
      <c r="A25" s="1877"/>
      <c r="B25" s="1877"/>
      <c r="C25" s="1877"/>
      <c r="D25" s="600"/>
    </row>
    <row r="26" spans="1:4" ht="16.5" thickBot="1">
      <c r="A26" s="1878" t="s">
        <v>1402</v>
      </c>
      <c r="B26" s="1879"/>
      <c r="C26" s="1876"/>
      <c r="D26" s="600"/>
    </row>
    <row r="27" spans="1:4" s="66" customFormat="1" ht="16.5" thickBot="1">
      <c r="A27" s="1904" t="s">
        <v>1387</v>
      </c>
      <c r="B27" s="1905"/>
      <c r="C27" s="1906">
        <v>713603.83</v>
      </c>
      <c r="D27" s="1907"/>
    </row>
    <row r="28" spans="1:4" ht="12.75">
      <c r="A28" s="1880" t="s">
        <v>1388</v>
      </c>
      <c r="B28" s="1881" t="s">
        <v>702</v>
      </c>
      <c r="C28" s="1882">
        <v>2178.55</v>
      </c>
      <c r="D28" s="600"/>
    </row>
    <row r="29" spans="1:4" ht="12.75">
      <c r="A29" s="1886" t="s">
        <v>1390</v>
      </c>
      <c r="B29" s="1887" t="s">
        <v>1391</v>
      </c>
      <c r="C29" s="1888">
        <f>SUM(C27:C28)</f>
        <v>715782.38</v>
      </c>
      <c r="D29" s="600"/>
    </row>
    <row r="30" spans="1:4" ht="12.75">
      <c r="A30" s="1883" t="s">
        <v>1392</v>
      </c>
      <c r="B30" s="1884" t="s">
        <v>1400</v>
      </c>
      <c r="C30" s="1885">
        <v>660</v>
      </c>
      <c r="D30" s="600"/>
    </row>
    <row r="31" spans="1:4" ht="13.5" thickBot="1">
      <c r="A31" s="1889" t="s">
        <v>1397</v>
      </c>
      <c r="B31" s="1890"/>
      <c r="C31" s="1891">
        <v>660</v>
      </c>
      <c r="D31" s="600"/>
    </row>
    <row r="32" spans="1:4" s="66" customFormat="1" ht="16.5" thickBot="1">
      <c r="A32" s="1900" t="s">
        <v>1403</v>
      </c>
      <c r="B32" s="1901"/>
      <c r="C32" s="1902">
        <f>SUM(C29-C31)</f>
        <v>715122.38</v>
      </c>
      <c r="D32" s="1674"/>
    </row>
    <row r="33" spans="1:4" ht="12.75">
      <c r="A33" s="600"/>
      <c r="B33" s="600"/>
      <c r="C33" s="1899"/>
      <c r="D33" s="600"/>
    </row>
    <row r="34" spans="1:4" ht="12.75">
      <c r="A34" s="600"/>
      <c r="B34" s="600"/>
      <c r="C34" s="600"/>
      <c r="D34" s="600"/>
    </row>
    <row r="35" spans="1:4" ht="12.75">
      <c r="A35" s="600"/>
      <c r="B35" s="600"/>
      <c r="C35" s="600"/>
      <c r="D35" s="600"/>
    </row>
    <row r="36" spans="1:4" ht="12.75">
      <c r="A36" s="600"/>
      <c r="B36" s="600"/>
      <c r="C36" s="600"/>
      <c r="D36" s="600"/>
    </row>
    <row r="37" spans="1:4" ht="12.75">
      <c r="A37" s="600"/>
      <c r="B37" s="600"/>
      <c r="C37" s="600"/>
      <c r="D37" s="600"/>
    </row>
    <row r="38" spans="1:4" ht="12.75">
      <c r="A38" s="600"/>
      <c r="B38" s="600"/>
      <c r="C38" s="600"/>
      <c r="D38" s="600"/>
    </row>
    <row r="39" spans="1:4" ht="12.75">
      <c r="A39" s="600"/>
      <c r="B39" s="600"/>
      <c r="C39" s="600"/>
      <c r="D39" s="600"/>
    </row>
    <row r="40" spans="1:4" ht="12.75">
      <c r="A40" s="600"/>
      <c r="B40" s="600"/>
      <c r="C40" s="600"/>
      <c r="D40" s="600"/>
    </row>
    <row r="41" spans="1:4" ht="12.75">
      <c r="A41" s="600"/>
      <c r="B41" s="600"/>
      <c r="C41" s="600"/>
      <c r="D41" s="600"/>
    </row>
    <row r="42" spans="1:4" ht="12.75">
      <c r="A42" s="600"/>
      <c r="B42" s="600"/>
      <c r="C42" s="600"/>
      <c r="D42" s="600"/>
    </row>
    <row r="43" spans="1:4" ht="12.75">
      <c r="A43" s="600"/>
      <c r="B43" s="600"/>
      <c r="C43" s="600"/>
      <c r="D43" s="600"/>
    </row>
    <row r="44" ht="12.75">
      <c r="B44" s="23"/>
    </row>
    <row r="45" ht="12.75">
      <c r="B45" s="23"/>
    </row>
    <row r="46" ht="12.75">
      <c r="B46" s="23"/>
    </row>
    <row r="47" ht="12.75">
      <c r="B47" s="2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VIII/2</oddHeader>
    <oddFooter>&amp;C- 74 -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43">
      <selection activeCell="H21" sqref="H21:H22"/>
    </sheetView>
  </sheetViews>
  <sheetFormatPr defaultColWidth="9.00390625" defaultRowHeight="12.75"/>
  <cols>
    <col min="1" max="1" width="14.125" style="23" customWidth="1"/>
    <col min="2" max="2" width="11.875" style="107" bestFit="1" customWidth="1"/>
    <col min="3" max="3" width="42.625" style="23" customWidth="1"/>
    <col min="4" max="4" width="14.25390625" style="23" bestFit="1" customWidth="1"/>
    <col min="5" max="6" width="10.125" style="23" bestFit="1" customWidth="1"/>
    <col min="7" max="7" width="9.00390625" style="23" bestFit="1" customWidth="1"/>
    <col min="8" max="16384" width="9.125" style="23" customWidth="1"/>
  </cols>
  <sheetData>
    <row r="1" spans="1:4" ht="12.75">
      <c r="A1" s="669"/>
      <c r="B1" s="669"/>
      <c r="C1" s="669"/>
      <c r="D1" s="24" t="s">
        <v>1404</v>
      </c>
    </row>
    <row r="2" spans="1:4" ht="12.75">
      <c r="A2" s="669"/>
      <c r="B2" s="669"/>
      <c r="C2" s="669"/>
      <c r="D2" s="24"/>
    </row>
    <row r="3" spans="1:4" ht="18.75">
      <c r="A3" s="669"/>
      <c r="B3" s="252"/>
      <c r="C3" s="1909" t="s">
        <v>1405</v>
      </c>
      <c r="D3" s="669"/>
    </row>
    <row r="4" spans="1:4" ht="12.75">
      <c r="A4" s="669"/>
      <c r="B4" s="669"/>
      <c r="C4" s="669"/>
      <c r="D4" s="669"/>
    </row>
    <row r="5" spans="1:4" ht="15.75">
      <c r="A5" s="1677" t="s">
        <v>1406</v>
      </c>
      <c r="B5" s="252"/>
      <c r="D5" s="1163"/>
    </row>
    <row r="6" spans="1:4" ht="13.5" thickBot="1">
      <c r="A6" s="1713"/>
      <c r="B6" s="669"/>
      <c r="C6" s="669"/>
      <c r="D6" s="1163" t="s">
        <v>817</v>
      </c>
    </row>
    <row r="7" spans="1:4" ht="14.25" thickBot="1">
      <c r="A7" s="1910" t="s">
        <v>1407</v>
      </c>
      <c r="B7" s="1749" t="s">
        <v>1408</v>
      </c>
      <c r="C7" s="1749" t="s">
        <v>1409</v>
      </c>
      <c r="D7" s="1753" t="s">
        <v>1410</v>
      </c>
    </row>
    <row r="8" spans="1:4" ht="12.75">
      <c r="A8" s="1858" t="s">
        <v>1411</v>
      </c>
      <c r="B8" s="1911" t="s">
        <v>1412</v>
      </c>
      <c r="C8" s="1912" t="s">
        <v>1452</v>
      </c>
      <c r="D8" s="1946">
        <v>-4365</v>
      </c>
    </row>
    <row r="9" spans="1:4" ht="12.75">
      <c r="A9" s="1858" t="s">
        <v>1411</v>
      </c>
      <c r="B9" s="1913" t="s">
        <v>1413</v>
      </c>
      <c r="C9" s="1914" t="s">
        <v>1414</v>
      </c>
      <c r="D9" s="1915">
        <v>4016382.99</v>
      </c>
    </row>
    <row r="10" spans="1:4" ht="12.75">
      <c r="A10" s="1858" t="s">
        <v>1411</v>
      </c>
      <c r="B10" s="1913" t="s">
        <v>1415</v>
      </c>
      <c r="C10" s="1914" t="s">
        <v>1416</v>
      </c>
      <c r="D10" s="1915">
        <v>712238.4</v>
      </c>
    </row>
    <row r="11" spans="1:4" ht="12.75">
      <c r="A11" s="1858" t="s">
        <v>1411</v>
      </c>
      <c r="B11" s="1913" t="s">
        <v>1417</v>
      </c>
      <c r="C11" s="1914" t="s">
        <v>1418</v>
      </c>
      <c r="D11" s="1915">
        <v>27561</v>
      </c>
    </row>
    <row r="12" spans="1:4" ht="12.75">
      <c r="A12" s="1858" t="s">
        <v>1411</v>
      </c>
      <c r="B12" s="1913" t="s">
        <v>1419</v>
      </c>
      <c r="C12" s="1914" t="s">
        <v>1420</v>
      </c>
      <c r="D12" s="1915">
        <v>1210443</v>
      </c>
    </row>
    <row r="13" spans="1:4" ht="12.75">
      <c r="A13" s="1858" t="s">
        <v>1411</v>
      </c>
      <c r="B13" s="1913" t="s">
        <v>1421</v>
      </c>
      <c r="C13" s="1914" t="s">
        <v>1422</v>
      </c>
      <c r="D13" s="1915">
        <v>22865</v>
      </c>
    </row>
    <row r="14" spans="1:4" ht="12.75">
      <c r="A14" s="1858" t="s">
        <v>1411</v>
      </c>
      <c r="B14" s="1916" t="s">
        <v>1423</v>
      </c>
      <c r="C14" s="1914" t="s">
        <v>1424</v>
      </c>
      <c r="D14" s="1915">
        <v>12088171.51</v>
      </c>
    </row>
    <row r="15" spans="1:4" ht="12.75">
      <c r="A15" s="1858" t="s">
        <v>1411</v>
      </c>
      <c r="B15" s="1916" t="s">
        <v>1425</v>
      </c>
      <c r="C15" s="1914" t="s">
        <v>1426</v>
      </c>
      <c r="D15" s="1915">
        <v>610382.1</v>
      </c>
    </row>
    <row r="16" spans="1:4" ht="12.75">
      <c r="A16" s="1858" t="s">
        <v>1411</v>
      </c>
      <c r="B16" s="1917">
        <v>41</v>
      </c>
      <c r="C16" s="1914" t="s">
        <v>1453</v>
      </c>
      <c r="D16" s="1915">
        <v>1122139.5</v>
      </c>
    </row>
    <row r="17" spans="1:4" ht="12.75">
      <c r="A17" s="1858" t="s">
        <v>1411</v>
      </c>
      <c r="B17" s="1917">
        <v>41</v>
      </c>
      <c r="C17" s="1914" t="s">
        <v>1454</v>
      </c>
      <c r="D17" s="1915">
        <v>139623.9</v>
      </c>
    </row>
    <row r="18" spans="1:4" ht="12.75">
      <c r="A18" s="1858" t="s">
        <v>1411</v>
      </c>
      <c r="B18" s="1913" t="s">
        <v>1427</v>
      </c>
      <c r="C18" s="1914" t="s">
        <v>1428</v>
      </c>
      <c r="D18" s="1915">
        <v>33922.7</v>
      </c>
    </row>
    <row r="19" spans="1:4" ht="12.75">
      <c r="A19" s="1858" t="s">
        <v>1411</v>
      </c>
      <c r="B19" s="1918">
        <v>91</v>
      </c>
      <c r="C19" s="1914" t="s">
        <v>1429</v>
      </c>
      <c r="D19" s="1915">
        <v>160121</v>
      </c>
    </row>
    <row r="20" spans="1:4" ht="12.75">
      <c r="A20" s="1858" t="s">
        <v>1411</v>
      </c>
      <c r="B20" s="1913">
        <v>92</v>
      </c>
      <c r="C20" s="1914" t="s">
        <v>1430</v>
      </c>
      <c r="D20" s="1915">
        <v>93287</v>
      </c>
    </row>
    <row r="21" spans="1:4" ht="12.75">
      <c r="A21" s="1919" t="s">
        <v>1431</v>
      </c>
      <c r="B21" s="1913">
        <v>10</v>
      </c>
      <c r="C21" s="1920" t="s">
        <v>1455</v>
      </c>
      <c r="D21" s="1921">
        <v>43191</v>
      </c>
    </row>
    <row r="22" spans="1:4" ht="13.5" thickBot="1">
      <c r="A22" s="1919" t="s">
        <v>1432</v>
      </c>
      <c r="B22" s="1922">
        <v>10</v>
      </c>
      <c r="C22" s="1923" t="s">
        <v>1456</v>
      </c>
      <c r="D22" s="1924">
        <v>951992.81</v>
      </c>
    </row>
    <row r="23" spans="1:4" ht="16.5" thickBot="1">
      <c r="A23" s="459" t="s">
        <v>361</v>
      </c>
      <c r="B23" s="1925"/>
      <c r="C23" s="1926"/>
      <c r="D23" s="1927">
        <f>SUM(D8:D22)</f>
        <v>21227956.909999996</v>
      </c>
    </row>
    <row r="24" spans="1:4" ht="12.75">
      <c r="A24" s="1159"/>
      <c r="B24" s="669"/>
      <c r="C24" s="669"/>
      <c r="D24" s="669"/>
    </row>
    <row r="25" spans="1:4" ht="12.75">
      <c r="A25" s="1159"/>
      <c r="B25" s="669"/>
      <c r="C25" s="1928"/>
      <c r="D25" s="669"/>
    </row>
    <row r="26" spans="1:4" ht="12.75">
      <c r="A26" s="1159"/>
      <c r="B26" s="669"/>
      <c r="C26" s="669"/>
      <c r="D26" s="669"/>
    </row>
    <row r="27" spans="1:4" ht="12.75">
      <c r="A27" s="1159"/>
      <c r="B27" s="669"/>
      <c r="C27" s="669"/>
      <c r="D27" s="669"/>
    </row>
    <row r="28" spans="1:4" ht="12.75">
      <c r="A28" s="1159"/>
      <c r="B28" s="669"/>
      <c r="C28" s="669"/>
      <c r="D28" s="669"/>
    </row>
    <row r="29" spans="1:4" ht="12.75">
      <c r="A29" s="1159"/>
      <c r="B29" s="669"/>
      <c r="C29" s="669"/>
      <c r="D29" s="669"/>
    </row>
    <row r="30" spans="1:4" ht="12.75">
      <c r="A30" s="1159"/>
      <c r="B30" s="669"/>
      <c r="C30" s="669"/>
      <c r="D30" s="669"/>
    </row>
    <row r="31" spans="1:4" ht="12.75">
      <c r="A31" s="1159"/>
      <c r="B31" s="669"/>
      <c r="C31" s="669"/>
      <c r="D31" s="669"/>
    </row>
    <row r="32" spans="1:4" ht="12.75">
      <c r="A32" s="1159"/>
      <c r="B32" s="669"/>
      <c r="C32" s="669"/>
      <c r="D32" s="669"/>
    </row>
    <row r="33" spans="1:4" ht="12.75">
      <c r="A33" s="1159"/>
      <c r="B33" s="669"/>
      <c r="C33" s="669"/>
      <c r="D33" s="669"/>
    </row>
    <row r="34" spans="1:4" ht="12.75">
      <c r="A34" s="1159"/>
      <c r="B34" s="669"/>
      <c r="C34" s="669"/>
      <c r="D34" s="669"/>
    </row>
    <row r="35" spans="1:4" ht="12.75">
      <c r="A35" s="1159"/>
      <c r="B35" s="669"/>
      <c r="C35" s="669"/>
      <c r="D35" s="669"/>
    </row>
    <row r="36" spans="1:4" ht="12.75">
      <c r="A36" s="1159"/>
      <c r="B36" s="669"/>
      <c r="C36" s="669"/>
      <c r="D36" s="669"/>
    </row>
    <row r="37" spans="1:4" ht="12.75">
      <c r="A37" s="1159"/>
      <c r="B37" s="669"/>
      <c r="C37" s="669"/>
      <c r="D37" s="669"/>
    </row>
    <row r="38" spans="1:4" ht="12.75">
      <c r="A38" s="1159"/>
      <c r="B38" s="669"/>
      <c r="C38" s="669"/>
      <c r="D38" s="669"/>
    </row>
    <row r="39" spans="1:4" ht="12.75">
      <c r="A39" s="1159"/>
      <c r="B39" s="669"/>
      <c r="C39" s="669"/>
      <c r="D39" s="669"/>
    </row>
    <row r="40" spans="1:4" ht="12.75">
      <c r="A40" s="1159"/>
      <c r="B40" s="669"/>
      <c r="C40" s="669"/>
      <c r="D40" s="669"/>
    </row>
    <row r="41" spans="1:4" ht="12.75">
      <c r="A41" s="1159"/>
      <c r="B41" s="669"/>
      <c r="C41" s="669"/>
      <c r="D41" s="669"/>
    </row>
    <row r="42" spans="1:4" ht="12.75">
      <c r="A42" s="1159"/>
      <c r="B42" s="669"/>
      <c r="C42" s="669"/>
      <c r="D42" s="669"/>
    </row>
    <row r="43" spans="1:4" ht="12.75">
      <c r="A43" s="1159"/>
      <c r="B43" s="669"/>
      <c r="C43" s="669"/>
      <c r="D43" s="669"/>
    </row>
    <row r="44" spans="1:4" ht="12.75">
      <c r="A44" s="1159"/>
      <c r="B44" s="669"/>
      <c r="C44" s="669"/>
      <c r="D44" s="669"/>
    </row>
    <row r="45" spans="1:4" ht="12.75">
      <c r="A45" s="1159"/>
      <c r="B45" s="669"/>
      <c r="C45" s="669"/>
      <c r="D45" s="669"/>
    </row>
    <row r="46" spans="1:4" ht="12.75">
      <c r="A46" s="1159"/>
      <c r="B46" s="669"/>
      <c r="C46" s="669"/>
      <c r="D46" s="669"/>
    </row>
    <row r="47" spans="1:4" ht="12.75">
      <c r="A47" s="1159"/>
      <c r="B47" s="669"/>
      <c r="C47" s="669"/>
      <c r="D47" s="669"/>
    </row>
    <row r="48" spans="1:4" ht="12.75">
      <c r="A48" s="1159"/>
      <c r="B48" s="669"/>
      <c r="C48" s="669"/>
      <c r="D48" s="669"/>
    </row>
    <row r="49" spans="1:4" ht="12.75">
      <c r="A49" s="1159"/>
      <c r="B49" s="669"/>
      <c r="C49" s="669"/>
      <c r="D49" s="669"/>
    </row>
    <row r="50" spans="1:4" ht="12.75">
      <c r="A50" s="1159"/>
      <c r="B50" s="669"/>
      <c r="C50" s="669"/>
      <c r="D50" s="669"/>
    </row>
    <row r="51" spans="1:4" ht="12.75">
      <c r="A51" s="1159"/>
      <c r="B51" s="669"/>
      <c r="C51" s="669"/>
      <c r="D51" s="669"/>
    </row>
    <row r="52" spans="1:4" ht="12.75">
      <c r="A52" s="1159"/>
      <c r="B52" s="669"/>
      <c r="C52" s="669"/>
      <c r="D52" s="669"/>
    </row>
    <row r="53" spans="1:4" ht="12.75">
      <c r="A53" s="1159"/>
      <c r="B53" s="669"/>
      <c r="C53" s="669"/>
      <c r="D53" s="669"/>
    </row>
    <row r="54" spans="1:4" ht="12.75">
      <c r="A54" s="1159"/>
      <c r="B54" s="669"/>
      <c r="C54" s="1083" t="s">
        <v>1458</v>
      </c>
      <c r="D54" s="669"/>
    </row>
    <row r="55" spans="1:4" ht="12.75">
      <c r="A55" s="1159"/>
      <c r="B55" s="669"/>
      <c r="C55" s="669"/>
      <c r="D55" s="669"/>
    </row>
    <row r="56" spans="1:4" ht="16.5" thickBot="1">
      <c r="A56" s="1929" t="s">
        <v>1433</v>
      </c>
      <c r="B56" s="23"/>
      <c r="D56" s="1163" t="s">
        <v>817</v>
      </c>
    </row>
    <row r="57" spans="1:4" ht="14.25" thickBot="1">
      <c r="A57" s="1910" t="s">
        <v>1434</v>
      </c>
      <c r="B57" s="1749" t="s">
        <v>1435</v>
      </c>
      <c r="C57" s="1749" t="s">
        <v>1436</v>
      </c>
      <c r="D57" s="1930" t="s">
        <v>1410</v>
      </c>
    </row>
    <row r="58" spans="1:4" ht="12.75">
      <c r="A58" s="1931">
        <v>38811</v>
      </c>
      <c r="B58" s="1932">
        <v>350600208</v>
      </c>
      <c r="C58" s="1932" t="s">
        <v>1437</v>
      </c>
      <c r="D58" s="1933">
        <v>410450</v>
      </c>
    </row>
    <row r="59" spans="1:4" ht="12.75">
      <c r="A59" s="1934">
        <v>39052</v>
      </c>
      <c r="B59" s="1914">
        <v>350600209</v>
      </c>
      <c r="C59" s="1914" t="s">
        <v>1437</v>
      </c>
      <c r="D59" s="1935">
        <v>665556</v>
      </c>
    </row>
    <row r="60" spans="1:4" ht="12.75">
      <c r="A60" s="1936">
        <v>39066</v>
      </c>
      <c r="B60" s="1914">
        <v>350600210</v>
      </c>
      <c r="C60" s="1914" t="s">
        <v>1437</v>
      </c>
      <c r="D60" s="1935">
        <v>222570</v>
      </c>
    </row>
    <row r="61" spans="1:4" ht="12.75">
      <c r="A61" s="1934">
        <v>39782</v>
      </c>
      <c r="B61" s="1914">
        <v>20081820142</v>
      </c>
      <c r="C61" s="1914" t="s">
        <v>1438</v>
      </c>
      <c r="D61" s="1921">
        <v>12887.4</v>
      </c>
    </row>
    <row r="62" spans="1:4" ht="12.75">
      <c r="A62" s="1934">
        <v>39780</v>
      </c>
      <c r="B62" s="1914">
        <v>20081820143</v>
      </c>
      <c r="C62" s="1914" t="s">
        <v>1438</v>
      </c>
      <c r="D62" s="1921">
        <v>325372.1</v>
      </c>
    </row>
    <row r="63" spans="1:4" ht="12.75">
      <c r="A63" s="1934">
        <v>39801</v>
      </c>
      <c r="B63" s="1914">
        <v>20081820165</v>
      </c>
      <c r="C63" s="1914" t="s">
        <v>1438</v>
      </c>
      <c r="D63" s="1921">
        <v>112151</v>
      </c>
    </row>
    <row r="64" spans="1:4" ht="12.75">
      <c r="A64" s="1934">
        <v>39888</v>
      </c>
      <c r="B64" s="1914">
        <v>20091820014</v>
      </c>
      <c r="C64" s="1914" t="s">
        <v>1438</v>
      </c>
      <c r="D64" s="1921">
        <v>50622.35</v>
      </c>
    </row>
    <row r="65" spans="1:4" ht="12.75">
      <c r="A65" s="1934">
        <v>39931</v>
      </c>
      <c r="B65" s="1914">
        <v>20091820026</v>
      </c>
      <c r="C65" s="1914" t="s">
        <v>1438</v>
      </c>
      <c r="D65" s="1921">
        <v>24418.53</v>
      </c>
    </row>
    <row r="66" spans="1:4" ht="12.75">
      <c r="A66" s="1934">
        <v>40155</v>
      </c>
      <c r="B66" s="1914">
        <v>20091820209</v>
      </c>
      <c r="C66" s="1914" t="s">
        <v>1438</v>
      </c>
      <c r="D66" s="1921">
        <v>127911.3</v>
      </c>
    </row>
    <row r="67" spans="1:4" ht="12.75">
      <c r="A67" s="1934">
        <v>40182</v>
      </c>
      <c r="B67" s="1914">
        <v>20091820269</v>
      </c>
      <c r="C67" s="1914" t="s">
        <v>1438</v>
      </c>
      <c r="D67" s="1921">
        <v>42637.1</v>
      </c>
    </row>
    <row r="68" spans="1:4" ht="12.75">
      <c r="A68" s="1936">
        <v>40524</v>
      </c>
      <c r="B68" s="1914">
        <v>20101820219</v>
      </c>
      <c r="C68" s="1914" t="s">
        <v>1439</v>
      </c>
      <c r="D68" s="1921">
        <v>180133.22</v>
      </c>
    </row>
    <row r="69" spans="1:4" ht="12.75">
      <c r="A69" s="1936">
        <v>40549</v>
      </c>
      <c r="B69" s="1914">
        <v>20101820220</v>
      </c>
      <c r="C69" s="1914" t="s">
        <v>1439</v>
      </c>
      <c r="D69" s="1921">
        <v>834253.72</v>
      </c>
    </row>
    <row r="70" spans="1:4" ht="12.75">
      <c r="A70" s="1934">
        <v>40577</v>
      </c>
      <c r="B70" s="1914">
        <v>20101820240</v>
      </c>
      <c r="C70" s="1914" t="s">
        <v>1439</v>
      </c>
      <c r="D70" s="1921">
        <v>630519.32</v>
      </c>
    </row>
    <row r="71" spans="1:4" ht="12.75">
      <c r="A71" s="1934">
        <v>40608</v>
      </c>
      <c r="B71" s="1914">
        <v>20101820286</v>
      </c>
      <c r="C71" s="1914" t="s">
        <v>1439</v>
      </c>
      <c r="D71" s="1921">
        <v>371901.92</v>
      </c>
    </row>
    <row r="72" spans="1:4" ht="12.75">
      <c r="A72" s="1934">
        <v>40640</v>
      </c>
      <c r="B72" s="1914">
        <v>20101820305</v>
      </c>
      <c r="C72" s="1914" t="s">
        <v>1439</v>
      </c>
      <c r="D72" s="1921">
        <v>251738.82</v>
      </c>
    </row>
    <row r="73" spans="1:4" ht="12.75">
      <c r="A73" s="1934">
        <v>40668</v>
      </c>
      <c r="B73" s="1914">
        <v>20111820015</v>
      </c>
      <c r="C73" s="1914" t="s">
        <v>1439</v>
      </c>
      <c r="D73" s="1921">
        <v>257072.32</v>
      </c>
    </row>
    <row r="74" spans="1:4" ht="12.75">
      <c r="A74" s="1936">
        <v>40696</v>
      </c>
      <c r="B74" s="1914">
        <v>20111820042</v>
      </c>
      <c r="C74" s="1914" t="s">
        <v>1439</v>
      </c>
      <c r="D74" s="1921">
        <v>289127.62</v>
      </c>
    </row>
    <row r="75" spans="1:4" ht="12.75">
      <c r="A75" s="1936">
        <v>40738</v>
      </c>
      <c r="B75" s="1914">
        <v>20111820057</v>
      </c>
      <c r="C75" s="1914" t="s">
        <v>1439</v>
      </c>
      <c r="D75" s="1921">
        <v>255278.12</v>
      </c>
    </row>
    <row r="76" spans="1:4" ht="12.75">
      <c r="A76" s="1936">
        <v>40783</v>
      </c>
      <c r="B76" s="1914">
        <v>20111820082</v>
      </c>
      <c r="C76" s="1914" t="s">
        <v>1439</v>
      </c>
      <c r="D76" s="1921">
        <v>708235.24</v>
      </c>
    </row>
    <row r="77" spans="1:4" ht="12.75">
      <c r="A77" s="1934">
        <v>40793</v>
      </c>
      <c r="B77" s="1914">
        <v>20111820094</v>
      </c>
      <c r="C77" s="1914" t="s">
        <v>1439</v>
      </c>
      <c r="D77" s="1921">
        <v>106760.24</v>
      </c>
    </row>
    <row r="78" spans="1:4" ht="12.75">
      <c r="A78" s="1934">
        <v>40818</v>
      </c>
      <c r="B78" s="1914">
        <v>20111820108</v>
      </c>
      <c r="C78" s="1914" t="s">
        <v>1439</v>
      </c>
      <c r="D78" s="1921">
        <v>221123.14</v>
      </c>
    </row>
    <row r="79" spans="1:4" ht="12.75">
      <c r="A79" s="1934">
        <v>40860</v>
      </c>
      <c r="B79" s="1914">
        <v>20111820130</v>
      </c>
      <c r="C79" s="1914" t="s">
        <v>1439</v>
      </c>
      <c r="D79" s="1921">
        <v>182399.16</v>
      </c>
    </row>
    <row r="80" spans="1:4" ht="12.75">
      <c r="A80" s="1934">
        <v>40883</v>
      </c>
      <c r="B80" s="1914">
        <v>20111820150</v>
      </c>
      <c r="C80" s="1914" t="s">
        <v>1439</v>
      </c>
      <c r="D80" s="1921">
        <v>170406.39</v>
      </c>
    </row>
    <row r="81" spans="1:4" ht="12.75">
      <c r="A81" s="1934">
        <v>40917</v>
      </c>
      <c r="B81" s="1914">
        <v>20111820183</v>
      </c>
      <c r="C81" s="1914" t="s">
        <v>1439</v>
      </c>
      <c r="D81" s="1921">
        <v>213170.59</v>
      </c>
    </row>
    <row r="82" spans="1:4" ht="12.75">
      <c r="A82" s="1934">
        <v>40948</v>
      </c>
      <c r="B82" s="1914">
        <v>20111820211</v>
      </c>
      <c r="C82" s="1914" t="s">
        <v>1439</v>
      </c>
      <c r="D82" s="1921">
        <v>278773.33</v>
      </c>
    </row>
    <row r="83" spans="1:4" ht="12.75">
      <c r="A83" s="1934">
        <v>40979</v>
      </c>
      <c r="B83" s="1914">
        <v>20111820272</v>
      </c>
      <c r="C83" s="1914" t="s">
        <v>1439</v>
      </c>
      <c r="D83" s="1921">
        <v>368202.51</v>
      </c>
    </row>
    <row r="84" spans="1:4" ht="12.75">
      <c r="A84" s="1934">
        <v>40926</v>
      </c>
      <c r="B84" s="1914">
        <v>20121820040</v>
      </c>
      <c r="C84" s="1914" t="s">
        <v>1439</v>
      </c>
      <c r="D84" s="1937">
        <v>158078.05</v>
      </c>
    </row>
    <row r="85" spans="1:4" ht="12.75">
      <c r="A85" s="1934">
        <v>40953</v>
      </c>
      <c r="B85" s="1914">
        <v>20121820057</v>
      </c>
      <c r="C85" s="1914" t="s">
        <v>1439</v>
      </c>
      <c r="D85" s="1937">
        <v>210523.85</v>
      </c>
    </row>
    <row r="86" spans="1:4" ht="12.75">
      <c r="A86" s="1934">
        <v>40970</v>
      </c>
      <c r="B86" s="1914">
        <v>20121820074</v>
      </c>
      <c r="C86" s="1938" t="s">
        <v>1440</v>
      </c>
      <c r="D86" s="1937">
        <v>79000</v>
      </c>
    </row>
    <row r="87" spans="1:4" ht="12.75">
      <c r="A87" s="1934">
        <v>40977</v>
      </c>
      <c r="B87" s="1914">
        <v>20121820081</v>
      </c>
      <c r="C87" s="1914" t="s">
        <v>1439</v>
      </c>
      <c r="D87" s="1937">
        <v>235387.74</v>
      </c>
    </row>
    <row r="88" spans="1:4" ht="12.75">
      <c r="A88" s="1934">
        <v>41011</v>
      </c>
      <c r="B88" s="1914">
        <v>20121820115</v>
      </c>
      <c r="C88" s="1914" t="s">
        <v>1439</v>
      </c>
      <c r="D88" s="1937">
        <v>720901.44</v>
      </c>
    </row>
    <row r="89" spans="1:4" ht="12.75">
      <c r="A89" s="1934">
        <v>41044</v>
      </c>
      <c r="B89" s="1914">
        <v>20121820155</v>
      </c>
      <c r="C89" s="1914" t="s">
        <v>1439</v>
      </c>
      <c r="D89" s="1937">
        <v>545462.42</v>
      </c>
    </row>
    <row r="90" spans="1:4" ht="12.75">
      <c r="A90" s="1934">
        <v>41072</v>
      </c>
      <c r="B90" s="1914">
        <v>20121820204</v>
      </c>
      <c r="C90" s="1914" t="s">
        <v>1439</v>
      </c>
      <c r="D90" s="1937">
        <v>608985.24</v>
      </c>
    </row>
    <row r="91" spans="1:4" ht="12.75">
      <c r="A91" s="1934">
        <v>41107</v>
      </c>
      <c r="B91" s="1914">
        <v>20121820246</v>
      </c>
      <c r="C91" s="1914" t="s">
        <v>1439</v>
      </c>
      <c r="D91" s="1937">
        <v>359128.66</v>
      </c>
    </row>
    <row r="92" spans="1:4" ht="12.75">
      <c r="A92" s="1934">
        <v>41138</v>
      </c>
      <c r="B92" s="1914">
        <v>20121820272</v>
      </c>
      <c r="C92" s="1914" t="s">
        <v>1439</v>
      </c>
      <c r="D92" s="1937">
        <v>236349.67</v>
      </c>
    </row>
    <row r="93" spans="1:4" ht="12.75">
      <c r="A93" s="1934">
        <v>41169</v>
      </c>
      <c r="B93" s="1914">
        <v>20121820311</v>
      </c>
      <c r="C93" s="1914" t="s">
        <v>1439</v>
      </c>
      <c r="D93" s="1937">
        <v>160723.8</v>
      </c>
    </row>
    <row r="94" spans="1:4" ht="12.75">
      <c r="A94" s="1934">
        <v>41199</v>
      </c>
      <c r="B94" s="1914">
        <v>20121820346</v>
      </c>
      <c r="C94" s="1914" t="s">
        <v>1439</v>
      </c>
      <c r="D94" s="1937">
        <v>166221.02</v>
      </c>
    </row>
    <row r="95" spans="1:4" ht="12.75">
      <c r="A95" s="1934">
        <v>41229</v>
      </c>
      <c r="B95" s="1914">
        <v>20121820367</v>
      </c>
      <c r="C95" s="1914" t="s">
        <v>1439</v>
      </c>
      <c r="D95" s="1937">
        <v>4027855.5</v>
      </c>
    </row>
    <row r="96" spans="1:4" ht="12.75">
      <c r="A96" s="1934">
        <v>41248</v>
      </c>
      <c r="B96" s="1914">
        <v>20121820388</v>
      </c>
      <c r="C96" s="1914" t="s">
        <v>1439</v>
      </c>
      <c r="D96" s="1937">
        <v>1435087.3</v>
      </c>
    </row>
    <row r="97" spans="1:4" ht="12.75">
      <c r="A97" s="1934">
        <v>41259</v>
      </c>
      <c r="B97" s="1938">
        <v>20121820415</v>
      </c>
      <c r="C97" s="1914" t="s">
        <v>1439</v>
      </c>
      <c r="D97" s="1937">
        <v>237513.42</v>
      </c>
    </row>
    <row r="98" spans="1:4" ht="12.75">
      <c r="A98" s="1934">
        <v>41284</v>
      </c>
      <c r="B98" s="1914">
        <v>20121911070</v>
      </c>
      <c r="C98" s="1914" t="s">
        <v>1441</v>
      </c>
      <c r="D98" s="1921">
        <v>3802</v>
      </c>
    </row>
    <row r="99" spans="1:4" ht="12.75">
      <c r="A99" s="1934">
        <v>41278</v>
      </c>
      <c r="B99" s="1914">
        <v>20121911067</v>
      </c>
      <c r="C99" s="1914" t="s">
        <v>1442</v>
      </c>
      <c r="D99" s="1921">
        <v>7337</v>
      </c>
    </row>
    <row r="100" spans="1:4" ht="12.75">
      <c r="A100" s="1936">
        <v>41274</v>
      </c>
      <c r="B100" s="1914">
        <v>20121911068</v>
      </c>
      <c r="C100" s="1914" t="s">
        <v>1443</v>
      </c>
      <c r="D100" s="1921">
        <v>22728</v>
      </c>
    </row>
    <row r="101" spans="1:4" ht="12.75">
      <c r="A101" s="1936">
        <v>41264</v>
      </c>
      <c r="B101" s="1914">
        <v>20121911071</v>
      </c>
      <c r="C101" s="1938" t="s">
        <v>1444</v>
      </c>
      <c r="D101" s="1921">
        <v>117</v>
      </c>
    </row>
    <row r="102" spans="1:4" ht="12.75">
      <c r="A102" s="1936">
        <v>41243</v>
      </c>
      <c r="B102" s="1914">
        <v>20121910898</v>
      </c>
      <c r="C102" s="1914" t="s">
        <v>1445</v>
      </c>
      <c r="D102" s="1921">
        <v>48000</v>
      </c>
    </row>
    <row r="103" spans="1:4" ht="12.75">
      <c r="A103" s="1934">
        <v>41274</v>
      </c>
      <c r="B103" s="1914">
        <v>20121911055</v>
      </c>
      <c r="C103" s="1914" t="s">
        <v>1446</v>
      </c>
      <c r="D103" s="1921">
        <v>307964</v>
      </c>
    </row>
    <row r="104" spans="1:4" ht="12.75">
      <c r="A104" s="1934">
        <v>41274</v>
      </c>
      <c r="B104" s="1914">
        <v>20121911056</v>
      </c>
      <c r="C104" s="1914" t="s">
        <v>1446</v>
      </c>
      <c r="D104" s="1921">
        <v>90000</v>
      </c>
    </row>
    <row r="105" spans="1:4" ht="12.75">
      <c r="A105" s="1934">
        <v>41282</v>
      </c>
      <c r="B105" s="1914">
        <v>20121210507</v>
      </c>
      <c r="C105" s="1914" t="s">
        <v>1447</v>
      </c>
      <c r="D105" s="1921">
        <v>2880</v>
      </c>
    </row>
    <row r="106" spans="1:4" ht="12.75">
      <c r="A106" s="1934">
        <v>41263</v>
      </c>
      <c r="B106" s="1914">
        <v>20121210441</v>
      </c>
      <c r="C106" s="1914" t="s">
        <v>1448</v>
      </c>
      <c r="D106" s="1921">
        <v>118125</v>
      </c>
    </row>
    <row r="107" spans="1:4" ht="12.75">
      <c r="A107" s="1934">
        <v>41293</v>
      </c>
      <c r="B107" s="1914">
        <v>20121410039</v>
      </c>
      <c r="C107" s="1914" t="s">
        <v>1449</v>
      </c>
      <c r="D107" s="1921">
        <v>206465.4</v>
      </c>
    </row>
    <row r="108" spans="1:4" ht="12.75">
      <c r="A108" s="1934">
        <v>41277</v>
      </c>
      <c r="B108" s="1914">
        <v>20121610283</v>
      </c>
      <c r="C108" s="1914" t="s">
        <v>1450</v>
      </c>
      <c r="D108" s="1921">
        <v>2233</v>
      </c>
    </row>
    <row r="109" spans="1:4" ht="16.5" thickBot="1">
      <c r="A109" s="1939" t="s">
        <v>1451</v>
      </c>
      <c r="B109" s="1940"/>
      <c r="C109" s="1941"/>
      <c r="D109" s="1942">
        <f>SUM(D58:D108)</f>
        <v>17304540.95</v>
      </c>
    </row>
    <row r="110" spans="1:4" ht="12.75">
      <c r="A110" s="669"/>
      <c r="B110" s="669"/>
      <c r="C110" s="1083" t="s">
        <v>1457</v>
      </c>
      <c r="D110" s="669"/>
    </row>
    <row r="111" spans="1:4" ht="12.75">
      <c r="A111" s="669"/>
      <c r="B111" s="669"/>
      <c r="C111" s="669"/>
      <c r="D111" s="669"/>
    </row>
    <row r="112" spans="1:4" ht="12.75">
      <c r="A112" s="669"/>
      <c r="B112" s="669"/>
      <c r="C112" s="669"/>
      <c r="D112" s="669"/>
    </row>
    <row r="113" spans="1:4" ht="12.75">
      <c r="A113" s="669"/>
      <c r="B113" s="669"/>
      <c r="C113" s="669"/>
      <c r="D113" s="669"/>
    </row>
    <row r="114" spans="1:4" ht="12.75">
      <c r="A114" s="669"/>
      <c r="B114" s="669"/>
      <c r="C114" s="669"/>
      <c r="D114" s="669"/>
    </row>
    <row r="115" spans="1:4" ht="12.75">
      <c r="A115" s="669"/>
      <c r="B115" s="669"/>
      <c r="C115" s="669"/>
      <c r="D115" s="669"/>
    </row>
    <row r="116" spans="1:4" ht="12.75">
      <c r="A116" s="669"/>
      <c r="B116" s="669"/>
      <c r="C116" s="669"/>
      <c r="D116" s="669"/>
    </row>
    <row r="117" spans="1:4" ht="12.75">
      <c r="A117" s="669"/>
      <c r="B117" s="669"/>
      <c r="C117" s="669"/>
      <c r="D117" s="669"/>
    </row>
    <row r="118" spans="1:4" ht="12.75">
      <c r="A118" s="669"/>
      <c r="B118" s="669"/>
      <c r="C118" s="669"/>
      <c r="D118" s="669"/>
    </row>
    <row r="119" spans="1:4" ht="12.75">
      <c r="A119" s="669"/>
      <c r="B119" s="669"/>
      <c r="C119" s="669"/>
      <c r="D119" s="669"/>
    </row>
    <row r="120" spans="1:4" ht="12.75">
      <c r="A120" s="1006"/>
      <c r="B120" s="1006"/>
      <c r="C120" s="1006"/>
      <c r="D120" s="1006"/>
    </row>
    <row r="121" spans="1:4" ht="12.75">
      <c r="A121" s="1943"/>
      <c r="B121" s="1006"/>
      <c r="C121" s="1006"/>
      <c r="D121" s="1863"/>
    </row>
    <row r="122" spans="1:4" ht="12.75">
      <c r="A122" s="1006"/>
      <c r="B122" s="1944"/>
      <c r="C122" s="1944"/>
      <c r="D122" s="1945"/>
    </row>
    <row r="123" spans="1:4" ht="12.75">
      <c r="A123" s="669"/>
      <c r="B123" s="669"/>
      <c r="C123" s="669"/>
      <c r="D123" s="669"/>
    </row>
    <row r="124" spans="1:4" ht="12.75">
      <c r="A124" s="669"/>
      <c r="B124" s="669"/>
      <c r="C124" s="1928"/>
      <c r="D124" s="669"/>
    </row>
    <row r="125" spans="1:4" ht="12.75">
      <c r="A125" s="669"/>
      <c r="B125" s="669"/>
      <c r="C125" s="669"/>
      <c r="D125" s="669"/>
    </row>
    <row r="126" spans="1:4" ht="12.75">
      <c r="A126" s="669"/>
      <c r="B126" s="669"/>
      <c r="C126" s="669"/>
      <c r="D126" s="669"/>
    </row>
    <row r="127" spans="1:4" ht="12.75">
      <c r="A127" s="669"/>
      <c r="B127" s="669"/>
      <c r="C127" s="669"/>
      <c r="D127" s="669"/>
    </row>
    <row r="128" spans="1:4" ht="12.75">
      <c r="A128" s="669"/>
      <c r="B128" s="669"/>
      <c r="C128" s="669"/>
      <c r="D128" s="66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2">
      <selection activeCell="I111" sqref="I111"/>
    </sheetView>
  </sheetViews>
  <sheetFormatPr defaultColWidth="36.75390625" defaultRowHeight="12.75"/>
  <cols>
    <col min="1" max="1" width="33.25390625" style="23" bestFit="1" customWidth="1"/>
    <col min="2" max="3" width="10.125" style="23" bestFit="1" customWidth="1"/>
    <col min="4" max="4" width="10.25390625" style="23" bestFit="1" customWidth="1"/>
    <col min="5" max="5" width="8.75390625" style="23" bestFit="1" customWidth="1"/>
    <col min="6" max="6" width="10.25390625" style="23" bestFit="1" customWidth="1"/>
    <col min="7" max="7" width="11.125" style="23" customWidth="1"/>
    <col min="8" max="8" width="9.375" style="23" customWidth="1"/>
    <col min="9" max="9" width="11.125" style="23" customWidth="1"/>
    <col min="10" max="10" width="9.375" style="23" customWidth="1"/>
    <col min="11" max="11" width="11.125" style="23" customWidth="1"/>
    <col min="12" max="12" width="9.375" style="23" customWidth="1"/>
    <col min="13" max="13" width="11.125" style="23" customWidth="1"/>
    <col min="14" max="14" width="9.375" style="23" customWidth="1"/>
    <col min="15" max="15" width="11.125" style="23" customWidth="1"/>
    <col min="16" max="16" width="9.375" style="23" customWidth="1"/>
    <col min="17" max="17" width="11.125" style="23" customWidth="1"/>
    <col min="18" max="18" width="9.375" style="23" customWidth="1"/>
    <col min="19" max="19" width="11.125" style="23" customWidth="1"/>
    <col min="20" max="20" width="9.375" style="23" customWidth="1"/>
    <col min="21" max="21" width="11.125" style="23" customWidth="1"/>
    <col min="22" max="16384" width="36.75390625" style="23" customWidth="1"/>
  </cols>
  <sheetData>
    <row r="1" spans="1:6" ht="17.25" customHeight="1">
      <c r="A1" s="255" t="s">
        <v>384</v>
      </c>
      <c r="D1" s="262"/>
      <c r="E1" s="553"/>
      <c r="F1" s="28" t="s">
        <v>536</v>
      </c>
    </row>
    <row r="2" spans="1:6" ht="13.5" thickBot="1">
      <c r="A2" s="149"/>
      <c r="D2" s="29"/>
      <c r="E2" s="30"/>
      <c r="F2" s="28" t="s">
        <v>42</v>
      </c>
    </row>
    <row r="3" spans="1:6" ht="13.5">
      <c r="A3" s="31" t="s">
        <v>397</v>
      </c>
      <c r="B3" s="34" t="s">
        <v>83</v>
      </c>
      <c r="C3" s="34" t="s">
        <v>208</v>
      </c>
      <c r="D3" s="34" t="s">
        <v>95</v>
      </c>
      <c r="E3" s="34" t="s">
        <v>96</v>
      </c>
      <c r="F3" s="35" t="s">
        <v>95</v>
      </c>
    </row>
    <row r="4" spans="1:6" ht="14.25" thickBot="1">
      <c r="A4" s="638"/>
      <c r="B4" s="39">
        <v>2012</v>
      </c>
      <c r="C4" s="39">
        <v>2012</v>
      </c>
      <c r="D4" s="39" t="s">
        <v>1233</v>
      </c>
      <c r="E4" s="39" t="s">
        <v>97</v>
      </c>
      <c r="F4" s="40" t="s">
        <v>1234</v>
      </c>
    </row>
    <row r="5" spans="1:6" ht="15.75">
      <c r="A5" s="639" t="s">
        <v>100</v>
      </c>
      <c r="B5" s="97"/>
      <c r="C5" s="97"/>
      <c r="D5" s="97"/>
      <c r="E5" s="240"/>
      <c r="F5" s="99"/>
    </row>
    <row r="6" spans="1:6" ht="12.75">
      <c r="A6" s="640" t="s">
        <v>1838</v>
      </c>
      <c r="B6" s="8">
        <f>'11 9'!D45</f>
        <v>435</v>
      </c>
      <c r="C6" s="8">
        <f>'11 9'!E45</f>
        <v>325</v>
      </c>
      <c r="D6" s="8">
        <f>'11 9'!F45</f>
        <v>280</v>
      </c>
      <c r="E6" s="121">
        <f>D6/C6*100</f>
        <v>86.15384615384616</v>
      </c>
      <c r="F6" s="9">
        <f>'11 9'!H45</f>
        <v>739</v>
      </c>
    </row>
    <row r="7" spans="1:6" ht="12.75">
      <c r="A7" s="640" t="s">
        <v>1839</v>
      </c>
      <c r="B7" s="8">
        <f>'11 9'!D46</f>
        <v>600</v>
      </c>
      <c r="C7" s="8">
        <f>'11 9'!E46</f>
        <v>710</v>
      </c>
      <c r="D7" s="8">
        <f>'11 9'!F46</f>
        <v>474</v>
      </c>
      <c r="E7" s="121">
        <f>D7/C7*100</f>
        <v>66.7605633802817</v>
      </c>
      <c r="F7" s="9">
        <f>'11 9'!H46</f>
        <v>754</v>
      </c>
    </row>
    <row r="8" spans="1:6" ht="15" thickBot="1">
      <c r="A8" s="641" t="s">
        <v>1840</v>
      </c>
      <c r="B8" s="554">
        <f>SUM(B6:B7)</f>
        <v>1035</v>
      </c>
      <c r="C8" s="554">
        <f>SUM(C6:C7)</f>
        <v>1035</v>
      </c>
      <c r="D8" s="554">
        <f>SUM(D6:D7)</f>
        <v>754</v>
      </c>
      <c r="E8" s="512">
        <f>D8/C8*100</f>
        <v>72.85024154589372</v>
      </c>
      <c r="F8" s="555">
        <f>SUM(F6:F7)</f>
        <v>1493</v>
      </c>
    </row>
    <row r="9" spans="1:6" ht="15.75">
      <c r="A9" s="639" t="s">
        <v>110</v>
      </c>
      <c r="B9" s="235"/>
      <c r="C9" s="235"/>
      <c r="D9" s="235"/>
      <c r="E9" s="556"/>
      <c r="F9" s="236"/>
    </row>
    <row r="10" spans="1:6" ht="12.75">
      <c r="A10" s="640" t="s">
        <v>1838</v>
      </c>
      <c r="B10" s="8">
        <f>'12 10'!D10</f>
        <v>50</v>
      </c>
      <c r="C10" s="8">
        <f>'12 10'!E10</f>
        <v>50</v>
      </c>
      <c r="D10" s="8">
        <f>'12 10'!F10</f>
        <v>0</v>
      </c>
      <c r="E10" s="121">
        <f>D10/C10*100</f>
        <v>0</v>
      </c>
      <c r="F10" s="9">
        <f>'12 10'!H10</f>
        <v>46</v>
      </c>
    </row>
    <row r="11" spans="1:6" ht="15" thickBot="1">
      <c r="A11" s="641" t="s">
        <v>1840</v>
      </c>
      <c r="B11" s="554">
        <f>SUM(B10:B10)</f>
        <v>50</v>
      </c>
      <c r="C11" s="554">
        <f>SUM(C10:C10)</f>
        <v>50</v>
      </c>
      <c r="D11" s="554">
        <f>SUM(D10:D10)</f>
        <v>0</v>
      </c>
      <c r="E11" s="512">
        <f>D11/C11*100</f>
        <v>0</v>
      </c>
      <c r="F11" s="555">
        <f>SUM(F10:F10)</f>
        <v>46</v>
      </c>
    </row>
    <row r="12" spans="1:6" ht="15.75">
      <c r="A12" s="639" t="s">
        <v>106</v>
      </c>
      <c r="B12" s="557"/>
      <c r="C12" s="557"/>
      <c r="D12" s="557"/>
      <c r="E12" s="557"/>
      <c r="F12" s="558"/>
    </row>
    <row r="13" spans="1:6" ht="12.75">
      <c r="A13" s="640" t="s">
        <v>1838</v>
      </c>
      <c r="B13" s="8">
        <f>'21 12'!D42</f>
        <v>86025</v>
      </c>
      <c r="C13" s="8">
        <f>'21 12'!E42</f>
        <v>90300</v>
      </c>
      <c r="D13" s="8">
        <f>'21 12'!F42</f>
        <v>89379</v>
      </c>
      <c r="E13" s="121">
        <f>D13/C13*100</f>
        <v>98.98006644518273</v>
      </c>
      <c r="F13" s="9">
        <f>'21 12'!H42</f>
        <v>94181</v>
      </c>
    </row>
    <row r="14" spans="1:6" ht="12.75">
      <c r="A14" s="640" t="s">
        <v>1839</v>
      </c>
      <c r="B14" s="8">
        <f>'21 12'!D43</f>
        <v>34700</v>
      </c>
      <c r="C14" s="8">
        <f>'21 12'!E43</f>
        <v>30427</v>
      </c>
      <c r="D14" s="8">
        <f>'21 12'!F43</f>
        <v>15046</v>
      </c>
      <c r="E14" s="121">
        <f>D14/C14*100</f>
        <v>49.44950208696224</v>
      </c>
      <c r="F14" s="9">
        <f>'21 12'!H43</f>
        <v>13378</v>
      </c>
    </row>
    <row r="15" spans="1:6" ht="15" thickBot="1">
      <c r="A15" s="641" t="s">
        <v>1840</v>
      </c>
      <c r="B15" s="554">
        <f>SUM(B13:B14)</f>
        <v>120725</v>
      </c>
      <c r="C15" s="554">
        <f>SUM(C13:C14)</f>
        <v>120727</v>
      </c>
      <c r="D15" s="554">
        <f>SUM(D13:D14)</f>
        <v>104425</v>
      </c>
      <c r="E15" s="512">
        <f>D15/C15*100</f>
        <v>86.49680684519619</v>
      </c>
      <c r="F15" s="555">
        <f>SUM(F13:F14)</f>
        <v>107559</v>
      </c>
    </row>
    <row r="16" spans="1:6" ht="15.75">
      <c r="A16" s="639" t="s">
        <v>225</v>
      </c>
      <c r="B16" s="557"/>
      <c r="C16" s="557"/>
      <c r="D16" s="557"/>
      <c r="E16" s="557"/>
      <c r="F16" s="558"/>
    </row>
    <row r="17" spans="1:6" ht="12.75">
      <c r="A17" s="640" t="s">
        <v>1838</v>
      </c>
      <c r="B17" s="8">
        <f>'22 13'!D41</f>
        <v>0</v>
      </c>
      <c r="C17" s="8">
        <f>'22 13'!E41</f>
        <v>0</v>
      </c>
      <c r="D17" s="8">
        <f>'22 13'!F41</f>
        <v>0</v>
      </c>
      <c r="E17" s="121"/>
      <c r="F17" s="9">
        <f>'22 13'!H41</f>
        <v>22</v>
      </c>
    </row>
    <row r="18" spans="1:6" ht="12.75">
      <c r="A18" s="640" t="s">
        <v>1839</v>
      </c>
      <c r="B18" s="8">
        <f>'22 13'!D42</f>
        <v>0</v>
      </c>
      <c r="C18" s="8">
        <f>'22 13'!E42</f>
        <v>0</v>
      </c>
      <c r="D18" s="8">
        <f>'22 13'!F42</f>
        <v>0</v>
      </c>
      <c r="E18" s="121"/>
      <c r="F18" s="9">
        <f>'22 13'!H42</f>
        <v>1903</v>
      </c>
    </row>
    <row r="19" spans="1:6" ht="15" thickBot="1">
      <c r="A19" s="641" t="s">
        <v>1840</v>
      </c>
      <c r="B19" s="554">
        <f>SUM(B17:B18)</f>
        <v>0</v>
      </c>
      <c r="C19" s="554">
        <f>SUM(C17:C18)</f>
        <v>0</v>
      </c>
      <c r="D19" s="554">
        <f>SUM(D17:D18)</f>
        <v>0</v>
      </c>
      <c r="E19" s="512"/>
      <c r="F19" s="555">
        <f>SUM(F17:F18)</f>
        <v>1925</v>
      </c>
    </row>
    <row r="20" spans="1:6" ht="15.75">
      <c r="A20" s="639" t="s">
        <v>1808</v>
      </c>
      <c r="B20" s="557"/>
      <c r="C20" s="557"/>
      <c r="D20" s="557"/>
      <c r="E20" s="557"/>
      <c r="F20" s="558"/>
    </row>
    <row r="21" spans="1:6" ht="12.75">
      <c r="A21" s="640" t="s">
        <v>1838</v>
      </c>
      <c r="B21" s="8">
        <f>'23 14'!D41</f>
        <v>0</v>
      </c>
      <c r="C21" s="8">
        <f>'23 14'!E41</f>
        <v>389</v>
      </c>
      <c r="D21" s="8">
        <f>'23 14'!F41</f>
        <v>435</v>
      </c>
      <c r="E21" s="121">
        <f>D21/C21*100</f>
        <v>111.82519280205656</v>
      </c>
      <c r="F21" s="9">
        <f>'23 14'!H41</f>
        <v>331</v>
      </c>
    </row>
    <row r="22" spans="1:6" ht="12.75">
      <c r="A22" s="640" t="s">
        <v>1839</v>
      </c>
      <c r="B22" s="8">
        <f>'23 14'!D42</f>
        <v>0</v>
      </c>
      <c r="C22" s="8">
        <f>'23 14'!E42</f>
        <v>26337</v>
      </c>
      <c r="D22" s="8">
        <f>'23 14'!F42</f>
        <v>11765</v>
      </c>
      <c r="E22" s="121">
        <f>D22/C22*100</f>
        <v>44.670995177886624</v>
      </c>
      <c r="F22" s="9">
        <f>'23 14'!H42</f>
        <v>2756</v>
      </c>
    </row>
    <row r="23" spans="1:6" ht="15" thickBot="1">
      <c r="A23" s="641" t="s">
        <v>1840</v>
      </c>
      <c r="B23" s="554">
        <f>SUM(B21:B22)</f>
        <v>0</v>
      </c>
      <c r="C23" s="554">
        <f>SUM(C21:C22)</f>
        <v>26726</v>
      </c>
      <c r="D23" s="554">
        <f>SUM(D21:D22)</f>
        <v>12200</v>
      </c>
      <c r="E23" s="512">
        <f>D23/C23*100</f>
        <v>45.64843223826985</v>
      </c>
      <c r="F23" s="555">
        <f>SUM(F21:F22)</f>
        <v>3087</v>
      </c>
    </row>
    <row r="24" spans="1:6" ht="15.75">
      <c r="A24" s="639" t="s">
        <v>254</v>
      </c>
      <c r="B24" s="97"/>
      <c r="C24" s="97"/>
      <c r="D24" s="97"/>
      <c r="E24" s="85"/>
      <c r="F24" s="99"/>
    </row>
    <row r="25" spans="1:6" ht="12.75">
      <c r="A25" s="640" t="s">
        <v>1838</v>
      </c>
      <c r="B25" s="8">
        <f>'31 15'!D44</f>
        <v>30</v>
      </c>
      <c r="C25" s="8">
        <f>'31 15'!E44</f>
        <v>553</v>
      </c>
      <c r="D25" s="8">
        <f>'31 15'!F44</f>
        <v>550</v>
      </c>
      <c r="E25" s="121">
        <f>D25/C25*100</f>
        <v>99.45750452079565</v>
      </c>
      <c r="F25" s="9">
        <f>'31 15'!H44</f>
        <v>17</v>
      </c>
    </row>
    <row r="26" spans="1:6" ht="12.75">
      <c r="A26" s="640" t="s">
        <v>1839</v>
      </c>
      <c r="B26" s="8">
        <f>'31 15'!D45</f>
        <v>1250</v>
      </c>
      <c r="C26" s="8">
        <f>'31 15'!E45</f>
        <v>3600</v>
      </c>
      <c r="D26" s="8">
        <f>'31 15'!F45</f>
        <v>2829</v>
      </c>
      <c r="E26" s="121">
        <f>D26/C26*100</f>
        <v>78.58333333333334</v>
      </c>
      <c r="F26" s="9">
        <f>'31 15'!H45</f>
        <v>0</v>
      </c>
    </row>
    <row r="27" spans="1:6" ht="15" thickBot="1">
      <c r="A27" s="641" t="s">
        <v>1840</v>
      </c>
      <c r="B27" s="554">
        <f>SUM(B25:B26)</f>
        <v>1280</v>
      </c>
      <c r="C27" s="554">
        <f>SUM(C25:C26)</f>
        <v>4153</v>
      </c>
      <c r="D27" s="554">
        <f>SUM(D25:D26)</f>
        <v>3379</v>
      </c>
      <c r="E27" s="512">
        <f>D27/C27*100</f>
        <v>81.36287021430292</v>
      </c>
      <c r="F27" s="555">
        <f>SUM(F25:F26)</f>
        <v>17</v>
      </c>
    </row>
    <row r="28" spans="1:6" ht="15.75">
      <c r="A28" s="639" t="s">
        <v>101</v>
      </c>
      <c r="B28" s="557"/>
      <c r="C28" s="557"/>
      <c r="D28" s="557"/>
      <c r="E28" s="556"/>
      <c r="F28" s="558"/>
    </row>
    <row r="29" spans="1:6" ht="12.75">
      <c r="A29" s="640" t="s">
        <v>1838</v>
      </c>
      <c r="B29" s="8">
        <f>'41 20'!D38</f>
        <v>6099</v>
      </c>
      <c r="C29" s="8">
        <f>'41 20'!E38</f>
        <v>6109</v>
      </c>
      <c r="D29" s="8">
        <f>'41 20'!F38</f>
        <v>4985</v>
      </c>
      <c r="E29" s="121">
        <f>D29/C29*100</f>
        <v>81.60091668030775</v>
      </c>
      <c r="F29" s="9">
        <f>'41 20'!H38</f>
        <v>6681</v>
      </c>
    </row>
    <row r="30" spans="1:6" ht="12.75">
      <c r="A30" s="640" t="s">
        <v>447</v>
      </c>
      <c r="B30" s="8">
        <f>'41 20'!D39</f>
        <v>137791</v>
      </c>
      <c r="C30" s="8">
        <f>'41 20'!E39</f>
        <v>146812</v>
      </c>
      <c r="D30" s="8">
        <f>'41 20'!F39</f>
        <v>146050</v>
      </c>
      <c r="E30" s="121">
        <f>D30/C30*100</f>
        <v>99.48096885813149</v>
      </c>
      <c r="F30" s="9">
        <f>'41 20'!H39</f>
        <v>148155</v>
      </c>
    </row>
    <row r="31" spans="1:6" ht="12.75">
      <c r="A31" s="640" t="s">
        <v>1839</v>
      </c>
      <c r="B31" s="8">
        <f>'41 20'!D40</f>
        <v>16400</v>
      </c>
      <c r="C31" s="8">
        <f>'41 20'!E40</f>
        <v>23322</v>
      </c>
      <c r="D31" s="8">
        <f>'41 20'!F40</f>
        <v>13982</v>
      </c>
      <c r="E31" s="121">
        <f>D31/C31*100</f>
        <v>59.951976674384696</v>
      </c>
      <c r="F31" s="9">
        <f>'41 20'!H40</f>
        <v>9065</v>
      </c>
    </row>
    <row r="32" spans="1:6" ht="15" thickBot="1">
      <c r="A32" s="641" t="s">
        <v>1840</v>
      </c>
      <c r="B32" s="559">
        <f>SUM(B29:B31)</f>
        <v>160290</v>
      </c>
      <c r="C32" s="559">
        <f>SUM(C29:C31)</f>
        <v>176243</v>
      </c>
      <c r="D32" s="559">
        <f>SUM(D29:D31)</f>
        <v>165017</v>
      </c>
      <c r="E32" s="512">
        <f>D32/C32*100</f>
        <v>93.63038532026803</v>
      </c>
      <c r="F32" s="560">
        <f>SUM(F29:F31)</f>
        <v>163901</v>
      </c>
    </row>
    <row r="33" spans="1:6" ht="15.75">
      <c r="A33" s="639" t="s">
        <v>162</v>
      </c>
      <c r="B33" s="557"/>
      <c r="C33" s="557"/>
      <c r="D33" s="557"/>
      <c r="E33" s="556"/>
      <c r="F33" s="558"/>
    </row>
    <row r="34" spans="1:6" ht="12.75">
      <c r="A34" s="640" t="s">
        <v>1838</v>
      </c>
      <c r="B34" s="8">
        <f>'42 35'!D34</f>
        <v>0</v>
      </c>
      <c r="C34" s="8">
        <f>'42 35'!E34</f>
        <v>0</v>
      </c>
      <c r="D34" s="8">
        <f>'42 35'!F34</f>
        <v>0</v>
      </c>
      <c r="E34" s="121"/>
      <c r="F34" s="9">
        <f>'42 35'!H34</f>
        <v>141</v>
      </c>
    </row>
    <row r="35" spans="1:6" ht="12.75">
      <c r="A35" s="640" t="s">
        <v>1839</v>
      </c>
      <c r="B35" s="8">
        <f>'42 35'!D35</f>
        <v>0</v>
      </c>
      <c r="C35" s="8">
        <f>'42 35'!E35</f>
        <v>0</v>
      </c>
      <c r="D35" s="8">
        <f>'42 35'!F35</f>
        <v>0</v>
      </c>
      <c r="E35" s="121"/>
      <c r="F35" s="9">
        <f>'42 35'!H35</f>
        <v>0</v>
      </c>
    </row>
    <row r="36" spans="1:6" ht="15" thickBot="1">
      <c r="A36" s="641" t="s">
        <v>1840</v>
      </c>
      <c r="B36" s="554">
        <f>SUM(B34:B35)</f>
        <v>0</v>
      </c>
      <c r="C36" s="554">
        <f>SUM(C34:C35)</f>
        <v>0</v>
      </c>
      <c r="D36" s="554">
        <f>SUM(D34:D35)</f>
        <v>0</v>
      </c>
      <c r="E36" s="512"/>
      <c r="F36" s="555">
        <f>SUM(F34:F35)</f>
        <v>141</v>
      </c>
    </row>
    <row r="37" spans="1:6" ht="15.75">
      <c r="A37" s="639" t="s">
        <v>103</v>
      </c>
      <c r="B37" s="557"/>
      <c r="C37" s="557"/>
      <c r="D37" s="557"/>
      <c r="E37" s="556"/>
      <c r="F37" s="558"/>
    </row>
    <row r="38" spans="1:6" ht="12.75">
      <c r="A38" s="640" t="s">
        <v>1838</v>
      </c>
      <c r="B38" s="8">
        <f>'51 38'!D29</f>
        <v>80334</v>
      </c>
      <c r="C38" s="8">
        <f>'51 38'!E29</f>
        <v>93594</v>
      </c>
      <c r="D38" s="8">
        <f>'51 38'!F29</f>
        <v>88986</v>
      </c>
      <c r="E38" s="121">
        <f>D38/C38*100</f>
        <v>95.07660747483813</v>
      </c>
      <c r="F38" s="9">
        <f>'51 38'!H29</f>
        <v>77312</v>
      </c>
    </row>
    <row r="39" spans="1:6" ht="12.75">
      <c r="A39" s="640" t="s">
        <v>1839</v>
      </c>
      <c r="B39" s="8">
        <f>'51 38'!D30</f>
        <v>0</v>
      </c>
      <c r="C39" s="8">
        <f>'51 38'!E30</f>
        <v>2780</v>
      </c>
      <c r="D39" s="8">
        <f>'51 38'!F30</f>
        <v>2780</v>
      </c>
      <c r="E39" s="121">
        <f>D39/C39*100</f>
        <v>100</v>
      </c>
      <c r="F39" s="9">
        <f>'51 38'!H30</f>
        <v>1492</v>
      </c>
    </row>
    <row r="40" spans="1:6" ht="15" thickBot="1">
      <c r="A40" s="641" t="s">
        <v>1840</v>
      </c>
      <c r="B40" s="554">
        <f>SUM(B38:B39)</f>
        <v>80334</v>
      </c>
      <c r="C40" s="554">
        <f>SUM(C38:C39)</f>
        <v>96374</v>
      </c>
      <c r="D40" s="554">
        <f>SUM(D38:D39)</f>
        <v>91766</v>
      </c>
      <c r="E40" s="512">
        <f>D40/C40*100</f>
        <v>95.21862743063481</v>
      </c>
      <c r="F40" s="555">
        <f>SUM(F38:F39)</f>
        <v>78804</v>
      </c>
    </row>
    <row r="41" spans="1:6" ht="15.75">
      <c r="A41" s="642" t="s">
        <v>104</v>
      </c>
      <c r="B41" s="561"/>
      <c r="C41" s="561"/>
      <c r="D41" s="561"/>
      <c r="E41" s="556"/>
      <c r="F41" s="562"/>
    </row>
    <row r="42" spans="1:6" ht="12.75">
      <c r="A42" s="640" t="s">
        <v>1841</v>
      </c>
      <c r="B42" s="8">
        <f>'52 42'!D52</f>
        <v>0</v>
      </c>
      <c r="C42" s="8">
        <f>'52 42'!E52</f>
        <v>0</v>
      </c>
      <c r="D42" s="8">
        <f>'52 42'!F52</f>
        <v>0</v>
      </c>
      <c r="E42" s="121"/>
      <c r="F42" s="9">
        <f>'52 42'!H52</f>
        <v>188514</v>
      </c>
    </row>
    <row r="43" spans="1:6" ht="15" thickBot="1">
      <c r="A43" s="641" t="s">
        <v>1840</v>
      </c>
      <c r="B43" s="554">
        <f>SUM(B42:B42)</f>
        <v>0</v>
      </c>
      <c r="C43" s="554">
        <f>SUM(C42:C42)</f>
        <v>0</v>
      </c>
      <c r="D43" s="554">
        <f>SUM(D42:D42)</f>
        <v>0</v>
      </c>
      <c r="E43" s="512"/>
      <c r="F43" s="555">
        <f>SUM(F42:F42)</f>
        <v>188514</v>
      </c>
    </row>
    <row r="44" spans="1:6" ht="15.75">
      <c r="A44" s="642" t="s">
        <v>226</v>
      </c>
      <c r="B44" s="561"/>
      <c r="C44" s="561"/>
      <c r="D44" s="561"/>
      <c r="E44" s="556"/>
      <c r="F44" s="562"/>
    </row>
    <row r="45" spans="1:6" ht="12.75">
      <c r="A45" s="640" t="s">
        <v>1838</v>
      </c>
      <c r="B45" s="8">
        <f>'53 43'!D19</f>
        <v>0</v>
      </c>
      <c r="C45" s="8">
        <f>'53 43'!E19</f>
        <v>78</v>
      </c>
      <c r="D45" s="8">
        <f>'53 43'!F19</f>
        <v>79</v>
      </c>
      <c r="E45" s="121">
        <f>D45/C45*100</f>
        <v>101.28205128205127</v>
      </c>
      <c r="F45" s="9">
        <f>'53 43'!H19</f>
        <v>2623</v>
      </c>
    </row>
    <row r="46" spans="1:6" ht="15" thickBot="1">
      <c r="A46" s="641" t="s">
        <v>1840</v>
      </c>
      <c r="B46" s="554">
        <f>SUM(B45:B45)</f>
        <v>0</v>
      </c>
      <c r="C46" s="554">
        <f>SUM(C45:C45)</f>
        <v>78</v>
      </c>
      <c r="D46" s="554">
        <f>SUM(D45:D45)</f>
        <v>79</v>
      </c>
      <c r="E46" s="512">
        <f>D46/C46*100</f>
        <v>101.28205128205127</v>
      </c>
      <c r="F46" s="555">
        <f>SUM(F45:F45)</f>
        <v>2623</v>
      </c>
    </row>
    <row r="47" spans="1:6" ht="15.75">
      <c r="A47" s="639" t="s">
        <v>164</v>
      </c>
      <c r="B47" s="557"/>
      <c r="C47" s="557"/>
      <c r="D47" s="557"/>
      <c r="E47" s="556"/>
      <c r="F47" s="558"/>
    </row>
    <row r="48" spans="1:6" ht="12.75">
      <c r="A48" s="640" t="s">
        <v>1838</v>
      </c>
      <c r="B48" s="8">
        <f>'54 44'!D45</f>
        <v>0</v>
      </c>
      <c r="C48" s="8">
        <f>'54 44'!E45</f>
        <v>0</v>
      </c>
      <c r="D48" s="8">
        <f>'54 44'!F45</f>
        <v>0</v>
      </c>
      <c r="E48" s="121"/>
      <c r="F48" s="9">
        <f>'54 44'!H45</f>
        <v>759</v>
      </c>
    </row>
    <row r="49" spans="1:6" ht="15" thickBot="1">
      <c r="A49" s="641" t="s">
        <v>1840</v>
      </c>
      <c r="B49" s="554">
        <f>SUM(B48:B48)</f>
        <v>0</v>
      </c>
      <c r="C49" s="554">
        <f>SUM(C48:C48)</f>
        <v>0</v>
      </c>
      <c r="D49" s="554">
        <f>SUM(D48:D48)</f>
        <v>0</v>
      </c>
      <c r="E49" s="512"/>
      <c r="F49" s="555">
        <f>SUM(F48:F48)</f>
        <v>759</v>
      </c>
    </row>
    <row r="50" spans="1:6" ht="15" thickBot="1">
      <c r="A50" s="661"/>
      <c r="B50" s="662"/>
      <c r="C50" s="1082" t="s">
        <v>1780</v>
      </c>
      <c r="D50" s="662"/>
      <c r="E50" s="663"/>
      <c r="F50" s="662"/>
    </row>
    <row r="51" spans="1:6" ht="15.75">
      <c r="A51" s="639" t="s">
        <v>102</v>
      </c>
      <c r="B51" s="563"/>
      <c r="C51" s="563"/>
      <c r="D51" s="563"/>
      <c r="E51" s="564"/>
      <c r="F51" s="565"/>
    </row>
    <row r="52" spans="1:6" ht="12.75">
      <c r="A52" s="640" t="s">
        <v>1838</v>
      </c>
      <c r="B52" s="8">
        <f>'61 45-46'!D76</f>
        <v>20505</v>
      </c>
      <c r="C52" s="8">
        <f>'61 45-46'!E76</f>
        <v>38930</v>
      </c>
      <c r="D52" s="8">
        <f>'61 45-46'!F76</f>
        <v>30389</v>
      </c>
      <c r="E52" s="121">
        <f>D52/C52*100</f>
        <v>78.06062162856409</v>
      </c>
      <c r="F52" s="9">
        <f>'61 45-46'!H76</f>
        <v>24756</v>
      </c>
    </row>
    <row r="53" spans="1:6" ht="15" thickBot="1">
      <c r="A53" s="643" t="s">
        <v>1840</v>
      </c>
      <c r="B53" s="554">
        <f>SUM(B52:B52)</f>
        <v>20505</v>
      </c>
      <c r="C53" s="554">
        <f>SUM(C52:C52)</f>
        <v>38930</v>
      </c>
      <c r="D53" s="554">
        <f>SUM(D52:D52)</f>
        <v>30389</v>
      </c>
      <c r="E53" s="512">
        <f>D53/C53*100</f>
        <v>78.06062162856409</v>
      </c>
      <c r="F53" s="555">
        <f>SUM(F52:F52)</f>
        <v>24756</v>
      </c>
    </row>
    <row r="54" spans="1:6" ht="15.75">
      <c r="A54" s="639" t="s">
        <v>105</v>
      </c>
      <c r="B54" s="235"/>
      <c r="C54" s="235"/>
      <c r="D54" s="235"/>
      <c r="E54" s="235"/>
      <c r="F54" s="236"/>
    </row>
    <row r="55" spans="1:6" ht="12.75">
      <c r="A55" s="640" t="s">
        <v>1842</v>
      </c>
      <c r="B55" s="8">
        <f>'81 47'!D49</f>
        <v>500</v>
      </c>
      <c r="C55" s="8">
        <f>'81 47'!E49</f>
        <v>500</v>
      </c>
      <c r="D55" s="8">
        <f>'81 47'!F49</f>
        <v>52</v>
      </c>
      <c r="E55" s="121">
        <f>D55/C55*100</f>
        <v>10.4</v>
      </c>
      <c r="F55" s="9">
        <f>'81 47'!H49</f>
        <v>46</v>
      </c>
    </row>
    <row r="56" spans="1:6" ht="12.75">
      <c r="A56" s="640" t="s">
        <v>1839</v>
      </c>
      <c r="B56" s="8">
        <f>'81 47'!D50</f>
        <v>18550</v>
      </c>
      <c r="C56" s="8">
        <f>'81 47'!E50</f>
        <v>48389</v>
      </c>
      <c r="D56" s="8">
        <f>'81 47'!F50</f>
        <v>35000</v>
      </c>
      <c r="E56" s="121">
        <f>D56/C56*100</f>
        <v>72.33048833412552</v>
      </c>
      <c r="F56" s="9">
        <f>'81 47'!H50</f>
        <v>57451</v>
      </c>
    </row>
    <row r="57" spans="1:6" ht="15" thickBot="1">
      <c r="A57" s="641" t="s">
        <v>1840</v>
      </c>
      <c r="B57" s="554">
        <f>SUM(B55:B56)</f>
        <v>19050</v>
      </c>
      <c r="C57" s="554">
        <f>SUM(C55:C56)</f>
        <v>48889</v>
      </c>
      <c r="D57" s="554">
        <f>SUM(D55:D56)</f>
        <v>35052</v>
      </c>
      <c r="E57" s="512">
        <f>D57/C57*100</f>
        <v>71.69710977929596</v>
      </c>
      <c r="F57" s="555">
        <f>SUM(F55:F56)</f>
        <v>57497</v>
      </c>
    </row>
    <row r="58" spans="1:6" ht="15.75">
      <c r="A58" s="639" t="s">
        <v>107</v>
      </c>
      <c r="B58" s="235"/>
      <c r="C58" s="235"/>
      <c r="D58" s="235"/>
      <c r="E58" s="556"/>
      <c r="F58" s="236"/>
    </row>
    <row r="59" spans="1:6" ht="12.75">
      <c r="A59" s="640" t="s">
        <v>1842</v>
      </c>
      <c r="B59" s="8">
        <f>'82 48'!D50</f>
        <v>0</v>
      </c>
      <c r="C59" s="8">
        <f>'82 48'!E50</f>
        <v>550</v>
      </c>
      <c r="D59" s="8">
        <f>'82 48'!F50</f>
        <v>550</v>
      </c>
      <c r="E59" s="121"/>
      <c r="F59" s="9">
        <f>'82 48'!H50</f>
        <v>0</v>
      </c>
    </row>
    <row r="60" spans="1:6" ht="12.75">
      <c r="A60" s="640" t="s">
        <v>1839</v>
      </c>
      <c r="B60" s="8">
        <f>'82 48'!D51</f>
        <v>727200</v>
      </c>
      <c r="C60" s="8">
        <f>'82 48'!E51</f>
        <v>727562</v>
      </c>
      <c r="D60" s="8">
        <f>'82 48'!F51</f>
        <v>201128</v>
      </c>
      <c r="E60" s="121">
        <f>D60/C60*100</f>
        <v>27.64410455741229</v>
      </c>
      <c r="F60" s="9">
        <f>'82 48'!H51</f>
        <v>411300</v>
      </c>
    </row>
    <row r="61" spans="1:6" ht="15" thickBot="1">
      <c r="A61" s="641" t="s">
        <v>1840</v>
      </c>
      <c r="B61" s="554">
        <f>SUM(B59:B60)</f>
        <v>727200</v>
      </c>
      <c r="C61" s="554">
        <f>SUM(C59:C60)</f>
        <v>728112</v>
      </c>
      <c r="D61" s="554">
        <f>SUM(D59:D60)</f>
        <v>201678</v>
      </c>
      <c r="E61" s="512">
        <f>D61/C61*100</f>
        <v>27.698760630232712</v>
      </c>
      <c r="F61" s="555">
        <f>SUM(F59:F60)</f>
        <v>411300</v>
      </c>
    </row>
    <row r="62" spans="1:6" ht="15.75">
      <c r="A62" s="639" t="s">
        <v>227</v>
      </c>
      <c r="B62" s="235"/>
      <c r="C62" s="235"/>
      <c r="D62" s="235"/>
      <c r="E62" s="556"/>
      <c r="F62" s="236"/>
    </row>
    <row r="63" spans="1:6" ht="12.75">
      <c r="A63" s="640" t="s">
        <v>1842</v>
      </c>
      <c r="B63" s="8">
        <f>'84 51'!D38</f>
        <v>0</v>
      </c>
      <c r="C63" s="8">
        <f>'84 51'!E38</f>
        <v>0</v>
      </c>
      <c r="D63" s="8">
        <f>'84 51'!F38</f>
        <v>0</v>
      </c>
      <c r="E63" s="121"/>
      <c r="F63" s="9">
        <f>'84 51'!H38</f>
        <v>136</v>
      </c>
    </row>
    <row r="64" spans="1:6" ht="12.75">
      <c r="A64" s="640" t="s">
        <v>1839</v>
      </c>
      <c r="B64" s="8">
        <f>'84 51'!D39</f>
        <v>0</v>
      </c>
      <c r="C64" s="8">
        <f>'84 51'!E39</f>
        <v>0</v>
      </c>
      <c r="D64" s="8">
        <f>'84 51'!F39</f>
        <v>0</v>
      </c>
      <c r="E64" s="121"/>
      <c r="F64" s="9">
        <f>'84 51'!H39</f>
        <v>0</v>
      </c>
    </row>
    <row r="65" spans="1:6" ht="15" thickBot="1">
      <c r="A65" s="641" t="s">
        <v>1840</v>
      </c>
      <c r="B65" s="554">
        <f>SUM(B63:B64)</f>
        <v>0</v>
      </c>
      <c r="C65" s="554">
        <f>SUM(C63:C64)</f>
        <v>0</v>
      </c>
      <c r="D65" s="554">
        <f>SUM(D63:D64)</f>
        <v>0</v>
      </c>
      <c r="E65" s="512"/>
      <c r="F65" s="555">
        <f>SUM(F63:F64)</f>
        <v>136</v>
      </c>
    </row>
    <row r="66" spans="1:6" ht="15.75">
      <c r="A66" s="639" t="s">
        <v>109</v>
      </c>
      <c r="B66" s="235"/>
      <c r="C66" s="235"/>
      <c r="D66" s="235"/>
      <c r="E66" s="566"/>
      <c r="F66" s="236"/>
    </row>
    <row r="67" spans="1:6" ht="12.75">
      <c r="A67" s="640" t="s">
        <v>1838</v>
      </c>
      <c r="B67" s="8">
        <f>'91 54'!D27</f>
        <v>178417</v>
      </c>
      <c r="C67" s="8">
        <f>'91 54'!E27</f>
        <v>185535</v>
      </c>
      <c r="D67" s="8">
        <f>'91 54'!F27</f>
        <v>170670</v>
      </c>
      <c r="E67" s="121">
        <f>D67/C67*100</f>
        <v>91.98803460263562</v>
      </c>
      <c r="F67" s="9">
        <f>'91 54'!H27</f>
        <v>176102</v>
      </c>
    </row>
    <row r="68" spans="1:6" ht="12.75">
      <c r="A68" s="640" t="s">
        <v>1839</v>
      </c>
      <c r="B68" s="8">
        <f>'91 54'!D28</f>
        <v>600</v>
      </c>
      <c r="C68" s="8">
        <f>'91 54'!E28</f>
        <v>600</v>
      </c>
      <c r="D68" s="8">
        <f>'91 54'!F28</f>
        <v>0</v>
      </c>
      <c r="E68" s="121">
        <f>D68/C68*100</f>
        <v>0</v>
      </c>
      <c r="F68" s="9">
        <f>'91 54'!H28</f>
        <v>6844</v>
      </c>
    </row>
    <row r="69" spans="1:6" ht="15" thickBot="1">
      <c r="A69" s="641" t="s">
        <v>1840</v>
      </c>
      <c r="B69" s="554">
        <f>SUM(B67:B68)</f>
        <v>179017</v>
      </c>
      <c r="C69" s="554">
        <f>SUM(C67:C68)</f>
        <v>186135</v>
      </c>
      <c r="D69" s="554">
        <f>SUM(D67:D68)</f>
        <v>170670</v>
      </c>
      <c r="E69" s="512">
        <f>D69/C69*100</f>
        <v>91.69151422354741</v>
      </c>
      <c r="F69" s="555">
        <f>SUM(F67:F68)</f>
        <v>182946</v>
      </c>
    </row>
    <row r="70" spans="1:6" ht="15.75">
      <c r="A70" s="642" t="s">
        <v>513</v>
      </c>
      <c r="B70" s="561"/>
      <c r="C70" s="561"/>
      <c r="D70" s="561"/>
      <c r="E70" s="556"/>
      <c r="F70" s="562"/>
    </row>
    <row r="71" spans="1:6" ht="12.75">
      <c r="A71" s="640" t="s">
        <v>1838</v>
      </c>
      <c r="B71" s="8">
        <f>'92 55'!D42</f>
        <v>2320</v>
      </c>
      <c r="C71" s="8">
        <f>'92 55'!E42</f>
        <v>1892</v>
      </c>
      <c r="D71" s="8">
        <f>'92 55'!F42</f>
        <v>1546</v>
      </c>
      <c r="E71" s="121">
        <f>D71/C71*100</f>
        <v>81.71247357293869</v>
      </c>
      <c r="F71" s="9">
        <f>'92 55'!H42</f>
        <v>0</v>
      </c>
    </row>
    <row r="72" spans="1:6" ht="15" thickBot="1">
      <c r="A72" s="641" t="s">
        <v>1840</v>
      </c>
      <c r="B72" s="554">
        <f>SUM(B71:B71)</f>
        <v>2320</v>
      </c>
      <c r="C72" s="554">
        <f>SUM(C71:C71)</f>
        <v>1892</v>
      </c>
      <c r="D72" s="554">
        <f>SUM(D71:D71)</f>
        <v>1546</v>
      </c>
      <c r="E72" s="512">
        <f>D72/C72*100</f>
        <v>81.71247357293869</v>
      </c>
      <c r="F72" s="555">
        <f>SUM(F71:F71)</f>
        <v>0</v>
      </c>
    </row>
    <row r="73" spans="1:6" ht="15.75">
      <c r="A73" s="639" t="s">
        <v>108</v>
      </c>
      <c r="B73" s="567"/>
      <c r="C73" s="567"/>
      <c r="D73" s="567"/>
      <c r="E73" s="556"/>
      <c r="F73" s="568"/>
    </row>
    <row r="74" spans="1:6" ht="12.75">
      <c r="A74" s="640" t="s">
        <v>60</v>
      </c>
      <c r="B74" s="8">
        <f>'10 56'!D48</f>
        <v>5892</v>
      </c>
      <c r="C74" s="8">
        <f>'10 56'!E48</f>
        <v>785</v>
      </c>
      <c r="D74" s="8">
        <f>'10 56'!F48</f>
        <v>300</v>
      </c>
      <c r="E74" s="121">
        <f aca="true" t="shared" si="0" ref="E74:E80">D74/C74*100</f>
        <v>38.21656050955414</v>
      </c>
      <c r="F74" s="9">
        <f>'10 56'!H48</f>
        <v>-1087</v>
      </c>
    </row>
    <row r="75" spans="1:6" ht="12.75">
      <c r="A75" s="640" t="s">
        <v>1839</v>
      </c>
      <c r="B75" s="8">
        <f>'10 56'!D49</f>
        <v>145831</v>
      </c>
      <c r="C75" s="8">
        <f>'10 56'!E49</f>
        <v>27203</v>
      </c>
      <c r="D75" s="8">
        <f>'10 56'!F49</f>
        <v>0</v>
      </c>
      <c r="E75" s="121">
        <f t="shared" si="0"/>
        <v>0</v>
      </c>
      <c r="F75" s="9">
        <f>'10 56'!H49</f>
        <v>0</v>
      </c>
    </row>
    <row r="76" spans="1:6" ht="15" thickBot="1">
      <c r="A76" s="644" t="s">
        <v>1843</v>
      </c>
      <c r="B76" s="554">
        <f>SUM(B74:B75)</f>
        <v>151723</v>
      </c>
      <c r="C76" s="554">
        <f>SUM(C74:C75)</f>
        <v>27988</v>
      </c>
      <c r="D76" s="554">
        <f>SUM(D74:D75)</f>
        <v>300</v>
      </c>
      <c r="E76" s="512">
        <f>D76/C76*100</f>
        <v>1.0718879519794198</v>
      </c>
      <c r="F76" s="555">
        <f>SUM(F74:F75)</f>
        <v>-1087</v>
      </c>
    </row>
    <row r="77" spans="1:6" ht="15">
      <c r="A77" s="645" t="s">
        <v>1841</v>
      </c>
      <c r="B77" s="569">
        <f>SUM(B42)</f>
        <v>0</v>
      </c>
      <c r="C77" s="569">
        <f>SUM(C42)</f>
        <v>0</v>
      </c>
      <c r="D77" s="569">
        <f>SUM(D42)</f>
        <v>0</v>
      </c>
      <c r="E77" s="570"/>
      <c r="F77" s="571">
        <f>SUM(F42)</f>
        <v>188514</v>
      </c>
    </row>
    <row r="78" spans="1:6" ht="15">
      <c r="A78" s="646" t="s">
        <v>398</v>
      </c>
      <c r="B78" s="572">
        <f>SUM(B6,B10,B13,B17,B21,B25,B29,B30,B34,B38,B45,B48,B52,B55,B59,B63,B67,B71,B74)</f>
        <v>518398</v>
      </c>
      <c r="C78" s="572">
        <f>SUM(C6,C10,C13,C17,C21,C25,C29,C30,C34,C38,C45,C48,C52,C55,C59,C63,C67,C71,C74)</f>
        <v>566402</v>
      </c>
      <c r="D78" s="572">
        <f>SUM(D6,D10,D13,D17,D21,D25,D29,D30,D34,D38,D45,D48,D52,D55,D59,D63,D67,D71,D74)</f>
        <v>534251</v>
      </c>
      <c r="E78" s="570">
        <f t="shared" si="0"/>
        <v>94.32364292498967</v>
      </c>
      <c r="F78" s="573">
        <f>SUM(F6,F10,F13,F17,F21,F25,F29,F30,F34,F38,F45,F48,F52,F55,F59,F63,F67,F71,F74)</f>
        <v>530960</v>
      </c>
    </row>
    <row r="79" spans="1:6" ht="15.75" thickBot="1">
      <c r="A79" s="647" t="s">
        <v>1839</v>
      </c>
      <c r="B79" s="574">
        <f>SUM(B7,B14,B18,B22,B26,B31,B35,B39,B56,B60,B64,B68,B75)</f>
        <v>945131</v>
      </c>
      <c r="C79" s="574">
        <f>SUM(C7,C14,C18,C22,C26,C31,C35,C39,C56,C60,C64,C68,C75)</f>
        <v>890930</v>
      </c>
      <c r="D79" s="574">
        <f>SUM(D7,D14,D18,D22,D26,D31,D35,D39,D56,D60,D64,D68,D75)</f>
        <v>283004</v>
      </c>
      <c r="E79" s="575">
        <f t="shared" si="0"/>
        <v>31.765009596713544</v>
      </c>
      <c r="F79" s="576">
        <f>SUM(F7,F14,F18,F22,F26,F31,F35,F39,F56,F60,F64,F68,F75)</f>
        <v>504943</v>
      </c>
    </row>
    <row r="80" spans="1:6" ht="16.5" thickBot="1">
      <c r="A80" s="648" t="s">
        <v>1844</v>
      </c>
      <c r="B80" s="104">
        <f>SUM(B77:B79)</f>
        <v>1463529</v>
      </c>
      <c r="C80" s="104">
        <f>SUM(C77:C79)</f>
        <v>1457332</v>
      </c>
      <c r="D80" s="104">
        <f>SUM(D77:D79)</f>
        <v>817255</v>
      </c>
      <c r="E80" s="317">
        <f t="shared" si="0"/>
        <v>56.07884819656742</v>
      </c>
      <c r="F80" s="106">
        <f>SUM(F77:F79)</f>
        <v>1224417</v>
      </c>
    </row>
    <row r="101" ht="12.75">
      <c r="C101" s="1083" t="s">
        <v>532</v>
      </c>
    </row>
    <row r="104" spans="1:6" ht="15.75">
      <c r="A104" s="149"/>
      <c r="B104" s="313"/>
      <c r="C104" s="313"/>
      <c r="D104" s="313"/>
      <c r="E104" s="577"/>
      <c r="F104" s="313"/>
    </row>
    <row r="105" spans="1:5" ht="12.75">
      <c r="A105" s="149"/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25390625" style="23" customWidth="1"/>
    <col min="2" max="2" width="5.125" style="151" customWidth="1"/>
    <col min="3" max="3" width="31.00390625" style="23" customWidth="1"/>
    <col min="4" max="5" width="6.00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6.875" style="23" customWidth="1"/>
    <col min="10" max="16384" width="9.125" style="23" customWidth="1"/>
  </cols>
  <sheetData>
    <row r="1" spans="1:8" ht="18.75">
      <c r="A1" s="150" t="s">
        <v>111</v>
      </c>
      <c r="B1" s="261"/>
      <c r="C1" s="262"/>
      <c r="D1" s="262"/>
      <c r="E1" s="262"/>
      <c r="F1" s="262"/>
      <c r="G1" s="262"/>
      <c r="H1" s="262"/>
    </row>
    <row r="2" spans="1:8" ht="15" thickBot="1">
      <c r="A2" s="264" t="s">
        <v>1842</v>
      </c>
      <c r="F2" s="29"/>
      <c r="G2" s="30"/>
      <c r="H2" s="28" t="s">
        <v>42</v>
      </c>
    </row>
    <row r="3" spans="1:8" ht="13.5">
      <c r="A3" s="267" t="s">
        <v>401</v>
      </c>
      <c r="B3" s="321"/>
      <c r="C3" s="43"/>
      <c r="D3" s="34" t="s">
        <v>83</v>
      </c>
      <c r="E3" s="34" t="s">
        <v>208</v>
      </c>
      <c r="F3" s="34" t="s">
        <v>95</v>
      </c>
      <c r="G3" s="34" t="s">
        <v>96</v>
      </c>
      <c r="H3" s="35" t="s">
        <v>95</v>
      </c>
    </row>
    <row r="4" spans="1:8" ht="13.5">
      <c r="A4" s="72">
        <v>3635</v>
      </c>
      <c r="B4" s="37" t="s">
        <v>1845</v>
      </c>
      <c r="C4" s="38"/>
      <c r="D4" s="269">
        <v>2012</v>
      </c>
      <c r="E4" s="269">
        <v>2012</v>
      </c>
      <c r="F4" s="269" t="s">
        <v>1233</v>
      </c>
      <c r="G4" s="269" t="s">
        <v>97</v>
      </c>
      <c r="H4" s="270" t="s">
        <v>1234</v>
      </c>
    </row>
    <row r="5" spans="1:8" ht="13.5">
      <c r="A5" s="72">
        <v>3636</v>
      </c>
      <c r="B5" s="37" t="s">
        <v>9</v>
      </c>
      <c r="C5" s="38"/>
      <c r="D5" s="269"/>
      <c r="E5" s="269"/>
      <c r="F5" s="269"/>
      <c r="G5" s="269"/>
      <c r="H5" s="270"/>
    </row>
    <row r="6" spans="1:8" ht="13.5">
      <c r="A6" s="72">
        <v>3699</v>
      </c>
      <c r="B6" s="37" t="s">
        <v>439</v>
      </c>
      <c r="C6" s="38"/>
      <c r="D6" s="269"/>
      <c r="E6" s="269"/>
      <c r="F6" s="269"/>
      <c r="G6" s="269"/>
      <c r="H6" s="270"/>
    </row>
    <row r="7" spans="1:8" ht="13.5">
      <c r="A7" s="72">
        <v>2219</v>
      </c>
      <c r="B7" s="37" t="s">
        <v>1834</v>
      </c>
      <c r="C7" s="38"/>
      <c r="D7" s="269"/>
      <c r="E7" s="269"/>
      <c r="F7" s="269"/>
      <c r="G7" s="269"/>
      <c r="H7" s="270"/>
    </row>
    <row r="8" spans="1:8" ht="14.25" thickBot="1">
      <c r="A8" s="72">
        <v>3329</v>
      </c>
      <c r="B8" s="37" t="s">
        <v>1849</v>
      </c>
      <c r="C8" s="38"/>
      <c r="D8" s="269"/>
      <c r="E8" s="269"/>
      <c r="F8" s="269"/>
      <c r="G8" s="269"/>
      <c r="H8" s="270"/>
    </row>
    <row r="9" spans="1:8" ht="12.75">
      <c r="A9" s="227"/>
      <c r="B9" s="321" t="s">
        <v>402</v>
      </c>
      <c r="C9" s="43"/>
      <c r="D9" s="44"/>
      <c r="E9" s="44"/>
      <c r="F9" s="44"/>
      <c r="G9" s="44"/>
      <c r="H9" s="70"/>
    </row>
    <row r="10" spans="1:8" ht="12.75">
      <c r="A10" s="51">
        <v>3635</v>
      </c>
      <c r="B10" s="71">
        <v>5139</v>
      </c>
      <c r="C10" s="138" t="s">
        <v>1866</v>
      </c>
      <c r="D10" s="67">
        <v>70</v>
      </c>
      <c r="E10" s="67">
        <v>0</v>
      </c>
      <c r="F10" s="67">
        <v>0</v>
      </c>
      <c r="G10" s="16"/>
      <c r="H10" s="22">
        <v>12</v>
      </c>
    </row>
    <row r="11" spans="1:8" ht="12.75">
      <c r="A11" s="51"/>
      <c r="B11" s="71">
        <v>5166</v>
      </c>
      <c r="C11" s="38" t="s">
        <v>1923</v>
      </c>
      <c r="D11" s="67">
        <v>150</v>
      </c>
      <c r="E11" s="67">
        <v>0</v>
      </c>
      <c r="F11" s="67">
        <v>0</v>
      </c>
      <c r="G11" s="16"/>
      <c r="H11" s="22">
        <v>0</v>
      </c>
    </row>
    <row r="12" spans="1:8" ht="12.75">
      <c r="A12" s="72">
        <v>3636</v>
      </c>
      <c r="B12" s="73">
        <v>5169</v>
      </c>
      <c r="C12" s="56" t="s">
        <v>1913</v>
      </c>
      <c r="D12" s="67">
        <v>100</v>
      </c>
      <c r="E12" s="67">
        <v>200</v>
      </c>
      <c r="F12" s="67">
        <v>159</v>
      </c>
      <c r="G12" s="16">
        <f aca="true" t="shared" si="0" ref="G12:G17">F12/E12*100</f>
        <v>79.5</v>
      </c>
      <c r="H12" s="22">
        <v>91</v>
      </c>
    </row>
    <row r="13" spans="1:8" ht="12.75">
      <c r="A13" s="72"/>
      <c r="B13" s="101">
        <v>5175</v>
      </c>
      <c r="C13" s="38" t="s">
        <v>514</v>
      </c>
      <c r="D13" s="74">
        <v>0</v>
      </c>
      <c r="E13" s="74">
        <v>10</v>
      </c>
      <c r="F13" s="67">
        <v>9</v>
      </c>
      <c r="G13" s="16">
        <f t="shared" si="0"/>
        <v>90</v>
      </c>
      <c r="H13" s="22">
        <v>0</v>
      </c>
    </row>
    <row r="14" spans="1:8" ht="12.75">
      <c r="A14" s="72">
        <v>3699</v>
      </c>
      <c r="B14" s="73">
        <v>5169</v>
      </c>
      <c r="C14" s="56" t="s">
        <v>440</v>
      </c>
      <c r="D14" s="74">
        <v>0</v>
      </c>
      <c r="E14" s="74">
        <v>0</v>
      </c>
      <c r="F14" s="67">
        <v>0</v>
      </c>
      <c r="G14" s="16"/>
      <c r="H14" s="22">
        <v>525</v>
      </c>
    </row>
    <row r="15" spans="1:8" ht="12.75">
      <c r="A15" s="51">
        <v>3329</v>
      </c>
      <c r="B15" s="550">
        <v>5229</v>
      </c>
      <c r="C15" s="38" t="s">
        <v>399</v>
      </c>
      <c r="D15" s="74">
        <v>115</v>
      </c>
      <c r="E15" s="74">
        <v>115</v>
      </c>
      <c r="F15" s="67">
        <v>112</v>
      </c>
      <c r="G15" s="16">
        <f t="shared" si="0"/>
        <v>97.3913043478261</v>
      </c>
      <c r="H15" s="22">
        <v>111</v>
      </c>
    </row>
    <row r="16" spans="1:9" ht="15.75" thickBot="1">
      <c r="A16" s="279"/>
      <c r="B16" s="280" t="s">
        <v>1840</v>
      </c>
      <c r="C16" s="281"/>
      <c r="D16" s="649">
        <f>SUM(D10:D15)</f>
        <v>435</v>
      </c>
      <c r="E16" s="649">
        <f>SUM(E10:E15)</f>
        <v>325</v>
      </c>
      <c r="F16" s="282">
        <f>SUM(F10:F15)</f>
        <v>280</v>
      </c>
      <c r="G16" s="60">
        <f t="shared" si="0"/>
        <v>86.15384615384616</v>
      </c>
      <c r="H16" s="283">
        <f>SUM(H10:H15)</f>
        <v>739</v>
      </c>
      <c r="I16" s="62"/>
    </row>
    <row r="17" spans="1:8" ht="16.5" thickBot="1">
      <c r="A17" s="123" t="s">
        <v>1850</v>
      </c>
      <c r="B17" s="124"/>
      <c r="C17" s="125"/>
      <c r="D17" s="104">
        <f>SUM(D16)</f>
        <v>435</v>
      </c>
      <c r="E17" s="104">
        <f>SUM(E16)</f>
        <v>325</v>
      </c>
      <c r="F17" s="104">
        <f>SUM(F16)</f>
        <v>280</v>
      </c>
      <c r="G17" s="161">
        <f t="shared" si="0"/>
        <v>86.15384615384616</v>
      </c>
      <c r="H17" s="106">
        <f>SUM(H16)</f>
        <v>739</v>
      </c>
    </row>
    <row r="19" spans="1:8" ht="15" thickBot="1">
      <c r="A19" s="405"/>
      <c r="D19" s="29"/>
      <c r="E19" s="29"/>
      <c r="F19" s="29"/>
      <c r="G19" s="30"/>
      <c r="H19" s="29"/>
    </row>
    <row r="20" spans="1:8" ht="15">
      <c r="A20" s="113" t="s">
        <v>1839</v>
      </c>
      <c r="B20" s="32"/>
      <c r="C20" s="115"/>
      <c r="D20" s="34" t="s">
        <v>83</v>
      </c>
      <c r="E20" s="34" t="s">
        <v>208</v>
      </c>
      <c r="F20" s="34" t="s">
        <v>95</v>
      </c>
      <c r="G20" s="34" t="s">
        <v>96</v>
      </c>
      <c r="H20" s="35" t="s">
        <v>95</v>
      </c>
    </row>
    <row r="21" spans="1:8" ht="14.25" thickBot="1">
      <c r="A21" s="116"/>
      <c r="B21" s="314"/>
      <c r="C21" s="118"/>
      <c r="D21" s="39">
        <v>2012</v>
      </c>
      <c r="E21" s="39">
        <v>2012</v>
      </c>
      <c r="F21" s="39" t="s">
        <v>1233</v>
      </c>
      <c r="G21" s="39" t="s">
        <v>97</v>
      </c>
      <c r="H21" s="40" t="s">
        <v>1234</v>
      </c>
    </row>
    <row r="22" spans="1:8" ht="12.75">
      <c r="A22" s="51">
        <v>3636</v>
      </c>
      <c r="B22" s="73">
        <v>6119</v>
      </c>
      <c r="C22" s="56" t="s">
        <v>400</v>
      </c>
      <c r="D22" s="67">
        <v>500</v>
      </c>
      <c r="E22" s="67">
        <v>610</v>
      </c>
      <c r="F22" s="67">
        <v>374</v>
      </c>
      <c r="G22" s="16">
        <f>F22/E22*100</f>
        <v>61.31147540983607</v>
      </c>
      <c r="H22" s="22">
        <v>598</v>
      </c>
    </row>
    <row r="23" spans="1:8" ht="12.75">
      <c r="A23" s="51">
        <v>2219</v>
      </c>
      <c r="B23" s="71">
        <v>6313</v>
      </c>
      <c r="C23" s="56" t="s">
        <v>236</v>
      </c>
      <c r="D23" s="67">
        <v>0</v>
      </c>
      <c r="E23" s="67">
        <v>0</v>
      </c>
      <c r="F23" s="67">
        <v>0</v>
      </c>
      <c r="G23" s="16"/>
      <c r="H23" s="22">
        <v>0</v>
      </c>
    </row>
    <row r="24" spans="1:8" ht="12.75">
      <c r="A24" s="51">
        <v>3329</v>
      </c>
      <c r="B24" s="71">
        <v>6323</v>
      </c>
      <c r="C24" s="56" t="s">
        <v>1851</v>
      </c>
      <c r="D24" s="67">
        <v>0</v>
      </c>
      <c r="E24" s="67">
        <v>100</v>
      </c>
      <c r="F24" s="67">
        <v>100</v>
      </c>
      <c r="G24" s="16">
        <f>F24/E24*100</f>
        <v>100</v>
      </c>
      <c r="H24" s="22">
        <v>156</v>
      </c>
    </row>
    <row r="25" spans="1:8" ht="12.75">
      <c r="A25" s="51"/>
      <c r="B25" s="71">
        <v>6329</v>
      </c>
      <c r="C25" s="56" t="s">
        <v>85</v>
      </c>
      <c r="D25" s="67">
        <v>100</v>
      </c>
      <c r="E25" s="67">
        <v>0</v>
      </c>
      <c r="F25" s="67">
        <v>0</v>
      </c>
      <c r="G25" s="16"/>
      <c r="H25" s="22">
        <v>0</v>
      </c>
    </row>
    <row r="26" spans="1:8" ht="15.75" thickBot="1">
      <c r="A26" s="57"/>
      <c r="B26" s="311" t="s">
        <v>1852</v>
      </c>
      <c r="C26" s="281"/>
      <c r="D26" s="282">
        <f>SUM(D22:D25)</f>
        <v>600</v>
      </c>
      <c r="E26" s="282">
        <f>SUM(E22:E25)</f>
        <v>710</v>
      </c>
      <c r="F26" s="282">
        <f>SUM(F22:F25)</f>
        <v>474</v>
      </c>
      <c r="G26" s="286">
        <f>F26/E26*100</f>
        <v>66.7605633802817</v>
      </c>
      <c r="H26" s="283">
        <f>SUM(H22:H25)</f>
        <v>754</v>
      </c>
    </row>
    <row r="27" spans="1:8" ht="16.5" thickBot="1">
      <c r="A27" s="123" t="s">
        <v>1853</v>
      </c>
      <c r="B27" s="124"/>
      <c r="C27" s="125"/>
      <c r="D27" s="104">
        <f>SUM(D26)</f>
        <v>600</v>
      </c>
      <c r="E27" s="104">
        <f>SUM(E26)</f>
        <v>710</v>
      </c>
      <c r="F27" s="104">
        <f>SUM(F26)</f>
        <v>474</v>
      </c>
      <c r="G27" s="161">
        <f>F27/E27*100</f>
        <v>66.7605633802817</v>
      </c>
      <c r="H27" s="106">
        <f>SUM(H26)</f>
        <v>754</v>
      </c>
    </row>
    <row r="28" spans="1:8" ht="12.75">
      <c r="A28" s="108"/>
      <c r="B28" s="109"/>
      <c r="C28" s="149"/>
      <c r="D28" s="111"/>
      <c r="E28" s="111"/>
      <c r="F28" s="111"/>
      <c r="G28" s="111"/>
      <c r="H28" s="111"/>
    </row>
    <row r="30" spans="1:8" ht="15" thickBot="1">
      <c r="A30" s="294" t="s">
        <v>1854</v>
      </c>
      <c r="B30" s="551"/>
      <c r="D30" s="29"/>
      <c r="E30" s="29"/>
      <c r="F30" s="29"/>
      <c r="G30" s="30"/>
      <c r="H30" s="29"/>
    </row>
    <row r="31" spans="1:8" ht="13.5">
      <c r="A31" s="130" t="s">
        <v>1855</v>
      </c>
      <c r="B31" s="288"/>
      <c r="C31" s="132" t="s">
        <v>1856</v>
      </c>
      <c r="D31" s="34" t="s">
        <v>83</v>
      </c>
      <c r="E31" s="34" t="s">
        <v>208</v>
      </c>
      <c r="F31" s="34" t="s">
        <v>95</v>
      </c>
      <c r="G31" s="34" t="s">
        <v>96</v>
      </c>
      <c r="H31" s="35" t="s">
        <v>95</v>
      </c>
    </row>
    <row r="32" spans="1:8" ht="14.25" thickBot="1">
      <c r="A32" s="133"/>
      <c r="B32" s="94" t="s">
        <v>1857</v>
      </c>
      <c r="C32" s="135"/>
      <c r="D32" s="39">
        <v>2012</v>
      </c>
      <c r="E32" s="39">
        <v>2012</v>
      </c>
      <c r="F32" s="39" t="s">
        <v>1233</v>
      </c>
      <c r="G32" s="39" t="s">
        <v>97</v>
      </c>
      <c r="H32" s="40" t="s">
        <v>1234</v>
      </c>
    </row>
    <row r="33" spans="1:8" ht="12.75">
      <c r="A33" s="136">
        <v>21</v>
      </c>
      <c r="B33" s="137" t="s">
        <v>547</v>
      </c>
      <c r="C33" s="56" t="s">
        <v>1806</v>
      </c>
      <c r="D33" s="15">
        <v>500</v>
      </c>
      <c r="E33" s="15">
        <v>610</v>
      </c>
      <c r="F33" s="67">
        <v>374</v>
      </c>
      <c r="G33" s="16">
        <f>F33/E33*100</f>
        <v>61.31147540983607</v>
      </c>
      <c r="H33" s="22"/>
    </row>
    <row r="34" spans="1:8" ht="14.25">
      <c r="A34" s="136"/>
      <c r="B34" s="77"/>
      <c r="C34" s="336" t="s">
        <v>8</v>
      </c>
      <c r="D34" s="334">
        <f>SUM(D33:D33)</f>
        <v>500</v>
      </c>
      <c r="E34" s="334">
        <f>SUM(E33:E33)</f>
        <v>610</v>
      </c>
      <c r="F34" s="334">
        <f>SUM(F33:F33)</f>
        <v>374</v>
      </c>
      <c r="G34" s="286">
        <f>F34/E34*100</f>
        <v>61.31147540983607</v>
      </c>
      <c r="H34" s="335"/>
    </row>
    <row r="35" spans="1:8" ht="12.75">
      <c r="A35" s="136">
        <v>21</v>
      </c>
      <c r="B35" s="137" t="s">
        <v>515</v>
      </c>
      <c r="C35" s="13" t="s">
        <v>516</v>
      </c>
      <c r="D35" s="15">
        <v>0</v>
      </c>
      <c r="E35" s="15">
        <v>100</v>
      </c>
      <c r="F35" s="15">
        <v>100</v>
      </c>
      <c r="G35" s="16">
        <f>F35/E35*100</f>
        <v>100</v>
      </c>
      <c r="H35" s="17"/>
    </row>
    <row r="36" spans="1:8" ht="14.25">
      <c r="A36" s="258"/>
      <c r="B36" s="73"/>
      <c r="C36" s="336" t="s">
        <v>517</v>
      </c>
      <c r="D36" s="334">
        <f>SUM(D35:D35)</f>
        <v>0</v>
      </c>
      <c r="E36" s="334">
        <f>SUM(E35:E35)</f>
        <v>100</v>
      </c>
      <c r="F36" s="334">
        <f>SUM(F35:F35)</f>
        <v>100</v>
      </c>
      <c r="G36" s="286">
        <f>F36/E36*100</f>
        <v>100</v>
      </c>
      <c r="H36" s="335"/>
    </row>
    <row r="37" spans="1:8" ht="12.75">
      <c r="A37" s="136">
        <v>21</v>
      </c>
      <c r="B37" s="137" t="s">
        <v>548</v>
      </c>
      <c r="C37" s="56" t="s">
        <v>526</v>
      </c>
      <c r="D37" s="15">
        <v>100</v>
      </c>
      <c r="E37" s="15">
        <v>0</v>
      </c>
      <c r="F37" s="15">
        <v>0</v>
      </c>
      <c r="G37" s="169"/>
      <c r="H37" s="17"/>
    </row>
    <row r="38" spans="1:8" ht="15" thickBot="1">
      <c r="A38" s="258"/>
      <c r="B38" s="73"/>
      <c r="C38" s="336" t="s">
        <v>1858</v>
      </c>
      <c r="D38" s="334">
        <f>SUM(D37:D37)</f>
        <v>100</v>
      </c>
      <c r="E38" s="334">
        <f>SUM(E37:E37)</f>
        <v>0</v>
      </c>
      <c r="F38" s="59">
        <f>SUM(F37:F37)</f>
        <v>0</v>
      </c>
      <c r="G38" s="286"/>
      <c r="H38" s="61"/>
    </row>
    <row r="39" spans="1:8" ht="16.5" thickBot="1">
      <c r="A39" s="398"/>
      <c r="B39" s="300"/>
      <c r="C39" s="304" t="s">
        <v>1840</v>
      </c>
      <c r="D39" s="104">
        <f>SUM(D38,D36,D34)</f>
        <v>600</v>
      </c>
      <c r="E39" s="104">
        <f>SUM(E38,E36,E34)</f>
        <v>710</v>
      </c>
      <c r="F39" s="104">
        <f>SUM(F38,F36,F34)</f>
        <v>474</v>
      </c>
      <c r="G39" s="161">
        <f>F39/E39*100</f>
        <v>66.7605633802817</v>
      </c>
      <c r="H39" s="106">
        <v>754</v>
      </c>
    </row>
    <row r="40" ht="12.75">
      <c r="A40" s="151"/>
    </row>
    <row r="42" spans="1:8" ht="19.5" thickBot="1">
      <c r="A42" s="150" t="s">
        <v>112</v>
      </c>
      <c r="D42" s="29"/>
      <c r="E42" s="29"/>
      <c r="F42" s="29"/>
      <c r="G42" s="30"/>
      <c r="H42" s="29"/>
    </row>
    <row r="43" spans="1:8" ht="13.5">
      <c r="A43" s="152"/>
      <c r="B43" s="32"/>
      <c r="C43" s="153"/>
      <c r="D43" s="34" t="s">
        <v>83</v>
      </c>
      <c r="E43" s="34" t="s">
        <v>208</v>
      </c>
      <c r="F43" s="34" t="s">
        <v>95</v>
      </c>
      <c r="G43" s="34" t="s">
        <v>96</v>
      </c>
      <c r="H43" s="35" t="s">
        <v>95</v>
      </c>
    </row>
    <row r="44" spans="1:8" ht="14.25" thickBot="1">
      <c r="A44" s="50"/>
      <c r="B44" s="314"/>
      <c r="C44" s="81"/>
      <c r="D44" s="39">
        <v>2012</v>
      </c>
      <c r="E44" s="39">
        <v>2012</v>
      </c>
      <c r="F44" s="39" t="s">
        <v>1233</v>
      </c>
      <c r="G44" s="39" t="s">
        <v>97</v>
      </c>
      <c r="H44" s="40" t="s">
        <v>1234</v>
      </c>
    </row>
    <row r="45" spans="1:8" ht="12.75">
      <c r="A45" s="390" t="s">
        <v>1838</v>
      </c>
      <c r="B45" s="37"/>
      <c r="C45" s="38"/>
      <c r="D45" s="4">
        <f>'11 9'!D17</f>
        <v>435</v>
      </c>
      <c r="E45" s="4">
        <f>'11 9'!E17</f>
        <v>325</v>
      </c>
      <c r="F45" s="4">
        <f>'11 9'!F17</f>
        <v>280</v>
      </c>
      <c r="G45" s="552">
        <f>F45/E45*100</f>
        <v>86.15384615384616</v>
      </c>
      <c r="H45" s="6">
        <f>'11 9'!H17</f>
        <v>739</v>
      </c>
    </row>
    <row r="46" spans="1:8" ht="13.5" thickBot="1">
      <c r="A46" s="392" t="s">
        <v>1839</v>
      </c>
      <c r="B46" s="314"/>
      <c r="C46" s="81"/>
      <c r="D46" s="5">
        <f>'11 9'!D39</f>
        <v>600</v>
      </c>
      <c r="E46" s="5">
        <f>'11 9'!E39</f>
        <v>710</v>
      </c>
      <c r="F46" s="5">
        <f>'11 9'!F39</f>
        <v>474</v>
      </c>
      <c r="G46" s="100">
        <f>F46/E46*100</f>
        <v>66.7605633802817</v>
      </c>
      <c r="H46" s="7">
        <f>'11 9'!H39</f>
        <v>754</v>
      </c>
    </row>
    <row r="47" spans="1:8" ht="16.5" thickBot="1">
      <c r="A47" s="393" t="s">
        <v>1859</v>
      </c>
      <c r="B47" s="314"/>
      <c r="C47" s="81"/>
      <c r="D47" s="104">
        <f>SUM(D45:D46)</f>
        <v>1035</v>
      </c>
      <c r="E47" s="104">
        <f>SUM(E45:E46)</f>
        <v>1035</v>
      </c>
      <c r="F47" s="104">
        <f>SUM(F45:F46)</f>
        <v>754</v>
      </c>
      <c r="G47" s="161">
        <f>F47/E47*100</f>
        <v>72.85024154589372</v>
      </c>
      <c r="H47" s="106">
        <f>SUM(H45:H46)</f>
        <v>1493</v>
      </c>
    </row>
    <row r="48" ht="12.75">
      <c r="A48" s="151"/>
    </row>
    <row r="51" ht="12.75">
      <c r="A51" s="151"/>
    </row>
    <row r="52" ht="12.75">
      <c r="A52" s="151"/>
    </row>
    <row r="53" ht="12.75">
      <c r="A53" s="151"/>
    </row>
    <row r="54" ht="12.75">
      <c r="A54" s="151"/>
    </row>
    <row r="55" ht="12.75">
      <c r="A55" s="151"/>
    </row>
    <row r="56" ht="12.75">
      <c r="A56" s="151"/>
    </row>
    <row r="57" ht="12.75">
      <c r="A57" s="151"/>
    </row>
    <row r="58" ht="12.75">
      <c r="A58" s="151"/>
    </row>
    <row r="59" ht="12.75">
      <c r="A59" s="151"/>
    </row>
    <row r="60" ht="12.75">
      <c r="A60" s="151"/>
    </row>
    <row r="61" ht="12.75">
      <c r="A61" s="151"/>
    </row>
    <row r="62" ht="12.75">
      <c r="A62" s="151"/>
    </row>
    <row r="63" ht="12.75">
      <c r="A63" s="151"/>
    </row>
    <row r="64" ht="12.75">
      <c r="A64" s="151"/>
    </row>
    <row r="65" ht="12.75">
      <c r="A65" s="151"/>
    </row>
    <row r="66" ht="12.75">
      <c r="A66" s="151"/>
    </row>
    <row r="67" ht="12.75">
      <c r="A67" s="151"/>
    </row>
    <row r="68" ht="12.75">
      <c r="A68" s="151"/>
    </row>
    <row r="69" ht="12.75">
      <c r="A69" s="151"/>
    </row>
    <row r="70" ht="12.75">
      <c r="A70" s="151"/>
    </row>
    <row r="71" ht="12.75">
      <c r="A71" s="151"/>
    </row>
    <row r="72" ht="12.75">
      <c r="A72" s="151"/>
    </row>
    <row r="73" ht="12.75">
      <c r="A73" s="151"/>
    </row>
    <row r="74" ht="12.75">
      <c r="A74" s="151"/>
    </row>
    <row r="75" ht="12.75">
      <c r="A75" s="151"/>
    </row>
    <row r="76" ht="12.75">
      <c r="A76" s="151"/>
    </row>
    <row r="77" ht="12.75">
      <c r="A77" s="151"/>
    </row>
    <row r="78" ht="12.75">
      <c r="A78" s="151"/>
    </row>
    <row r="79" ht="12.75">
      <c r="A79" s="151"/>
    </row>
    <row r="80" ht="12.75">
      <c r="A80" s="151"/>
    </row>
    <row r="81" ht="12.75">
      <c r="A81" s="151"/>
    </row>
    <row r="82" ht="12.75">
      <c r="A82" s="151"/>
    </row>
    <row r="83" ht="12.75">
      <c r="A83" s="151"/>
    </row>
    <row r="84" ht="12.75">
      <c r="A84" s="151"/>
    </row>
    <row r="85" ht="12.75">
      <c r="A85" s="151"/>
    </row>
    <row r="86" ht="12.75">
      <c r="A86" s="151"/>
    </row>
    <row r="87" ht="12.75">
      <c r="A87" s="151"/>
    </row>
    <row r="88" ht="12.75">
      <c r="A88" s="151"/>
    </row>
    <row r="89" ht="12.75">
      <c r="A89" s="151"/>
    </row>
    <row r="90" ht="12.75">
      <c r="A90" s="151"/>
    </row>
    <row r="91" ht="12.75">
      <c r="A91" s="151"/>
    </row>
    <row r="92" ht="12.75">
      <c r="A92" s="151"/>
    </row>
    <row r="93" ht="12.75">
      <c r="A93" s="151"/>
    </row>
    <row r="94" ht="12.75">
      <c r="A94" s="151"/>
    </row>
    <row r="95" ht="12.75">
      <c r="A95" s="151"/>
    </row>
    <row r="96" ht="12.75">
      <c r="A96" s="151"/>
    </row>
    <row r="97" ht="12.75">
      <c r="A97" s="151"/>
    </row>
    <row r="98" ht="12.75">
      <c r="A98" s="151"/>
    </row>
    <row r="99" ht="12.75">
      <c r="A99" s="151"/>
    </row>
    <row r="100" ht="12.75">
      <c r="A100" s="151"/>
    </row>
    <row r="101" ht="12.75">
      <c r="A101" s="151"/>
    </row>
    <row r="102" ht="12.75">
      <c r="A102" s="151"/>
    </row>
    <row r="103" ht="12.75">
      <c r="A103" s="151"/>
    </row>
    <row r="104" ht="12.75">
      <c r="A104" s="151"/>
    </row>
    <row r="105" ht="12.75">
      <c r="A105" s="151"/>
    </row>
    <row r="106" ht="12.75">
      <c r="A106" s="151"/>
    </row>
    <row r="107" ht="12.75">
      <c r="A107" s="151"/>
    </row>
    <row r="108" ht="12.75">
      <c r="A108" s="151"/>
    </row>
    <row r="109" ht="12.75">
      <c r="A109" s="151"/>
    </row>
    <row r="110" ht="12.75">
      <c r="A110" s="151"/>
    </row>
    <row r="111" ht="12.75">
      <c r="A111" s="151"/>
    </row>
    <row r="112" ht="12.75">
      <c r="A112" s="151"/>
    </row>
    <row r="113" ht="12.75">
      <c r="A113" s="151"/>
    </row>
    <row r="114" ht="12.75">
      <c r="A114" s="151"/>
    </row>
    <row r="115" ht="12.75">
      <c r="A115" s="151"/>
    </row>
    <row r="116" ht="12.75">
      <c r="A116" s="151"/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ht="12.75">
      <c r="A138" s="151"/>
    </row>
    <row r="139" ht="12.75">
      <c r="A139" s="151"/>
    </row>
    <row r="140" ht="12.75">
      <c r="A140" s="151"/>
    </row>
    <row r="141" ht="12.75">
      <c r="A141" s="151"/>
    </row>
    <row r="142" ht="12.75">
      <c r="A142" s="151"/>
    </row>
    <row r="143" ht="12.75">
      <c r="A143" s="151"/>
    </row>
    <row r="144" ht="12.75">
      <c r="A144" s="151"/>
    </row>
    <row r="145" ht="12.75">
      <c r="A145" s="151"/>
    </row>
    <row r="146" ht="12.75">
      <c r="A146" s="151"/>
    </row>
    <row r="147" ht="12.75">
      <c r="A147" s="151"/>
    </row>
    <row r="148" ht="12.75">
      <c r="A148" s="151"/>
    </row>
    <row r="149" ht="12.75">
      <c r="A149" s="151"/>
    </row>
    <row r="150" ht="12.75">
      <c r="A150" s="151"/>
    </row>
    <row r="151" ht="12.75">
      <c r="A151" s="151"/>
    </row>
    <row r="152" ht="12.75">
      <c r="A152" s="151"/>
    </row>
    <row r="153" ht="12.75">
      <c r="A153" s="151"/>
    </row>
    <row r="154" ht="12.75">
      <c r="A154" s="151"/>
    </row>
    <row r="155" ht="12.75">
      <c r="A155" s="151"/>
    </row>
    <row r="156" ht="12.75">
      <c r="A156" s="151"/>
    </row>
    <row r="157" ht="12.75">
      <c r="A157" s="151"/>
    </row>
    <row r="158" ht="12.75">
      <c r="A158" s="151"/>
    </row>
    <row r="159" ht="12.75">
      <c r="A159" s="151"/>
    </row>
    <row r="160" ht="12.75">
      <c r="A160" s="151"/>
    </row>
    <row r="161" ht="12.75">
      <c r="A161" s="151"/>
    </row>
    <row r="162" ht="12.75">
      <c r="A162" s="151"/>
    </row>
    <row r="163" ht="12.75">
      <c r="A163" s="151"/>
    </row>
    <row r="164" ht="12.75">
      <c r="A164" s="151"/>
    </row>
    <row r="165" ht="12.75">
      <c r="A165" s="151"/>
    </row>
    <row r="166" ht="12.75">
      <c r="A166" s="151"/>
    </row>
    <row r="167" ht="12.75">
      <c r="A167" s="151"/>
    </row>
    <row r="168" ht="12.75">
      <c r="A168" s="151"/>
    </row>
    <row r="169" ht="12.75">
      <c r="A169" s="151"/>
    </row>
    <row r="170" ht="12.75">
      <c r="A170" s="151"/>
    </row>
    <row r="171" ht="12.75">
      <c r="A171" s="151"/>
    </row>
    <row r="172" ht="12.75">
      <c r="A172" s="151"/>
    </row>
    <row r="173" ht="12.75">
      <c r="A173" s="151"/>
    </row>
    <row r="174" ht="12.75">
      <c r="A174" s="151"/>
    </row>
    <row r="175" ht="12.75">
      <c r="A175" s="151"/>
    </row>
    <row r="176" ht="12.75">
      <c r="A176" s="151"/>
    </row>
    <row r="177" ht="12.75">
      <c r="A177" s="151"/>
    </row>
    <row r="178" ht="12.75">
      <c r="A178" s="151"/>
    </row>
    <row r="179" ht="12.75">
      <c r="A179" s="151"/>
    </row>
    <row r="180" ht="12.75">
      <c r="A180" s="151"/>
    </row>
    <row r="181" ht="12.75">
      <c r="A181" s="151"/>
    </row>
    <row r="182" ht="12.75">
      <c r="A182" s="151"/>
    </row>
    <row r="183" ht="12.75">
      <c r="A183" s="151"/>
    </row>
    <row r="184" ht="12.75">
      <c r="A184" s="151"/>
    </row>
    <row r="185" ht="12.75">
      <c r="A185" s="151"/>
    </row>
    <row r="186" ht="12.75">
      <c r="A186" s="151"/>
    </row>
    <row r="187" ht="12.75">
      <c r="A187" s="151"/>
    </row>
    <row r="188" ht="12.75">
      <c r="A188" s="151"/>
    </row>
    <row r="189" ht="12.75">
      <c r="A189" s="151"/>
    </row>
    <row r="190" ht="12.75">
      <c r="A190" s="151"/>
    </row>
    <row r="191" ht="12.75">
      <c r="A191" s="151"/>
    </row>
    <row r="192" ht="12.75">
      <c r="A192" s="151"/>
    </row>
    <row r="193" ht="12.75">
      <c r="A193" s="151"/>
    </row>
    <row r="194" ht="12.75">
      <c r="A194" s="151"/>
    </row>
    <row r="195" ht="12.75">
      <c r="A195" s="151"/>
    </row>
    <row r="196" ht="12.75">
      <c r="A196" s="151"/>
    </row>
    <row r="197" ht="12.75">
      <c r="A197" s="151"/>
    </row>
    <row r="198" ht="12.75">
      <c r="A198" s="151"/>
    </row>
    <row r="199" ht="12.75">
      <c r="A199" s="151"/>
    </row>
    <row r="200" ht="12.75">
      <c r="A200" s="151"/>
    </row>
    <row r="201" ht="12.75">
      <c r="A201" s="151"/>
    </row>
    <row r="202" ht="12.75">
      <c r="A202" s="151"/>
    </row>
    <row r="203" ht="12.75">
      <c r="A203" s="151"/>
    </row>
    <row r="204" ht="12.75">
      <c r="A204" s="151"/>
    </row>
    <row r="205" ht="12.75">
      <c r="A205" s="151"/>
    </row>
    <row r="206" ht="12.75">
      <c r="A206" s="151"/>
    </row>
    <row r="207" ht="12.75">
      <c r="A207" s="151"/>
    </row>
    <row r="208" ht="12.75">
      <c r="A208" s="151"/>
    </row>
    <row r="209" ht="12.75">
      <c r="A209" s="151"/>
    </row>
    <row r="210" ht="12.75">
      <c r="A210" s="151"/>
    </row>
    <row r="211" ht="12.75">
      <c r="A211" s="151"/>
    </row>
    <row r="212" ht="12.75">
      <c r="A212" s="151"/>
    </row>
    <row r="213" ht="12.75">
      <c r="A213" s="151"/>
    </row>
    <row r="214" ht="12.75">
      <c r="A214" s="151"/>
    </row>
    <row r="215" ht="12.75">
      <c r="A215" s="151"/>
    </row>
    <row r="216" ht="12.75">
      <c r="A216" s="151"/>
    </row>
    <row r="217" ht="12.75">
      <c r="A217" s="151"/>
    </row>
    <row r="218" ht="12.75">
      <c r="A218" s="151"/>
    </row>
    <row r="219" ht="12.75">
      <c r="A219" s="151"/>
    </row>
    <row r="220" ht="12.75">
      <c r="A220" s="151"/>
    </row>
    <row r="221" ht="12.75">
      <c r="A221" s="151"/>
    </row>
    <row r="222" ht="12.75">
      <c r="A222" s="151"/>
    </row>
    <row r="223" ht="12.75">
      <c r="A223" s="151"/>
    </row>
    <row r="224" ht="12.75">
      <c r="A224" s="151"/>
    </row>
    <row r="225" ht="12.75">
      <c r="A225" s="151"/>
    </row>
    <row r="226" ht="12.75">
      <c r="A226" s="151"/>
    </row>
    <row r="227" ht="12.75">
      <c r="A227" s="151"/>
    </row>
    <row r="228" ht="12.75">
      <c r="A228" s="151"/>
    </row>
    <row r="229" ht="12.75">
      <c r="A229" s="151"/>
    </row>
    <row r="230" ht="12.75">
      <c r="A230" s="151"/>
    </row>
    <row r="231" ht="12.75">
      <c r="A231" s="151"/>
    </row>
    <row r="232" ht="12.75">
      <c r="A232" s="151"/>
    </row>
    <row r="233" ht="12.75">
      <c r="A233" s="151"/>
    </row>
    <row r="234" ht="12.75">
      <c r="A234" s="151"/>
    </row>
    <row r="235" ht="12.75">
      <c r="A235" s="151"/>
    </row>
    <row r="236" ht="12.75">
      <c r="A236" s="151"/>
    </row>
    <row r="237" ht="12.75">
      <c r="A237" s="151"/>
    </row>
    <row r="238" ht="12.75">
      <c r="A238" s="151"/>
    </row>
    <row r="239" ht="12.75">
      <c r="A239" s="151"/>
    </row>
    <row r="240" ht="12.75">
      <c r="A240" s="151"/>
    </row>
    <row r="241" ht="12.75">
      <c r="A241" s="151"/>
    </row>
    <row r="242" ht="12.75">
      <c r="A242" s="151"/>
    </row>
    <row r="243" ht="12.75">
      <c r="A243" s="151"/>
    </row>
    <row r="244" ht="12.75">
      <c r="A244" s="151"/>
    </row>
    <row r="245" ht="12.75">
      <c r="A245" s="151"/>
    </row>
    <row r="246" ht="12.75">
      <c r="A246" s="151"/>
    </row>
    <row r="247" ht="12.75">
      <c r="A247" s="151"/>
    </row>
    <row r="248" ht="12.75">
      <c r="A248" s="151"/>
    </row>
    <row r="249" ht="12.75">
      <c r="A249" s="151"/>
    </row>
    <row r="250" ht="12.75">
      <c r="A250" s="151"/>
    </row>
    <row r="251" ht="12.75">
      <c r="A251" s="151"/>
    </row>
    <row r="252" ht="12.75">
      <c r="A252" s="151"/>
    </row>
    <row r="253" ht="12.75">
      <c r="A253" s="151"/>
    </row>
    <row r="254" ht="12.75">
      <c r="A254" s="151"/>
    </row>
    <row r="255" ht="12.75">
      <c r="A255" s="151"/>
    </row>
    <row r="256" ht="12.75">
      <c r="A256" s="151"/>
    </row>
    <row r="257" ht="12.75">
      <c r="A257" s="151"/>
    </row>
    <row r="258" ht="12.75">
      <c r="A258" s="151"/>
    </row>
    <row r="259" ht="12.75">
      <c r="A259" s="151"/>
    </row>
    <row r="260" ht="12.75">
      <c r="A260" s="151"/>
    </row>
    <row r="261" ht="12.75">
      <c r="A261" s="151"/>
    </row>
    <row r="262" ht="12.75">
      <c r="A262" s="151"/>
    </row>
    <row r="263" ht="12.75">
      <c r="A263" s="151"/>
    </row>
    <row r="264" ht="12.75">
      <c r="A264" s="151"/>
    </row>
    <row r="265" ht="12.75">
      <c r="A265" s="151"/>
    </row>
    <row r="266" ht="12.75">
      <c r="A266" s="1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III/5</oddHeader>
    <oddFooter>&amp;C- 9 -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4.875" style="23" customWidth="1"/>
    <col min="2" max="2" width="6.25390625" style="23" customWidth="1"/>
    <col min="3" max="3" width="31.00390625" style="23" customWidth="1"/>
    <col min="4" max="5" width="5.7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9" width="6.875" style="23" customWidth="1"/>
    <col min="10" max="16384" width="9.125" style="23" customWidth="1"/>
  </cols>
  <sheetData>
    <row r="1" spans="1:8" ht="15.75">
      <c r="A1" s="151"/>
      <c r="B1" s="151"/>
      <c r="D1" s="313"/>
      <c r="E1" s="313"/>
      <c r="F1" s="313"/>
      <c r="G1" s="313"/>
      <c r="H1" s="313"/>
    </row>
    <row r="2" spans="1:8" ht="18.75">
      <c r="A2" s="150" t="s">
        <v>128</v>
      </c>
      <c r="B2" s="261"/>
      <c r="C2" s="262"/>
      <c r="D2" s="262"/>
      <c r="E2" s="262"/>
      <c r="F2" s="262"/>
      <c r="G2" s="262"/>
      <c r="H2" s="262"/>
    </row>
    <row r="3" spans="1:2" ht="12.75">
      <c r="A3" s="151"/>
      <c r="B3" s="151"/>
    </row>
    <row r="4" spans="1:8" ht="15" thickBot="1">
      <c r="A4" s="264" t="s">
        <v>1842</v>
      </c>
      <c r="B4" s="151"/>
      <c r="F4" s="29"/>
      <c r="G4" s="30"/>
      <c r="H4" s="28" t="s">
        <v>42</v>
      </c>
    </row>
    <row r="5" spans="1:8" ht="13.5">
      <c r="A5" s="267" t="s">
        <v>401</v>
      </c>
      <c r="B5" s="42"/>
      <c r="C5" s="153"/>
      <c r="D5" s="34" t="s">
        <v>83</v>
      </c>
      <c r="E5" s="34" t="s">
        <v>208</v>
      </c>
      <c r="F5" s="34" t="s">
        <v>95</v>
      </c>
      <c r="G5" s="34" t="s">
        <v>96</v>
      </c>
      <c r="H5" s="35" t="s">
        <v>95</v>
      </c>
    </row>
    <row r="6" spans="1:8" ht="14.25" thickBot="1">
      <c r="A6" s="72">
        <v>3639</v>
      </c>
      <c r="B6" s="37" t="s">
        <v>40</v>
      </c>
      <c r="C6" s="56"/>
      <c r="D6" s="39">
        <v>2012</v>
      </c>
      <c r="E6" s="39">
        <v>2012</v>
      </c>
      <c r="F6" s="39" t="s">
        <v>1233</v>
      </c>
      <c r="G6" s="39" t="s">
        <v>97</v>
      </c>
      <c r="H6" s="40" t="s">
        <v>1234</v>
      </c>
    </row>
    <row r="7" spans="1:8" ht="13.5">
      <c r="A7" s="227"/>
      <c r="B7" s="42" t="s">
        <v>402</v>
      </c>
      <c r="C7" s="43"/>
      <c r="D7" s="44"/>
      <c r="E7" s="44"/>
      <c r="F7" s="44"/>
      <c r="G7" s="44"/>
      <c r="H7" s="70"/>
    </row>
    <row r="8" spans="1:8" ht="12.75">
      <c r="A8" s="51">
        <v>3639</v>
      </c>
      <c r="B8" s="73">
        <v>5169</v>
      </c>
      <c r="C8" s="56" t="s">
        <v>41</v>
      </c>
      <c r="D8" s="67">
        <v>50</v>
      </c>
      <c r="E8" s="67">
        <v>50</v>
      </c>
      <c r="F8" s="67">
        <v>0</v>
      </c>
      <c r="G8" s="16">
        <f>F8/E8*100</f>
        <v>0</v>
      </c>
      <c r="H8" s="22">
        <v>46</v>
      </c>
    </row>
    <row r="9" spans="1:8" ht="15.75" thickBot="1">
      <c r="A9" s="57"/>
      <c r="B9" s="280" t="s">
        <v>1840</v>
      </c>
      <c r="C9" s="281"/>
      <c r="D9" s="282">
        <f>SUM(D8:D8)</f>
        <v>50</v>
      </c>
      <c r="E9" s="282">
        <f>SUM(E8:E8)</f>
        <v>50</v>
      </c>
      <c r="F9" s="282">
        <f>SUM(F8:F8)</f>
        <v>0</v>
      </c>
      <c r="G9" s="60">
        <f>F9/E9*100</f>
        <v>0</v>
      </c>
      <c r="H9" s="283">
        <f>SUM(H8:H8)</f>
        <v>46</v>
      </c>
    </row>
    <row r="10" spans="1:8" ht="16.5" thickBot="1">
      <c r="A10" s="123" t="s">
        <v>1850</v>
      </c>
      <c r="B10" s="124"/>
      <c r="C10" s="125"/>
      <c r="D10" s="104">
        <f>SUM(D9)</f>
        <v>50</v>
      </c>
      <c r="E10" s="104">
        <f>SUM(E9)</f>
        <v>50</v>
      </c>
      <c r="F10" s="104">
        <f>SUM(F9)</f>
        <v>0</v>
      </c>
      <c r="G10" s="317">
        <f>F10/E10*100</f>
        <v>0</v>
      </c>
      <c r="H10" s="106">
        <f>SUM(H9)</f>
        <v>46</v>
      </c>
    </row>
    <row r="11" spans="1:2" ht="12.75">
      <c r="A11" s="151"/>
      <c r="B11" s="151"/>
    </row>
    <row r="12" spans="1:2" ht="12.75">
      <c r="A12" s="151"/>
      <c r="B12" s="151"/>
    </row>
    <row r="13" spans="1:2" ht="12.75">
      <c r="A13" s="151"/>
      <c r="B13" s="151"/>
    </row>
    <row r="14" spans="1:2" ht="12.75">
      <c r="A14" s="151"/>
      <c r="B14" s="151"/>
    </row>
    <row r="15" spans="1:8" ht="15.75">
      <c r="A15" s="287"/>
      <c r="B15" s="109"/>
      <c r="C15" s="149"/>
      <c r="D15" s="313"/>
      <c r="E15" s="313"/>
      <c r="F15" s="313"/>
      <c r="G15" s="313"/>
      <c r="H15" s="313"/>
    </row>
    <row r="16" spans="1:2" ht="12.75">
      <c r="A16" s="151"/>
      <c r="B16" s="151"/>
    </row>
    <row r="17" spans="1:2" ht="12.75">
      <c r="A17" s="151"/>
      <c r="B17" s="151"/>
    </row>
    <row r="18" spans="1:2" ht="12.75">
      <c r="A18" s="151"/>
      <c r="B18" s="151"/>
    </row>
    <row r="19" spans="1:2" ht="12.75">
      <c r="A19" s="151"/>
      <c r="B19" s="151"/>
    </row>
    <row r="20" spans="1:2" ht="12.75">
      <c r="A20" s="151"/>
      <c r="B20" s="151"/>
    </row>
    <row r="21" spans="1:2" ht="12.75">
      <c r="A21" s="151"/>
      <c r="B21" s="151"/>
    </row>
    <row r="22" spans="1:2" ht="12.75">
      <c r="A22" s="151"/>
      <c r="B22" s="151"/>
    </row>
    <row r="23" spans="1:2" ht="12.75">
      <c r="A23" s="151"/>
      <c r="B23" s="151"/>
    </row>
    <row r="24" spans="1:2" ht="12.75">
      <c r="A24" s="151"/>
      <c r="B24" s="151"/>
    </row>
    <row r="25" spans="1:2" ht="12.75">
      <c r="A25" s="151"/>
      <c r="B25" s="151"/>
    </row>
    <row r="26" spans="1:2" ht="12.75">
      <c r="A26" s="151"/>
      <c r="B26" s="151"/>
    </row>
    <row r="27" spans="1:2" ht="12.75">
      <c r="A27" s="151"/>
      <c r="B27" s="151"/>
    </row>
    <row r="28" spans="1:2" ht="12.75">
      <c r="A28" s="151"/>
      <c r="B28" s="151"/>
    </row>
    <row r="29" spans="1:2" ht="12.75">
      <c r="A29" s="151"/>
      <c r="B29" s="151"/>
    </row>
    <row r="30" spans="1:2" ht="12.75">
      <c r="A30" s="151"/>
      <c r="B30" s="151"/>
    </row>
    <row r="31" spans="1:2" ht="12.75">
      <c r="A31" s="151"/>
      <c r="B31" s="151"/>
    </row>
    <row r="32" spans="1:2" ht="12.75">
      <c r="A32" s="151"/>
      <c r="B32" s="151"/>
    </row>
    <row r="33" spans="1:2" ht="12.75">
      <c r="A33" s="151"/>
      <c r="B33" s="151"/>
    </row>
    <row r="34" spans="1:2" ht="12.75">
      <c r="A34" s="151"/>
      <c r="B34" s="151"/>
    </row>
    <row r="35" spans="1:2" ht="12.75">
      <c r="A35" s="151"/>
      <c r="B35" s="151"/>
    </row>
    <row r="36" spans="1:2" ht="12.75">
      <c r="A36" s="151"/>
      <c r="B36" s="151"/>
    </row>
    <row r="37" spans="1:2" ht="12.75">
      <c r="A37" s="151"/>
      <c r="B37" s="151"/>
    </row>
    <row r="38" spans="1:2" ht="12.75">
      <c r="A38" s="151"/>
      <c r="B38" s="151"/>
    </row>
    <row r="39" spans="1:2" ht="12.75">
      <c r="A39" s="151"/>
      <c r="B39" s="151"/>
    </row>
    <row r="40" spans="1:2" ht="12.75">
      <c r="A40" s="151"/>
      <c r="B40" s="151"/>
    </row>
    <row r="41" spans="1:2" ht="12.75">
      <c r="A41" s="151"/>
      <c r="B41" s="151"/>
    </row>
    <row r="42" spans="1:2" ht="12.75">
      <c r="A42" s="151"/>
      <c r="B42" s="151"/>
    </row>
    <row r="43" spans="1:2" ht="12.75">
      <c r="A43" s="151"/>
      <c r="B43" s="151"/>
    </row>
    <row r="44" spans="1:2" ht="12.75">
      <c r="A44" s="151"/>
      <c r="B44" s="151"/>
    </row>
    <row r="45" spans="1:2" ht="12.75">
      <c r="A45" s="151"/>
      <c r="B45" s="151"/>
    </row>
    <row r="46" spans="1:2" ht="12.75">
      <c r="A46" s="151"/>
      <c r="B46" s="151"/>
    </row>
    <row r="47" spans="1:2" ht="12.75">
      <c r="A47" s="151"/>
      <c r="B47" s="151"/>
    </row>
    <row r="48" spans="1:2" ht="12.75">
      <c r="A48" s="151"/>
      <c r="B48" s="151"/>
    </row>
    <row r="49" spans="1:2" ht="12.75">
      <c r="A49" s="151"/>
      <c r="B49" s="151"/>
    </row>
    <row r="50" spans="1:2" ht="12.75">
      <c r="A50" s="151"/>
      <c r="B50" s="151"/>
    </row>
    <row r="51" spans="1:2" ht="12.75">
      <c r="A51" s="151"/>
      <c r="B51" s="151"/>
    </row>
    <row r="52" spans="1:2" ht="12.75">
      <c r="A52" s="151"/>
      <c r="B52" s="151"/>
    </row>
    <row r="53" spans="1:2" ht="12.75">
      <c r="A53" s="151"/>
      <c r="B53" s="151"/>
    </row>
    <row r="54" spans="1:2" ht="12.75">
      <c r="A54" s="151"/>
      <c r="B54" s="151"/>
    </row>
    <row r="55" spans="1:2" ht="12.75">
      <c r="A55" s="151"/>
      <c r="B55" s="151"/>
    </row>
    <row r="56" spans="1:2" ht="12.75">
      <c r="A56" s="151"/>
      <c r="B56" s="151"/>
    </row>
    <row r="57" spans="1:2" ht="12.75">
      <c r="A57" s="151"/>
      <c r="B57" s="151"/>
    </row>
    <row r="58" spans="1:2" ht="12.75">
      <c r="A58" s="151"/>
      <c r="B58" s="151"/>
    </row>
    <row r="59" spans="1:2" ht="12.75">
      <c r="A59" s="151"/>
      <c r="B59" s="151"/>
    </row>
    <row r="60" spans="1:2" ht="12.75">
      <c r="A60" s="151"/>
      <c r="B60" s="151"/>
    </row>
    <row r="61" spans="1:2" ht="12.75">
      <c r="A61" s="151"/>
      <c r="B61" s="151"/>
    </row>
    <row r="62" spans="1:2" ht="12.75">
      <c r="A62" s="151"/>
      <c r="B62" s="151"/>
    </row>
    <row r="63" spans="1:2" ht="12.75">
      <c r="A63" s="151"/>
      <c r="B63" s="151"/>
    </row>
    <row r="64" spans="1:2" ht="12.75">
      <c r="A64" s="151"/>
      <c r="B64" s="151"/>
    </row>
    <row r="65" spans="1:2" ht="12.75">
      <c r="A65" s="151"/>
      <c r="B65" s="151"/>
    </row>
    <row r="66" spans="1:2" ht="12.75">
      <c r="A66" s="151"/>
      <c r="B66" s="151"/>
    </row>
    <row r="67" spans="1:2" ht="12.75">
      <c r="A67" s="151"/>
      <c r="B67" s="151"/>
    </row>
    <row r="68" spans="1:2" ht="12.75">
      <c r="A68" s="151"/>
      <c r="B68" s="151"/>
    </row>
    <row r="69" spans="1:2" ht="12.75">
      <c r="A69" s="151"/>
      <c r="B69" s="151"/>
    </row>
    <row r="70" spans="1:2" ht="12.75">
      <c r="A70" s="151"/>
      <c r="B70" s="151"/>
    </row>
    <row r="71" spans="1:2" ht="12.75">
      <c r="A71" s="151"/>
      <c r="B71" s="151"/>
    </row>
    <row r="72" spans="1:2" ht="12.75">
      <c r="A72" s="151"/>
      <c r="B72" s="151"/>
    </row>
    <row r="73" spans="1:2" ht="12.75">
      <c r="A73" s="151"/>
      <c r="B73" s="151"/>
    </row>
    <row r="74" spans="1:2" ht="12.75">
      <c r="A74" s="151"/>
      <c r="B74" s="151"/>
    </row>
    <row r="75" spans="1:2" ht="12.75">
      <c r="A75" s="151"/>
      <c r="B75" s="151"/>
    </row>
    <row r="76" spans="1:2" ht="12.75">
      <c r="A76" s="151"/>
      <c r="B76" s="151"/>
    </row>
    <row r="77" spans="1:2" ht="12.75">
      <c r="A77" s="151"/>
      <c r="B77" s="151"/>
    </row>
    <row r="78" spans="1:2" ht="12.75">
      <c r="A78" s="151"/>
      <c r="B78" s="151"/>
    </row>
    <row r="79" spans="1:2" ht="12.75">
      <c r="A79" s="151"/>
      <c r="B79" s="151"/>
    </row>
    <row r="80" spans="1:2" ht="12.75">
      <c r="A80" s="151"/>
      <c r="B80" s="151"/>
    </row>
    <row r="81" spans="1:2" ht="12.75">
      <c r="A81" s="151"/>
      <c r="B81" s="151"/>
    </row>
    <row r="82" spans="1:2" ht="12.75">
      <c r="A82" s="151"/>
      <c r="B82" s="151"/>
    </row>
    <row r="83" spans="1:2" ht="12.75">
      <c r="A83" s="151"/>
      <c r="B83" s="151"/>
    </row>
    <row r="84" spans="1:2" ht="12.75">
      <c r="A84" s="151"/>
      <c r="B84" s="151"/>
    </row>
    <row r="85" spans="1:2" ht="12.75">
      <c r="A85" s="151"/>
      <c r="B85" s="151"/>
    </row>
    <row r="86" spans="1:2" ht="12.75">
      <c r="A86" s="151"/>
      <c r="B86" s="151"/>
    </row>
    <row r="87" spans="1:2" ht="12.75">
      <c r="A87" s="151"/>
      <c r="B87" s="151"/>
    </row>
    <row r="88" spans="1:2" ht="12.75">
      <c r="A88" s="151"/>
      <c r="B88" s="151"/>
    </row>
    <row r="89" spans="1:2" ht="12.75">
      <c r="A89" s="151"/>
      <c r="B89" s="151"/>
    </row>
    <row r="90" spans="1:2" ht="12.75">
      <c r="A90" s="151"/>
      <c r="B90" s="151"/>
    </row>
    <row r="91" spans="1:2" ht="12.75">
      <c r="A91" s="151"/>
      <c r="B91" s="151"/>
    </row>
    <row r="92" spans="1:2" ht="12.75">
      <c r="A92" s="151"/>
      <c r="B92" s="151"/>
    </row>
    <row r="93" spans="1:2" ht="12.75">
      <c r="A93" s="151"/>
      <c r="B93" s="151"/>
    </row>
    <row r="94" spans="1:2" ht="12.75">
      <c r="A94" s="151"/>
      <c r="B94" s="151"/>
    </row>
    <row r="95" spans="1:2" ht="12.75">
      <c r="A95" s="151"/>
      <c r="B95" s="151"/>
    </row>
    <row r="96" spans="1:2" ht="12.75">
      <c r="A96" s="151"/>
      <c r="B96" s="151"/>
    </row>
    <row r="97" spans="1:2" ht="12.75">
      <c r="A97" s="151"/>
      <c r="B97" s="151"/>
    </row>
    <row r="98" spans="1:2" ht="12.75">
      <c r="A98" s="151"/>
      <c r="B98" s="151"/>
    </row>
    <row r="99" spans="1:2" ht="12.75">
      <c r="A99" s="151"/>
      <c r="B99" s="151"/>
    </row>
    <row r="100" spans="1:2" ht="12.75">
      <c r="A100" s="151"/>
      <c r="B100" s="151"/>
    </row>
    <row r="101" spans="1:2" ht="12.75">
      <c r="A101" s="151"/>
      <c r="B101" s="151"/>
    </row>
    <row r="102" spans="1:2" ht="12.75">
      <c r="A102" s="151"/>
      <c r="B102" s="151"/>
    </row>
    <row r="103" spans="1:2" ht="12.75">
      <c r="A103" s="151"/>
      <c r="B103" s="151"/>
    </row>
    <row r="104" spans="1:2" ht="12.75">
      <c r="A104" s="151"/>
      <c r="B104" s="151"/>
    </row>
    <row r="105" spans="1:2" ht="12.75">
      <c r="A105" s="151"/>
      <c r="B105" s="151"/>
    </row>
    <row r="106" spans="1:2" ht="12.75">
      <c r="A106" s="151"/>
      <c r="B106" s="151"/>
    </row>
    <row r="107" spans="1:2" ht="12.75">
      <c r="A107" s="151"/>
      <c r="B107" s="151"/>
    </row>
    <row r="108" spans="1:2" ht="12.75">
      <c r="A108" s="151"/>
      <c r="B108" s="151"/>
    </row>
    <row r="109" spans="1:2" ht="12.75">
      <c r="A109" s="151"/>
      <c r="B109" s="151"/>
    </row>
    <row r="110" spans="1:2" ht="12.75">
      <c r="A110" s="151"/>
      <c r="B110" s="151"/>
    </row>
    <row r="111" spans="1:2" ht="12.75">
      <c r="A111" s="151"/>
      <c r="B111" s="151"/>
    </row>
    <row r="112" spans="1:2" ht="12.75">
      <c r="A112" s="151"/>
      <c r="B112" s="151"/>
    </row>
    <row r="113" spans="1:2" ht="12.75">
      <c r="A113" s="151"/>
      <c r="B113" s="151"/>
    </row>
    <row r="114" spans="1:2" ht="12.75">
      <c r="A114" s="151"/>
      <c r="B114" s="151"/>
    </row>
    <row r="115" spans="1:2" ht="12.75">
      <c r="A115" s="151"/>
      <c r="B115" s="151"/>
    </row>
    <row r="116" spans="1:2" ht="12.75">
      <c r="A116" s="151"/>
      <c r="B116" s="151"/>
    </row>
    <row r="117" spans="1:2" ht="12.75">
      <c r="A117" s="151"/>
      <c r="B117" s="151"/>
    </row>
    <row r="118" spans="1:2" ht="12.75">
      <c r="A118" s="151"/>
      <c r="B118" s="151"/>
    </row>
    <row r="119" spans="1:2" ht="12.75">
      <c r="A119" s="151"/>
      <c r="B119" s="151"/>
    </row>
    <row r="120" spans="1:2" ht="12.75">
      <c r="A120" s="151"/>
      <c r="B120" s="151"/>
    </row>
    <row r="121" spans="1:2" ht="12.75">
      <c r="A121" s="151"/>
      <c r="B121" s="151"/>
    </row>
    <row r="122" spans="1:2" ht="12.75">
      <c r="A122" s="151"/>
      <c r="B122" s="151"/>
    </row>
    <row r="123" spans="1:2" ht="12.75">
      <c r="A123" s="151"/>
      <c r="B123" s="151"/>
    </row>
    <row r="124" spans="1:2" ht="12.75">
      <c r="A124" s="151"/>
      <c r="B124" s="151"/>
    </row>
    <row r="125" spans="1:2" ht="12.75">
      <c r="A125" s="151"/>
      <c r="B125" s="151"/>
    </row>
    <row r="126" spans="1:2" ht="12.75">
      <c r="A126" s="151"/>
      <c r="B126" s="151"/>
    </row>
    <row r="127" spans="1:2" ht="12.75">
      <c r="A127" s="151"/>
      <c r="B127" s="151"/>
    </row>
    <row r="128" spans="1:2" ht="12.75">
      <c r="A128" s="151"/>
      <c r="B128" s="151"/>
    </row>
    <row r="129" spans="1:2" ht="12.75">
      <c r="A129" s="151"/>
      <c r="B129" s="151"/>
    </row>
    <row r="130" spans="1:2" ht="12.75">
      <c r="A130" s="151"/>
      <c r="B130" s="151"/>
    </row>
    <row r="131" spans="1:2" ht="12.75">
      <c r="A131" s="151"/>
      <c r="B131" s="151"/>
    </row>
    <row r="132" spans="1:2" ht="12.75">
      <c r="A132" s="151"/>
      <c r="B132" s="151"/>
    </row>
    <row r="133" spans="1:2" ht="12.75">
      <c r="A133" s="151"/>
      <c r="B133" s="151"/>
    </row>
    <row r="134" spans="1:2" ht="12.75">
      <c r="A134" s="151"/>
      <c r="B134" s="151"/>
    </row>
    <row r="135" spans="1:2" ht="12.75">
      <c r="A135" s="151"/>
      <c r="B135" s="151"/>
    </row>
    <row r="136" spans="1:2" ht="12.75">
      <c r="A136" s="151"/>
      <c r="B136" s="151"/>
    </row>
    <row r="137" spans="1:2" ht="12.75">
      <c r="A137" s="151"/>
      <c r="B137" s="151"/>
    </row>
    <row r="138" spans="1:2" ht="12.75">
      <c r="A138" s="151"/>
      <c r="B138" s="151"/>
    </row>
    <row r="139" spans="1:2" ht="12.75">
      <c r="A139" s="151"/>
      <c r="B139" s="151"/>
    </row>
    <row r="140" spans="1:2" ht="12.75">
      <c r="A140" s="151"/>
      <c r="B140" s="151"/>
    </row>
    <row r="141" spans="1:2" ht="12.75">
      <c r="A141" s="151"/>
      <c r="B141" s="151"/>
    </row>
    <row r="142" spans="1:2" ht="12.75">
      <c r="A142" s="151"/>
      <c r="B142" s="151"/>
    </row>
    <row r="143" spans="1:2" ht="12.75">
      <c r="A143" s="151"/>
      <c r="B143" s="151"/>
    </row>
    <row r="144" spans="1:2" ht="12.75">
      <c r="A144" s="151"/>
      <c r="B144" s="151"/>
    </row>
    <row r="145" spans="1:2" ht="12.75">
      <c r="A145" s="151"/>
      <c r="B145" s="151"/>
    </row>
    <row r="146" spans="1:2" ht="12.75">
      <c r="A146" s="151"/>
      <c r="B146" s="151"/>
    </row>
    <row r="147" spans="1:2" ht="12.75">
      <c r="A147" s="151"/>
      <c r="B147" s="151"/>
    </row>
    <row r="148" spans="1:2" ht="12.75">
      <c r="A148" s="151"/>
      <c r="B148" s="151"/>
    </row>
    <row r="149" spans="1:2" ht="12.75">
      <c r="A149" s="151"/>
      <c r="B149" s="151"/>
    </row>
    <row r="150" spans="1:2" ht="12.75">
      <c r="A150" s="151"/>
      <c r="B150" s="151"/>
    </row>
    <row r="151" spans="1:2" ht="12.75">
      <c r="A151" s="151"/>
      <c r="B151" s="151"/>
    </row>
    <row r="152" spans="1:2" ht="12.75">
      <c r="A152" s="151"/>
      <c r="B152" s="151"/>
    </row>
    <row r="153" spans="1:2" ht="12.75">
      <c r="A153" s="151"/>
      <c r="B153" s="151"/>
    </row>
    <row r="154" spans="1:2" ht="12.75">
      <c r="A154" s="151"/>
      <c r="B154" s="151"/>
    </row>
    <row r="155" spans="1:2" ht="12.75">
      <c r="A155" s="151"/>
      <c r="B155" s="151"/>
    </row>
    <row r="156" spans="1:2" ht="12.75">
      <c r="A156" s="151"/>
      <c r="B156" s="151"/>
    </row>
    <row r="157" spans="1:2" ht="12.75">
      <c r="A157" s="151"/>
      <c r="B157" s="151"/>
    </row>
    <row r="158" spans="1:2" ht="12.75">
      <c r="A158" s="151"/>
      <c r="B158" s="151"/>
    </row>
    <row r="159" spans="1:2" ht="12.75">
      <c r="A159" s="151"/>
      <c r="B159" s="151"/>
    </row>
    <row r="160" spans="1:2" ht="12.75">
      <c r="A160" s="151"/>
      <c r="B160" s="151"/>
    </row>
    <row r="161" spans="1:2" ht="12.75">
      <c r="A161" s="151"/>
      <c r="B161" s="151"/>
    </row>
    <row r="162" spans="1:2" ht="12.75">
      <c r="A162" s="151"/>
      <c r="B162" s="151"/>
    </row>
    <row r="163" spans="1:2" ht="12.75">
      <c r="A163" s="151"/>
      <c r="B163" s="151"/>
    </row>
    <row r="164" spans="1:2" ht="12.75">
      <c r="A164" s="151"/>
      <c r="B164" s="151"/>
    </row>
    <row r="165" spans="1:2" ht="12.75">
      <c r="A165" s="151"/>
      <c r="B165" s="151"/>
    </row>
    <row r="166" spans="1:2" ht="12.75">
      <c r="A166" s="151"/>
      <c r="B166" s="151"/>
    </row>
    <row r="167" spans="1:2" ht="12.75">
      <c r="A167" s="151"/>
      <c r="B167" s="151"/>
    </row>
    <row r="168" spans="1:2" ht="12.75">
      <c r="A168" s="151"/>
      <c r="B168" s="151"/>
    </row>
    <row r="169" spans="1:2" ht="12.75">
      <c r="A169" s="151"/>
      <c r="B169" s="151"/>
    </row>
    <row r="170" spans="1:2" ht="12.75">
      <c r="A170" s="151"/>
      <c r="B170" s="151"/>
    </row>
    <row r="171" spans="1:2" ht="12.75">
      <c r="A171" s="151"/>
      <c r="B171" s="151"/>
    </row>
    <row r="172" spans="1:2" ht="12.75">
      <c r="A172" s="151"/>
      <c r="B172" s="151"/>
    </row>
    <row r="173" spans="1:2" ht="12.75">
      <c r="A173" s="151"/>
      <c r="B173" s="151"/>
    </row>
    <row r="174" spans="1:2" ht="12.75">
      <c r="A174" s="151"/>
      <c r="B174" s="151"/>
    </row>
    <row r="175" spans="1:2" ht="12.75">
      <c r="A175" s="151"/>
      <c r="B175" s="151"/>
    </row>
    <row r="176" spans="1:2" ht="12.75">
      <c r="A176" s="151"/>
      <c r="B176" s="151"/>
    </row>
    <row r="177" spans="1:2" ht="12.75">
      <c r="A177" s="151"/>
      <c r="B177" s="151"/>
    </row>
    <row r="178" spans="1:2" ht="12.75">
      <c r="A178" s="151"/>
      <c r="B178" s="151"/>
    </row>
    <row r="179" spans="1:2" ht="12.75">
      <c r="A179" s="151"/>
      <c r="B179" s="151"/>
    </row>
    <row r="180" spans="1:2" ht="12.75">
      <c r="A180" s="151"/>
      <c r="B180" s="151"/>
    </row>
    <row r="181" spans="1:2" ht="12.75">
      <c r="A181" s="151"/>
      <c r="B181" s="151"/>
    </row>
    <row r="182" spans="1:2" ht="12.75">
      <c r="A182" s="151"/>
      <c r="B182" s="151"/>
    </row>
    <row r="183" spans="1:2" ht="12.75">
      <c r="A183" s="151"/>
      <c r="B183" s="151"/>
    </row>
    <row r="184" spans="1:2" ht="12.75">
      <c r="A184" s="151"/>
      <c r="B184" s="151"/>
    </row>
    <row r="185" spans="1:2" ht="12.75">
      <c r="A185" s="151"/>
      <c r="B185" s="151"/>
    </row>
    <row r="186" spans="1:2" ht="12.75">
      <c r="A186" s="151"/>
      <c r="B186" s="151"/>
    </row>
    <row r="187" spans="1:2" ht="12.75">
      <c r="A187" s="151"/>
      <c r="B187" s="151"/>
    </row>
    <row r="188" spans="1:2" ht="12.75">
      <c r="A188" s="151"/>
      <c r="B188" s="151"/>
    </row>
    <row r="189" spans="1:2" ht="12.75">
      <c r="A189" s="151"/>
      <c r="B189" s="151"/>
    </row>
    <row r="190" spans="1:2" ht="12.75">
      <c r="A190" s="151"/>
      <c r="B190" s="151"/>
    </row>
    <row r="191" spans="1:2" ht="12.75">
      <c r="A191" s="151"/>
      <c r="B191" s="151"/>
    </row>
    <row r="192" spans="1:2" ht="12.75">
      <c r="A192" s="151"/>
      <c r="B192" s="151"/>
    </row>
    <row r="193" spans="1:2" ht="12.75">
      <c r="A193" s="151"/>
      <c r="B193" s="151"/>
    </row>
    <row r="194" spans="1:2" ht="12.75">
      <c r="A194" s="151"/>
      <c r="B194" s="151"/>
    </row>
    <row r="195" spans="1:2" ht="12.75">
      <c r="A195" s="151"/>
      <c r="B195" s="151"/>
    </row>
    <row r="196" spans="1:2" ht="12.75">
      <c r="A196" s="151"/>
      <c r="B196" s="151"/>
    </row>
    <row r="197" spans="1:2" ht="12.75">
      <c r="A197" s="151"/>
      <c r="B197" s="151"/>
    </row>
    <row r="198" spans="1:2" ht="12.75">
      <c r="A198" s="151"/>
      <c r="B198" s="151"/>
    </row>
    <row r="199" spans="1:2" ht="12.75">
      <c r="A199" s="151"/>
      <c r="B199" s="151"/>
    </row>
    <row r="200" spans="1:2" ht="12.75">
      <c r="A200" s="151"/>
      <c r="B200" s="151"/>
    </row>
    <row r="201" spans="1:2" ht="12.75">
      <c r="A201" s="151"/>
      <c r="B201" s="151"/>
    </row>
    <row r="202" spans="1:2" ht="12.75">
      <c r="A202" s="151"/>
      <c r="B202" s="151"/>
    </row>
    <row r="203" spans="1:2" ht="12.75">
      <c r="A203" s="151"/>
      <c r="B203" s="151"/>
    </row>
    <row r="204" spans="1:2" ht="12.75">
      <c r="A204" s="151"/>
      <c r="B204" s="151"/>
    </row>
    <row r="205" spans="1:2" ht="12.75">
      <c r="A205" s="151"/>
      <c r="B205" s="151"/>
    </row>
    <row r="206" spans="1:2" ht="12.75">
      <c r="A206" s="151"/>
      <c r="B206" s="151"/>
    </row>
    <row r="207" spans="1:2" ht="12.75">
      <c r="A207" s="151"/>
      <c r="B207" s="151"/>
    </row>
    <row r="208" spans="1:2" ht="12.75">
      <c r="A208" s="151"/>
      <c r="B208" s="151"/>
    </row>
    <row r="209" spans="1:2" ht="12.75">
      <c r="A209" s="151"/>
      <c r="B209" s="151"/>
    </row>
    <row r="210" spans="1:2" ht="12.75">
      <c r="A210" s="151"/>
      <c r="B210" s="151"/>
    </row>
    <row r="211" spans="1:2" ht="12.75">
      <c r="A211" s="151"/>
      <c r="B211" s="151"/>
    </row>
    <row r="212" spans="1:2" ht="12.75">
      <c r="A212" s="151"/>
      <c r="B212" s="151"/>
    </row>
    <row r="213" spans="1:2" ht="12.75">
      <c r="A213" s="151"/>
      <c r="B213" s="151"/>
    </row>
    <row r="214" spans="1:2" ht="12.75">
      <c r="A214" s="151"/>
      <c r="B214" s="151"/>
    </row>
    <row r="215" spans="1:2" ht="12.75">
      <c r="A215" s="151"/>
      <c r="B215" s="151"/>
    </row>
    <row r="216" spans="1:2" ht="12.75">
      <c r="A216" s="151"/>
      <c r="B216" s="151"/>
    </row>
    <row r="217" spans="1:2" ht="12.75">
      <c r="A217" s="151"/>
      <c r="B217" s="151"/>
    </row>
    <row r="218" spans="1:2" ht="12.75">
      <c r="A218" s="151"/>
      <c r="B218" s="151"/>
    </row>
    <row r="219" spans="1:2" ht="12.75">
      <c r="A219" s="151"/>
      <c r="B219" s="151"/>
    </row>
    <row r="220" spans="1:2" ht="12.75">
      <c r="A220" s="151"/>
      <c r="B220" s="151"/>
    </row>
    <row r="221" spans="1:2" ht="12.75">
      <c r="A221" s="151"/>
      <c r="B221" s="151"/>
    </row>
    <row r="222" spans="1:2" ht="12.75">
      <c r="A222" s="151"/>
      <c r="B222" s="151"/>
    </row>
    <row r="223" spans="1:2" ht="12.75">
      <c r="A223" s="151"/>
      <c r="B223" s="151"/>
    </row>
    <row r="224" spans="1:2" ht="12.75">
      <c r="A224" s="151"/>
      <c r="B224" s="151"/>
    </row>
    <row r="225" spans="1:2" ht="12.75">
      <c r="A225" s="151"/>
      <c r="B225" s="151"/>
    </row>
    <row r="226" spans="1:2" ht="12.75">
      <c r="A226" s="151"/>
      <c r="B226" s="151"/>
    </row>
    <row r="227" spans="1:2" ht="12.75">
      <c r="A227" s="151"/>
      <c r="B227" s="151"/>
    </row>
    <row r="228" spans="1:2" ht="12.75">
      <c r="A228" s="151"/>
      <c r="B228" s="151"/>
    </row>
    <row r="229" spans="1:2" ht="12.75">
      <c r="A229" s="151"/>
      <c r="B229" s="151"/>
    </row>
    <row r="230" spans="1:2" ht="12.75">
      <c r="A230" s="151"/>
      <c r="B230" s="151"/>
    </row>
    <row r="231" spans="1:2" ht="12.75">
      <c r="A231" s="151"/>
      <c r="B231" s="151"/>
    </row>
    <row r="232" spans="1:2" ht="12.75">
      <c r="A232" s="151"/>
      <c r="B232" s="151"/>
    </row>
    <row r="233" spans="1:2" ht="12.75">
      <c r="A233" s="151"/>
      <c r="B233" s="151"/>
    </row>
    <row r="234" spans="1:2" ht="12.75">
      <c r="A234" s="151"/>
      <c r="B234" s="151"/>
    </row>
    <row r="235" spans="1:2" ht="12.75">
      <c r="A235" s="151"/>
      <c r="B235" s="151"/>
    </row>
    <row r="236" spans="1:2" ht="12.75">
      <c r="A236" s="151"/>
      <c r="B236" s="151"/>
    </row>
    <row r="237" spans="1:2" ht="12.75">
      <c r="A237" s="151"/>
      <c r="B237" s="151"/>
    </row>
    <row r="238" spans="1:2" ht="12.75">
      <c r="A238" s="151"/>
      <c r="B238" s="151"/>
    </row>
    <row r="239" spans="1:2" ht="12.75">
      <c r="A239" s="151"/>
      <c r="B239" s="151"/>
    </row>
    <row r="240" spans="1:2" ht="12.75">
      <c r="A240" s="151"/>
      <c r="B240" s="151"/>
    </row>
    <row r="241" spans="1:2" ht="12.75">
      <c r="A241" s="151"/>
      <c r="B241" s="151"/>
    </row>
    <row r="242" spans="1:2" ht="12.75">
      <c r="A242" s="151"/>
      <c r="B242" s="151"/>
    </row>
    <row r="243" spans="1:2" ht="12.75">
      <c r="A243" s="151"/>
      <c r="B243" s="1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&amp;RPříloha III/6</oddHeader>
    <oddFooter>&amp;C- 10 -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H57"/>
  <sheetViews>
    <sheetView zoomScaleSheetLayoutView="100" zoomScalePageLayoutView="0" workbookViewId="0" topLeftCell="A7">
      <selection activeCell="O28" sqref="O28"/>
    </sheetView>
  </sheetViews>
  <sheetFormatPr defaultColWidth="9.00390625" defaultRowHeight="12.75"/>
  <cols>
    <col min="1" max="1" width="4.875" style="23" customWidth="1"/>
    <col min="2" max="2" width="5.375" style="151" customWidth="1"/>
    <col min="3" max="3" width="28.00390625" style="23" customWidth="1"/>
    <col min="4" max="4" width="10.625" style="23" bestFit="1" customWidth="1"/>
    <col min="5" max="5" width="7.25390625" style="23" bestFit="1" customWidth="1"/>
    <col min="6" max="6" width="10.25390625" style="23" bestFit="1" customWidth="1"/>
    <col min="7" max="7" width="8.75390625" style="23" bestFit="1" customWidth="1"/>
    <col min="8" max="8" width="10.25390625" style="23" bestFit="1" customWidth="1"/>
    <col min="9" max="16384" width="9.125" style="23" customWidth="1"/>
  </cols>
  <sheetData>
    <row r="4" spans="1:8" ht="18.75">
      <c r="A4" s="150" t="s">
        <v>121</v>
      </c>
      <c r="C4" s="262"/>
      <c r="D4" s="262"/>
      <c r="E4" s="262"/>
      <c r="F4" s="262"/>
      <c r="G4" s="262"/>
      <c r="H4" s="262"/>
    </row>
    <row r="5" spans="1:8" ht="18.75">
      <c r="A5" s="150"/>
      <c r="C5" s="262"/>
      <c r="D5" s="262"/>
      <c r="E5" s="262"/>
      <c r="F5" s="262"/>
      <c r="G5" s="262"/>
      <c r="H5" s="262"/>
    </row>
    <row r="6" spans="1:8" ht="15" thickBot="1">
      <c r="A6" s="264" t="s">
        <v>1842</v>
      </c>
      <c r="F6" s="29"/>
      <c r="G6" s="30"/>
      <c r="H6" s="28" t="s">
        <v>42</v>
      </c>
    </row>
    <row r="7" spans="1:8" ht="13.5">
      <c r="A7" s="267" t="s">
        <v>401</v>
      </c>
      <c r="B7" s="268"/>
      <c r="C7" s="43"/>
      <c r="D7" s="34" t="s">
        <v>83</v>
      </c>
      <c r="E7" s="34" t="s">
        <v>208</v>
      </c>
      <c r="F7" s="34" t="s">
        <v>95</v>
      </c>
      <c r="G7" s="34" t="s">
        <v>96</v>
      </c>
      <c r="H7" s="35" t="s">
        <v>95</v>
      </c>
    </row>
    <row r="8" spans="1:8" ht="13.5">
      <c r="A8" s="423">
        <v>3722</v>
      </c>
      <c r="B8" s="37" t="s">
        <v>415</v>
      </c>
      <c r="C8" s="38"/>
      <c r="D8" s="269">
        <v>2012</v>
      </c>
      <c r="E8" s="269">
        <v>2012</v>
      </c>
      <c r="F8" s="269" t="s">
        <v>1233</v>
      </c>
      <c r="G8" s="269" t="s">
        <v>97</v>
      </c>
      <c r="H8" s="270" t="s">
        <v>1234</v>
      </c>
    </row>
    <row r="9" spans="1:8" ht="13.5">
      <c r="A9" s="45">
        <v>3729</v>
      </c>
      <c r="B9" s="374" t="s">
        <v>11</v>
      </c>
      <c r="C9" s="38"/>
      <c r="D9" s="269"/>
      <c r="E9" s="269"/>
      <c r="F9" s="269"/>
      <c r="G9" s="269"/>
      <c r="H9" s="270"/>
    </row>
    <row r="10" spans="1:8" ht="12.75">
      <c r="A10" s="45">
        <v>3745</v>
      </c>
      <c r="B10" s="374" t="s">
        <v>12</v>
      </c>
      <c r="C10" s="38"/>
      <c r="D10" s="541"/>
      <c r="E10" s="541"/>
      <c r="F10" s="541"/>
      <c r="G10" s="541"/>
      <c r="H10" s="542"/>
    </row>
    <row r="11" spans="1:8" ht="12.75">
      <c r="A11" s="45">
        <v>3749</v>
      </c>
      <c r="B11" s="237" t="s">
        <v>518</v>
      </c>
      <c r="C11" s="38"/>
      <c r="D11" s="541"/>
      <c r="E11" s="541"/>
      <c r="F11" s="541"/>
      <c r="G11" s="541"/>
      <c r="H11" s="542"/>
    </row>
    <row r="12" spans="1:8" ht="12.75">
      <c r="A12" s="65">
        <v>3792</v>
      </c>
      <c r="B12" s="237" t="s">
        <v>269</v>
      </c>
      <c r="C12" s="272"/>
      <c r="D12" s="541"/>
      <c r="E12" s="541"/>
      <c r="F12" s="541"/>
      <c r="G12" s="541"/>
      <c r="H12" s="542"/>
    </row>
    <row r="13" spans="1:8" ht="12.75">
      <c r="A13" s="65">
        <v>2219</v>
      </c>
      <c r="B13" s="237" t="s">
        <v>426</v>
      </c>
      <c r="C13" s="272"/>
      <c r="D13" s="541"/>
      <c r="E13" s="541"/>
      <c r="F13" s="541"/>
      <c r="G13" s="541"/>
      <c r="H13" s="542"/>
    </row>
    <row r="14" spans="1:8" ht="12.75">
      <c r="A14" s="423">
        <v>3421</v>
      </c>
      <c r="B14" s="37" t="s">
        <v>414</v>
      </c>
      <c r="C14" s="38"/>
      <c r="D14" s="541"/>
      <c r="E14" s="541"/>
      <c r="F14" s="541"/>
      <c r="G14" s="541"/>
      <c r="H14" s="542"/>
    </row>
    <row r="15" spans="1:8" ht="13.5" thickBot="1">
      <c r="A15" s="89">
        <v>2141</v>
      </c>
      <c r="B15" s="37" t="s">
        <v>237</v>
      </c>
      <c r="C15" s="38"/>
      <c r="D15" s="223"/>
      <c r="E15" s="223"/>
      <c r="F15" s="223"/>
      <c r="G15" s="223"/>
      <c r="H15" s="224"/>
    </row>
    <row r="16" spans="1:8" ht="13.5">
      <c r="A16" s="227"/>
      <c r="B16" s="42" t="s">
        <v>402</v>
      </c>
      <c r="C16" s="43"/>
      <c r="D16" s="44"/>
      <c r="E16" s="44"/>
      <c r="F16" s="44"/>
      <c r="G16" s="44"/>
      <c r="H16" s="70"/>
    </row>
    <row r="17" spans="1:8" ht="12.75">
      <c r="A17" s="72">
        <v>3722</v>
      </c>
      <c r="B17" s="284">
        <v>5169</v>
      </c>
      <c r="C17" s="38" t="s">
        <v>1869</v>
      </c>
      <c r="D17" s="67">
        <v>7800</v>
      </c>
      <c r="E17" s="67">
        <v>7800</v>
      </c>
      <c r="F17" s="67">
        <v>7796</v>
      </c>
      <c r="G17" s="16">
        <f>F17/E17*100</f>
        <v>99.94871794871794</v>
      </c>
      <c r="H17" s="22">
        <v>7796</v>
      </c>
    </row>
    <row r="18" spans="1:8" ht="13.5" thickBot="1">
      <c r="A18" s="196"/>
      <c r="B18" s="543" t="s">
        <v>1840</v>
      </c>
      <c r="C18" s="81"/>
      <c r="D18" s="82">
        <f>SUM(D17:D17)</f>
        <v>7800</v>
      </c>
      <c r="E18" s="82">
        <f>SUM(E17:E17)</f>
        <v>7800</v>
      </c>
      <c r="F18" s="82">
        <f>SUM(F17:F17)</f>
        <v>7796</v>
      </c>
      <c r="G18" s="100">
        <f aca="true" t="shared" si="0" ref="G18:G42">F18/E18*100</f>
        <v>99.94871794871794</v>
      </c>
      <c r="H18" s="84">
        <f>SUM(H17:H17)</f>
        <v>7796</v>
      </c>
    </row>
    <row r="19" spans="1:8" ht="12.75">
      <c r="A19" s="72">
        <v>3729</v>
      </c>
      <c r="B19" s="284">
        <v>5165</v>
      </c>
      <c r="C19" s="38" t="s">
        <v>13</v>
      </c>
      <c r="D19" s="67">
        <v>45</v>
      </c>
      <c r="E19" s="67">
        <v>45</v>
      </c>
      <c r="F19" s="67">
        <v>42</v>
      </c>
      <c r="G19" s="16">
        <f>F19/E19*100</f>
        <v>93.33333333333333</v>
      </c>
      <c r="H19" s="70">
        <v>41</v>
      </c>
    </row>
    <row r="20" spans="1:8" ht="12.75">
      <c r="A20" s="48"/>
      <c r="B20" s="284">
        <v>5169</v>
      </c>
      <c r="C20" s="38" t="s">
        <v>14</v>
      </c>
      <c r="D20" s="67">
        <v>1700</v>
      </c>
      <c r="E20" s="67">
        <v>1700</v>
      </c>
      <c r="F20" s="67">
        <v>1565</v>
      </c>
      <c r="G20" s="16">
        <f t="shared" si="0"/>
        <v>92.05882352941175</v>
      </c>
      <c r="H20" s="22">
        <v>3079</v>
      </c>
    </row>
    <row r="21" spans="1:8" ht="13.5" thickBot="1">
      <c r="A21" s="196"/>
      <c r="B21" s="543" t="s">
        <v>1840</v>
      </c>
      <c r="C21" s="81"/>
      <c r="D21" s="82">
        <f>SUM(D19:D20)</f>
        <v>1745</v>
      </c>
      <c r="E21" s="82">
        <f>SUM(E19:E20)</f>
        <v>1745</v>
      </c>
      <c r="F21" s="82">
        <f>SUM(F19:F20)</f>
        <v>1607</v>
      </c>
      <c r="G21" s="100">
        <f t="shared" si="0"/>
        <v>92.09169054441261</v>
      </c>
      <c r="H21" s="84">
        <f>SUM(H19:H20)</f>
        <v>3120</v>
      </c>
    </row>
    <row r="22" spans="1:8" ht="12.75">
      <c r="A22" s="154">
        <v>3745</v>
      </c>
      <c r="B22" s="544">
        <v>5132</v>
      </c>
      <c r="C22" s="38" t="s">
        <v>142</v>
      </c>
      <c r="D22" s="97">
        <v>10</v>
      </c>
      <c r="E22" s="97">
        <v>10</v>
      </c>
      <c r="F22" s="513">
        <v>8</v>
      </c>
      <c r="G22" s="16">
        <f t="shared" si="0"/>
        <v>80</v>
      </c>
      <c r="H22" s="514">
        <v>21</v>
      </c>
    </row>
    <row r="23" spans="1:8" ht="12.75">
      <c r="A23" s="50"/>
      <c r="B23" s="71">
        <v>5137</v>
      </c>
      <c r="C23" s="56" t="s">
        <v>33</v>
      </c>
      <c r="D23" s="67">
        <v>250</v>
      </c>
      <c r="E23" s="67">
        <v>170</v>
      </c>
      <c r="F23" s="67">
        <v>161</v>
      </c>
      <c r="G23" s="16">
        <f>F23/E23*100</f>
        <v>94.70588235294117</v>
      </c>
      <c r="H23" s="22">
        <v>1459</v>
      </c>
    </row>
    <row r="24" spans="1:8" ht="12.75">
      <c r="A24" s="50"/>
      <c r="B24" s="71">
        <v>5139</v>
      </c>
      <c r="C24" s="138" t="s">
        <v>1866</v>
      </c>
      <c r="D24" s="67">
        <v>900</v>
      </c>
      <c r="E24" s="67">
        <v>1664</v>
      </c>
      <c r="F24" s="67">
        <v>1333</v>
      </c>
      <c r="G24" s="16">
        <f>F24/E24*100</f>
        <v>80.10817307692307</v>
      </c>
      <c r="H24" s="22">
        <v>874</v>
      </c>
    </row>
    <row r="25" spans="1:8" ht="12.75">
      <c r="A25" s="50"/>
      <c r="B25" s="71">
        <v>5151</v>
      </c>
      <c r="C25" s="38" t="s">
        <v>27</v>
      </c>
      <c r="D25" s="67">
        <v>400</v>
      </c>
      <c r="E25" s="67">
        <v>723</v>
      </c>
      <c r="F25" s="67">
        <v>671</v>
      </c>
      <c r="G25" s="16">
        <f t="shared" si="0"/>
        <v>92.80774550484094</v>
      </c>
      <c r="H25" s="22">
        <v>263</v>
      </c>
    </row>
    <row r="26" spans="1:8" ht="12.75">
      <c r="A26" s="48"/>
      <c r="B26" s="284">
        <v>5154</v>
      </c>
      <c r="C26" s="38" t="s">
        <v>1868</v>
      </c>
      <c r="D26" s="74">
        <v>160</v>
      </c>
      <c r="E26" s="74">
        <v>160</v>
      </c>
      <c r="F26" s="74">
        <v>89</v>
      </c>
      <c r="G26" s="16">
        <f t="shared" si="0"/>
        <v>55.625</v>
      </c>
      <c r="H26" s="75">
        <v>179</v>
      </c>
    </row>
    <row r="27" spans="1:8" ht="12.75">
      <c r="A27" s="48"/>
      <c r="B27" s="71">
        <v>5163</v>
      </c>
      <c r="C27" s="38" t="s">
        <v>1918</v>
      </c>
      <c r="D27" s="74">
        <v>40</v>
      </c>
      <c r="E27" s="74">
        <v>40</v>
      </c>
      <c r="F27" s="74">
        <v>40</v>
      </c>
      <c r="G27" s="16">
        <f>F27/E27*100</f>
        <v>100</v>
      </c>
      <c r="H27" s="75">
        <v>40</v>
      </c>
    </row>
    <row r="28" spans="1:8" ht="12.75">
      <c r="A28" s="48"/>
      <c r="B28" s="71">
        <v>5166</v>
      </c>
      <c r="C28" s="38" t="s">
        <v>1923</v>
      </c>
      <c r="D28" s="74">
        <v>120</v>
      </c>
      <c r="E28" s="74">
        <v>745</v>
      </c>
      <c r="F28" s="67">
        <v>582</v>
      </c>
      <c r="G28" s="16">
        <f t="shared" si="0"/>
        <v>78.12080536912752</v>
      </c>
      <c r="H28" s="22">
        <v>582</v>
      </c>
    </row>
    <row r="29" spans="1:8" ht="12.75">
      <c r="A29" s="48"/>
      <c r="B29" s="284">
        <v>5169</v>
      </c>
      <c r="C29" s="38" t="s">
        <v>146</v>
      </c>
      <c r="D29" s="74">
        <v>65400</v>
      </c>
      <c r="E29" s="74">
        <v>67500</v>
      </c>
      <c r="F29" s="74">
        <v>67469</v>
      </c>
      <c r="G29" s="16">
        <f t="shared" si="0"/>
        <v>99.95407407407407</v>
      </c>
      <c r="H29" s="75">
        <v>70570</v>
      </c>
    </row>
    <row r="30" spans="1:8" ht="12.75">
      <c r="A30" s="48"/>
      <c r="B30" s="284">
        <v>5171</v>
      </c>
      <c r="C30" s="38" t="s">
        <v>417</v>
      </c>
      <c r="D30" s="74">
        <v>1000</v>
      </c>
      <c r="E30" s="74">
        <v>1000</v>
      </c>
      <c r="F30" s="74">
        <v>973</v>
      </c>
      <c r="G30" s="16">
        <f t="shared" si="0"/>
        <v>97.3</v>
      </c>
      <c r="H30" s="75">
        <v>2003</v>
      </c>
    </row>
    <row r="31" spans="1:8" ht="13.5" thickBot="1">
      <c r="A31" s="196"/>
      <c r="B31" s="543" t="s">
        <v>1840</v>
      </c>
      <c r="C31" s="81"/>
      <c r="D31" s="82">
        <f>SUM(D22:D30)</f>
        <v>68280</v>
      </c>
      <c r="E31" s="82">
        <f>SUM(E22:E30)</f>
        <v>72012</v>
      </c>
      <c r="F31" s="82">
        <f>SUM(F22:F30)</f>
        <v>71326</v>
      </c>
      <c r="G31" s="100">
        <f t="shared" si="0"/>
        <v>99.04738099205687</v>
      </c>
      <c r="H31" s="84">
        <f>SUM(H22:H30)</f>
        <v>75991</v>
      </c>
    </row>
    <row r="32" spans="1:8" ht="12.75">
      <c r="A32" s="72">
        <v>3749</v>
      </c>
      <c r="B32" s="71">
        <v>5169</v>
      </c>
      <c r="C32" s="38" t="s">
        <v>1869</v>
      </c>
      <c r="D32" s="74">
        <v>0</v>
      </c>
      <c r="E32" s="74">
        <v>20</v>
      </c>
      <c r="F32" s="67">
        <v>2</v>
      </c>
      <c r="G32" s="16">
        <f>F32/E32*100</f>
        <v>10</v>
      </c>
      <c r="H32" s="22">
        <v>0</v>
      </c>
    </row>
    <row r="33" spans="1:8" ht="13.5" thickBot="1">
      <c r="A33" s="196"/>
      <c r="B33" s="543" t="s">
        <v>1840</v>
      </c>
      <c r="C33" s="81"/>
      <c r="D33" s="82">
        <f>SUM(D32:D32)</f>
        <v>0</v>
      </c>
      <c r="E33" s="82">
        <f>SUM(E32:E32)</f>
        <v>20</v>
      </c>
      <c r="F33" s="82">
        <f>SUM(F32:F32)</f>
        <v>2</v>
      </c>
      <c r="G33" s="100">
        <f>F33/E33*100</f>
        <v>10</v>
      </c>
      <c r="H33" s="84">
        <f>SUM(H32:H32)</f>
        <v>0</v>
      </c>
    </row>
    <row r="34" spans="1:8" ht="12.75">
      <c r="A34" s="154">
        <v>3792</v>
      </c>
      <c r="B34" s="1107">
        <v>5139</v>
      </c>
      <c r="C34" s="1232" t="s">
        <v>1866</v>
      </c>
      <c r="D34" s="44">
        <v>100</v>
      </c>
      <c r="E34" s="44">
        <v>100</v>
      </c>
      <c r="F34" s="44">
        <v>84</v>
      </c>
      <c r="G34" s="85">
        <f t="shared" si="0"/>
        <v>84</v>
      </c>
      <c r="H34" s="70">
        <v>247</v>
      </c>
    </row>
    <row r="35" spans="1:8" ht="12.75">
      <c r="A35" s="50"/>
      <c r="B35" s="71">
        <v>5169</v>
      </c>
      <c r="C35" s="38" t="s">
        <v>1837</v>
      </c>
      <c r="D35" s="67">
        <v>100</v>
      </c>
      <c r="E35" s="67">
        <v>100</v>
      </c>
      <c r="F35" s="67">
        <v>96</v>
      </c>
      <c r="G35" s="16">
        <f>F35/E35*100</f>
        <v>96</v>
      </c>
      <c r="H35" s="22">
        <v>90</v>
      </c>
    </row>
    <row r="36" spans="1:8" ht="13.5" thickBot="1">
      <c r="A36" s="196"/>
      <c r="B36" s="543" t="s">
        <v>1840</v>
      </c>
      <c r="C36" s="81"/>
      <c r="D36" s="82">
        <f>SUM(D34:D35)</f>
        <v>200</v>
      </c>
      <c r="E36" s="82">
        <f>SUM(E34:E35)</f>
        <v>200</v>
      </c>
      <c r="F36" s="82">
        <f>SUM(F34:F35)</f>
        <v>180</v>
      </c>
      <c r="G36" s="100">
        <f t="shared" si="0"/>
        <v>90</v>
      </c>
      <c r="H36" s="84">
        <f>SUM(H34:H35)</f>
        <v>337</v>
      </c>
    </row>
    <row r="37" spans="1:8" ht="12.75">
      <c r="A37" s="154">
        <v>2219</v>
      </c>
      <c r="B37" s="71">
        <v>5137</v>
      </c>
      <c r="C37" s="56" t="s">
        <v>33</v>
      </c>
      <c r="D37" s="44">
        <v>100</v>
      </c>
      <c r="E37" s="44">
        <v>100</v>
      </c>
      <c r="F37" s="44">
        <v>100</v>
      </c>
      <c r="G37" s="16">
        <f>F37/E37*100</f>
        <v>100</v>
      </c>
      <c r="H37" s="70">
        <v>0</v>
      </c>
    </row>
    <row r="38" spans="1:8" ht="13.5" thickBot="1">
      <c r="A38" s="196"/>
      <c r="B38" s="543" t="s">
        <v>1840</v>
      </c>
      <c r="C38" s="81"/>
      <c r="D38" s="82">
        <f>SUM(D37)</f>
        <v>100</v>
      </c>
      <c r="E38" s="82">
        <f>SUM(E37)</f>
        <v>100</v>
      </c>
      <c r="F38" s="82">
        <f>SUM(F37)</f>
        <v>100</v>
      </c>
      <c r="G38" s="100">
        <f t="shared" si="0"/>
        <v>100</v>
      </c>
      <c r="H38" s="84">
        <f>SUM(H37)</f>
        <v>0</v>
      </c>
    </row>
    <row r="39" spans="1:8" ht="12.75">
      <c r="A39" s="72">
        <v>3421</v>
      </c>
      <c r="B39" s="71">
        <v>5137</v>
      </c>
      <c r="C39" s="56" t="s">
        <v>33</v>
      </c>
      <c r="D39" s="44">
        <v>0</v>
      </c>
      <c r="E39" s="44">
        <v>203</v>
      </c>
      <c r="F39" s="44">
        <v>202</v>
      </c>
      <c r="G39" s="16">
        <f>F39/E39*100</f>
        <v>99.50738916256158</v>
      </c>
      <c r="H39" s="70">
        <v>0</v>
      </c>
    </row>
    <row r="40" spans="1:8" ht="12.75">
      <c r="A40" s="50"/>
      <c r="B40" s="71">
        <v>5169</v>
      </c>
      <c r="C40" s="38" t="s">
        <v>1869</v>
      </c>
      <c r="D40" s="74">
        <v>7700</v>
      </c>
      <c r="E40" s="74">
        <v>7639</v>
      </c>
      <c r="F40" s="67">
        <v>7586</v>
      </c>
      <c r="G40" s="16">
        <f>F40/E40*100</f>
        <v>99.30619190993586</v>
      </c>
      <c r="H40" s="22">
        <v>6890</v>
      </c>
    </row>
    <row r="41" spans="1:8" ht="13.5" thickBot="1">
      <c r="A41" s="196"/>
      <c r="B41" s="543" t="s">
        <v>1840</v>
      </c>
      <c r="C41" s="81"/>
      <c r="D41" s="82">
        <f>SUM(D39:D40)</f>
        <v>7700</v>
      </c>
      <c r="E41" s="82">
        <f>SUM(E39:E40)</f>
        <v>7842</v>
      </c>
      <c r="F41" s="82">
        <f>SUM(F39:F40)</f>
        <v>7788</v>
      </c>
      <c r="G41" s="100">
        <f t="shared" si="0"/>
        <v>99.31140015302219</v>
      </c>
      <c r="H41" s="84">
        <f>SUM(H39:H40)</f>
        <v>6890</v>
      </c>
    </row>
    <row r="42" spans="1:8" ht="12.75">
      <c r="A42" s="154">
        <v>2141</v>
      </c>
      <c r="B42" s="71">
        <v>5137</v>
      </c>
      <c r="C42" s="56" t="s">
        <v>33</v>
      </c>
      <c r="D42" s="67">
        <v>50</v>
      </c>
      <c r="E42" s="67">
        <v>480</v>
      </c>
      <c r="F42" s="67">
        <v>479</v>
      </c>
      <c r="G42" s="16">
        <f t="shared" si="0"/>
        <v>99.79166666666667</v>
      </c>
      <c r="H42" s="22">
        <v>0</v>
      </c>
    </row>
    <row r="43" spans="1:8" ht="12.75">
      <c r="A43" s="50"/>
      <c r="B43" s="71">
        <v>5139</v>
      </c>
      <c r="C43" s="138" t="s">
        <v>1866</v>
      </c>
      <c r="D43" s="67">
        <v>50</v>
      </c>
      <c r="E43" s="67">
        <v>0</v>
      </c>
      <c r="F43" s="67">
        <v>0</v>
      </c>
      <c r="G43" s="16"/>
      <c r="H43" s="22">
        <v>0</v>
      </c>
    </row>
    <row r="44" spans="1:8" ht="12.75">
      <c r="A44" s="50"/>
      <c r="B44" s="71">
        <v>5169</v>
      </c>
      <c r="C44" s="38" t="s">
        <v>1869</v>
      </c>
      <c r="D44" s="67">
        <v>100</v>
      </c>
      <c r="E44" s="67">
        <v>101</v>
      </c>
      <c r="F44" s="67">
        <v>101</v>
      </c>
      <c r="G44" s="16">
        <f>F44/E44*100</f>
        <v>100</v>
      </c>
      <c r="H44" s="22">
        <v>47</v>
      </c>
    </row>
    <row r="45" spans="1:8" ht="13.5" thickBot="1">
      <c r="A45" s="196"/>
      <c r="B45" s="543" t="s">
        <v>1840</v>
      </c>
      <c r="C45" s="81"/>
      <c r="D45" s="82">
        <f>SUM(D42:D44)</f>
        <v>200</v>
      </c>
      <c r="E45" s="82">
        <f>SUM(E42:E44)</f>
        <v>581</v>
      </c>
      <c r="F45" s="82">
        <f>SUM(F42:F44)</f>
        <v>580</v>
      </c>
      <c r="G45" s="100">
        <f>F45/E45*100</f>
        <v>99.82788296041308</v>
      </c>
      <c r="H45" s="84">
        <f>SUM(H42:H44)</f>
        <v>47</v>
      </c>
    </row>
    <row r="46" spans="1:8" s="62" customFormat="1" ht="15.75" thickBot="1">
      <c r="A46" s="380" t="s">
        <v>1850</v>
      </c>
      <c r="B46" s="545"/>
      <c r="C46" s="382"/>
      <c r="D46" s="383">
        <f>SUM(D45,D41,D38,D36,D33,D31,D21,D18)</f>
        <v>86025</v>
      </c>
      <c r="E46" s="383">
        <f>SUM(E45,E41,E38,E36,E33,E31,E21,E18)</f>
        <v>90300</v>
      </c>
      <c r="F46" s="383">
        <f>SUM(F45,F41,F38,F36,F33,F31,F21,F18)</f>
        <v>89379</v>
      </c>
      <c r="G46" s="126">
        <f>F46/E46*100</f>
        <v>98.98006644518273</v>
      </c>
      <c r="H46" s="384">
        <f>SUM(H45,H41,H38,H36,H33,H31,H21,H18)</f>
        <v>94181</v>
      </c>
    </row>
    <row r="47" spans="1:8" ht="12.75">
      <c r="A47" s="108"/>
      <c r="B47" s="109"/>
      <c r="C47" s="149"/>
      <c r="D47" s="111"/>
      <c r="E47" s="111"/>
      <c r="F47" s="111"/>
      <c r="G47" s="112"/>
      <c r="H47" s="111"/>
    </row>
    <row r="48" ht="12.75">
      <c r="B48" s="526"/>
    </row>
    <row r="57" spans="1:8" ht="15">
      <c r="A57" s="405"/>
      <c r="B57" s="524"/>
      <c r="C57" s="525"/>
      <c r="D57" s="249"/>
      <c r="E57" s="249"/>
      <c r="F57" s="249"/>
      <c r="G57" s="367"/>
      <c r="H57" s="24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6" r:id="rId1"/>
  <headerFooter alignWithMargins="0">
    <oddHeader>&amp;RPříloha III/7/1</oddHeader>
    <oddFooter>&amp;C- 11 -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Obvodní úřad m.č.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Obvodní úřad m.č. Praha 10</dc:creator>
  <cp:keywords/>
  <dc:description/>
  <cp:lastModifiedBy>Uživatel systému Windows</cp:lastModifiedBy>
  <cp:lastPrinted>2013-05-10T07:36:46Z</cp:lastPrinted>
  <dcterms:created xsi:type="dcterms:W3CDTF">1999-06-08T08:57:25Z</dcterms:created>
  <dcterms:modified xsi:type="dcterms:W3CDTF">2021-09-06T12:35:06Z</dcterms:modified>
  <cp:category/>
  <cp:version/>
  <cp:contentType/>
  <cp:contentStatus/>
</cp:coreProperties>
</file>