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743" activeTab="0"/>
  </bookViews>
  <sheets>
    <sheet name="Bilance 1" sheetId="1" r:id="rId1"/>
    <sheet name="Dotace 3" sheetId="2" state="hidden" r:id="rId2"/>
    <sheet name="Výdaje 4-5" sheetId="3" r:id="rId3"/>
  </sheets>
  <definedNames>
    <definedName name="_xlnm.Print_Area" localSheetId="0">'Bilance 1'!$A$1:$H$51</definedName>
  </definedNames>
  <calcPr fullCalcOnLoad="1"/>
</workbook>
</file>

<file path=xl/sharedStrings.xml><?xml version="1.0" encoding="utf-8"?>
<sst xmlns="http://schemas.openxmlformats.org/spreadsheetml/2006/main" count="160" uniqueCount="100">
  <si>
    <t>v tis. Kč</t>
  </si>
  <si>
    <t>Třídění odvětvové (paragrafy)</t>
  </si>
  <si>
    <t>RS</t>
  </si>
  <si>
    <t>RU</t>
  </si>
  <si>
    <t>Skutečnost</t>
  </si>
  <si>
    <t>% plnění</t>
  </si>
  <si>
    <t>k RU</t>
  </si>
  <si>
    <t>Třídění druhové (položky)</t>
  </si>
  <si>
    <t>poplatky za znečišťování ovzduší</t>
  </si>
  <si>
    <t>134x</t>
  </si>
  <si>
    <t>z toho</t>
  </si>
  <si>
    <t>VLASTNÍ PŘÍJMY</t>
  </si>
  <si>
    <t>ZJ</t>
  </si>
  <si>
    <t>ÚHRN PŘÍJMŮ</t>
  </si>
  <si>
    <t xml:space="preserve">5xxx </t>
  </si>
  <si>
    <t>6xxx</t>
  </si>
  <si>
    <t>ÚHRN VÝDAJŮ</t>
  </si>
  <si>
    <t>Rozdíl příjmů a výdajů</t>
  </si>
  <si>
    <t>č. III/2</t>
  </si>
  <si>
    <t>Celkem</t>
  </si>
  <si>
    <t xml:space="preserve">Přehled výdajů dle odvětví </t>
  </si>
  <si>
    <t>ORJ odvětví</t>
  </si>
  <si>
    <t>0011 Územní rozvoj</t>
  </si>
  <si>
    <t xml:space="preserve">Neinvestiční výdaje </t>
  </si>
  <si>
    <t>Investiční výdaje</t>
  </si>
  <si>
    <t>C e l k e m</t>
  </si>
  <si>
    <t>0012 Stavební úřad</t>
  </si>
  <si>
    <t>0021 Životní prostředí</t>
  </si>
  <si>
    <t xml:space="preserve">0031 Doprava </t>
  </si>
  <si>
    <t>0041 Školství</t>
  </si>
  <si>
    <t>0051 Sociální věci</t>
  </si>
  <si>
    <t>0061 Kultura a volný čas</t>
  </si>
  <si>
    <t>0062 Sport</t>
  </si>
  <si>
    <t>0063 Projekty MČ Praha 10</t>
  </si>
  <si>
    <t>0064 Veřejná finanční podpora</t>
  </si>
  <si>
    <t>0065 Správa kulturních objektů MČ Praha 10</t>
  </si>
  <si>
    <t>Neinvestiční výdaje</t>
  </si>
  <si>
    <t>0081 Obecní majetek</t>
  </si>
  <si>
    <t>0082 Správa majetku</t>
  </si>
  <si>
    <t>0091 Vnitřní správa</t>
  </si>
  <si>
    <t>0010 Pokladní správa</t>
  </si>
  <si>
    <t>Neinvestiční výdaje (vč.rozp.rezervy)</t>
  </si>
  <si>
    <t>VÝDAJE CELKEM</t>
  </si>
  <si>
    <t>Neinvestiční příspěvky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</si>
  <si>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</si>
  <si>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 Kč</t>
  </si>
  <si>
    <t>Dotace na výkon státní správy</t>
  </si>
  <si>
    <t>Dotace z MHMP - dotační vztahy k městským částem</t>
  </si>
  <si>
    <t>- 3 -</t>
  </si>
  <si>
    <t>0083 Správa majetku (1511)</t>
  </si>
  <si>
    <t>0043 EU - OP MAP II</t>
  </si>
  <si>
    <t>č. III/3</t>
  </si>
  <si>
    <t>Schválený rozpočet přidělených dotací MHMP k 1. 1. 2020</t>
  </si>
  <si>
    <t>Neinv. převody mezi st.městy(HMP) a jejich MČ</t>
  </si>
  <si>
    <t xml:space="preserve">Skutečnost </t>
  </si>
  <si>
    <t>k 31.3.2020</t>
  </si>
  <si>
    <t>Neinvest.ostatní převody mezi HMP a MČ</t>
  </si>
  <si>
    <t xml:space="preserve">1341 - Poplatek ze psů </t>
  </si>
  <si>
    <t>1342 - Poplatek z pobytu</t>
  </si>
  <si>
    <t>1343 - Poplatek za užívání veř. prostranství</t>
  </si>
  <si>
    <t>1344 - Poplatek ze vstupného</t>
  </si>
  <si>
    <t>1349 - Zrušené místní poplatky</t>
  </si>
  <si>
    <t>Správní poplatky</t>
  </si>
  <si>
    <t>Daň z nemovitých věcí</t>
  </si>
  <si>
    <t>Příjmy z poskytování služeb a výrobků</t>
  </si>
  <si>
    <t>Ostatní příjmy z vlastní činnosti</t>
  </si>
  <si>
    <t>Odvody příspěvkových organizací</t>
  </si>
  <si>
    <t>Ostatní odvody příspěvkových organizací</t>
  </si>
  <si>
    <t xml:space="preserve">Příjmy z úroků </t>
  </si>
  <si>
    <t>Sankční platby přijaté od jiných subjektů</t>
  </si>
  <si>
    <t>1xxx</t>
  </si>
  <si>
    <t>2xxx</t>
  </si>
  <si>
    <t>3xxx</t>
  </si>
  <si>
    <t>4xxx</t>
  </si>
  <si>
    <t>Převody z vlastních fondů hospodářské čin.</t>
  </si>
  <si>
    <t>Přijaté neinvestiční dary</t>
  </si>
  <si>
    <t>Přijaté pojistné náhrady</t>
  </si>
  <si>
    <t>Neidentifikované příjmy</t>
  </si>
  <si>
    <t>Místní poplatky z vybíraných čin. a služeb</t>
  </si>
  <si>
    <t>Ostatní přijaté vratky transferů</t>
  </si>
  <si>
    <t xml:space="preserve">Přijaté nekapitálové příspěvky a náhrady </t>
  </si>
  <si>
    <t xml:space="preserve">Ostatní nedaňové příjmy j.n. </t>
  </si>
  <si>
    <t>Splátky půjčených prostř. od obyvatelstva</t>
  </si>
  <si>
    <t>Ostatní investiční příjmy jinde nezařazené</t>
  </si>
  <si>
    <t>Daňové příjmy celkem</t>
  </si>
  <si>
    <t>Nedaňové příjmy celkem</t>
  </si>
  <si>
    <t>Kapitálové příjmy celkem</t>
  </si>
  <si>
    <t>Běžné výdaje</t>
  </si>
  <si>
    <t>Převody mezi HMP a MČ celkem</t>
  </si>
  <si>
    <t>dotace z MHMP - Dotační  vztahy k MČ</t>
  </si>
  <si>
    <t>Kapitálové výdaje</t>
  </si>
  <si>
    <t>Financování (zapojení přebytku hosp.min.let)</t>
  </si>
  <si>
    <t>Financování (zapojení prostředků z FZ)</t>
  </si>
  <si>
    <t>Financování (zapojení prostředků z EU)</t>
  </si>
  <si>
    <t>Přijaté tranfery celkem</t>
  </si>
  <si>
    <t>Převody vlastním fondům v rozpočtech územní úrovně</t>
  </si>
  <si>
    <t>Invest.převody mezi st.městy (HMP) a jejich MČ</t>
  </si>
  <si>
    <t>xxx</t>
  </si>
  <si>
    <t>Rozbory k 30.6.2021</t>
  </si>
  <si>
    <t>k 30.6.2021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</si>
</sst>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58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Times New Roman CE"/>
      <family val="0"/>
    </font>
    <font>
      <sz val="10"/>
      <name val="Times New Roman CE"/>
      <family val="1"/>
    </font>
    <font>
      <sz val="11"/>
      <name val="Times New Roman"/>
      <family val="1"/>
    </font>
    <font>
      <b/>
      <sz val="14"/>
      <name val="Times New Roman CE"/>
      <family val="1"/>
    </font>
    <font>
      <b/>
      <i/>
      <sz val="10"/>
      <name val="Times New Roman CE"/>
      <family val="1"/>
    </font>
    <font>
      <i/>
      <sz val="10"/>
      <name val="Times New Roman CE"/>
      <family val="1"/>
    </font>
    <font>
      <b/>
      <sz val="10"/>
      <color indexed="9"/>
      <name val="Times New Roman CE"/>
      <family val="0"/>
    </font>
    <font>
      <sz val="10"/>
      <color indexed="9"/>
      <name val="Times New Roman CE"/>
      <family val="0"/>
    </font>
    <font>
      <sz val="11"/>
      <name val="Times New Roman CE"/>
      <family val="1"/>
    </font>
    <font>
      <sz val="10"/>
      <name val="Times New Roman"/>
      <family val="1"/>
    </font>
    <font>
      <sz val="10"/>
      <name val="Helv"/>
      <family val="0"/>
    </font>
    <font>
      <b/>
      <sz val="10"/>
      <name val="Times New Roman"/>
      <family val="1"/>
    </font>
    <font>
      <sz val="14"/>
      <name val="Times New Roman CE"/>
      <family val="1"/>
    </font>
    <font>
      <b/>
      <sz val="12"/>
      <name val="Times New Roman CE"/>
      <family val="1"/>
    </font>
    <font>
      <b/>
      <sz val="11"/>
      <name val="Times New Roman CE"/>
      <family val="0"/>
    </font>
    <font>
      <sz val="8"/>
      <name val="Times New Roman CE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b/>
      <sz val="10"/>
      <color indexed="8"/>
      <name val="Times New Roman CE"/>
      <family val="1"/>
    </font>
    <font>
      <sz val="8"/>
      <name val="Arial CE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Times New Roman CE"/>
      <family val="1"/>
    </font>
    <font>
      <b/>
      <sz val="10"/>
      <color theme="0"/>
      <name val="Times New Roman CE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24997000396251678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/>
      <right style="thin"/>
      <top style="thin"/>
      <bottom style="medium"/>
    </border>
    <border>
      <left style="thin"/>
      <right style="thin"/>
      <top/>
      <bottom style="medium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/>
    </border>
    <border>
      <left style="thin"/>
      <right/>
      <top style="medium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 style="medium"/>
      <top/>
      <bottom style="medium"/>
    </border>
    <border>
      <left/>
      <right/>
      <top style="thin"/>
      <bottom style="medium"/>
    </border>
    <border>
      <left style="medium"/>
      <right/>
      <top style="thin"/>
      <bottom/>
    </border>
    <border>
      <left/>
      <right/>
      <top/>
      <bottom style="medium"/>
    </border>
    <border>
      <left style="medium"/>
      <right/>
      <top/>
      <bottom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medium"/>
      <top style="thin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/>
      <bottom style="thin"/>
    </border>
    <border>
      <left/>
      <right style="thin"/>
      <top style="medium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3" fontId="2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2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230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49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3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 horizontal="right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left"/>
    </xf>
    <xf numFmtId="0" fontId="2" fillId="33" borderId="17" xfId="0" applyFont="1" applyFill="1" applyBorder="1" applyAlignment="1">
      <alignment horizontal="left"/>
    </xf>
    <xf numFmtId="0" fontId="2" fillId="33" borderId="18" xfId="0" applyFont="1" applyFill="1" applyBorder="1" applyAlignment="1">
      <alignment horizontal="left"/>
    </xf>
    <xf numFmtId="0" fontId="2" fillId="33" borderId="19" xfId="0" applyFont="1" applyFill="1" applyBorder="1" applyAlignment="1">
      <alignment/>
    </xf>
    <xf numFmtId="0" fontId="2" fillId="0" borderId="17" xfId="0" applyFont="1" applyFill="1" applyBorder="1" applyAlignment="1">
      <alignment horizontal="left"/>
    </xf>
    <xf numFmtId="0" fontId="3" fillId="0" borderId="2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20" xfId="0" applyFont="1" applyFill="1" applyBorder="1" applyAlignment="1">
      <alignment/>
    </xf>
    <xf numFmtId="0" fontId="3" fillId="0" borderId="21" xfId="0" applyFont="1" applyFill="1" applyBorder="1" applyAlignment="1">
      <alignment horizontal="left"/>
    </xf>
    <xf numFmtId="164" fontId="3" fillId="0" borderId="22" xfId="0" applyNumberFormat="1" applyFont="1" applyFill="1" applyBorder="1" applyAlignment="1">
      <alignment/>
    </xf>
    <xf numFmtId="0" fontId="2" fillId="0" borderId="23" xfId="0" applyFont="1" applyFill="1" applyBorder="1" applyAlignment="1">
      <alignment horizontal="left"/>
    </xf>
    <xf numFmtId="0" fontId="3" fillId="0" borderId="24" xfId="0" applyFont="1" applyFill="1" applyBorder="1" applyAlignment="1">
      <alignment horizontal="left"/>
    </xf>
    <xf numFmtId="0" fontId="3" fillId="0" borderId="25" xfId="0" applyFont="1" applyFill="1" applyBorder="1" applyAlignment="1">
      <alignment/>
    </xf>
    <xf numFmtId="0" fontId="3" fillId="0" borderId="26" xfId="0" applyFont="1" applyFill="1" applyBorder="1" applyAlignment="1">
      <alignment horizontal="left"/>
    </xf>
    <xf numFmtId="0" fontId="3" fillId="0" borderId="22" xfId="0" applyFont="1" applyFill="1" applyBorder="1" applyAlignment="1">
      <alignment/>
    </xf>
    <xf numFmtId="0" fontId="3" fillId="0" borderId="22" xfId="0" applyFont="1" applyFill="1" applyBorder="1" applyAlignment="1">
      <alignment horizontal="left"/>
    </xf>
    <xf numFmtId="3" fontId="3" fillId="0" borderId="22" xfId="0" applyNumberFormat="1" applyFont="1" applyFill="1" applyBorder="1" applyAlignment="1">
      <alignment/>
    </xf>
    <xf numFmtId="0" fontId="7" fillId="0" borderId="27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7" fillId="0" borderId="20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17" xfId="0" applyFont="1" applyFill="1" applyBorder="1" applyAlignment="1">
      <alignment horizontal="left"/>
    </xf>
    <xf numFmtId="0" fontId="8" fillId="34" borderId="28" xfId="0" applyFont="1" applyFill="1" applyBorder="1" applyAlignment="1">
      <alignment horizontal="left"/>
    </xf>
    <xf numFmtId="0" fontId="8" fillId="34" borderId="29" xfId="0" applyFont="1" applyFill="1" applyBorder="1" applyAlignment="1">
      <alignment horizontal="left"/>
    </xf>
    <xf numFmtId="10" fontId="8" fillId="34" borderId="30" xfId="0" applyNumberFormat="1" applyFont="1" applyFill="1" applyBorder="1" applyAlignment="1">
      <alignment/>
    </xf>
    <xf numFmtId="0" fontId="9" fillId="34" borderId="31" xfId="0" applyFont="1" applyFill="1" applyBorder="1" applyAlignment="1">
      <alignment horizontal="left"/>
    </xf>
    <xf numFmtId="0" fontId="8" fillId="34" borderId="32" xfId="0" applyFont="1" applyFill="1" applyBorder="1" applyAlignment="1">
      <alignment horizontal="left"/>
    </xf>
    <xf numFmtId="0" fontId="2" fillId="0" borderId="28" xfId="0" applyFont="1" applyFill="1" applyBorder="1" applyAlignment="1">
      <alignment horizontal="left"/>
    </xf>
    <xf numFmtId="0" fontId="2" fillId="0" borderId="29" xfId="0" applyFont="1" applyFill="1" applyBorder="1" applyAlignment="1">
      <alignment horizontal="left"/>
    </xf>
    <xf numFmtId="0" fontId="2" fillId="0" borderId="32" xfId="0" applyFont="1" applyFill="1" applyBorder="1" applyAlignment="1">
      <alignment horizontal="left"/>
    </xf>
    <xf numFmtId="0" fontId="3" fillId="0" borderId="33" xfId="0" applyFont="1" applyFill="1" applyBorder="1" applyAlignment="1">
      <alignment horizontal="left"/>
    </xf>
    <xf numFmtId="0" fontId="3" fillId="0" borderId="34" xfId="0" applyFont="1" applyFill="1" applyBorder="1" applyAlignment="1">
      <alignment horizontal="left"/>
    </xf>
    <xf numFmtId="3" fontId="3" fillId="0" borderId="10" xfId="0" applyNumberFormat="1" applyFont="1" applyFill="1" applyBorder="1" applyAlignment="1">
      <alignment/>
    </xf>
    <xf numFmtId="0" fontId="3" fillId="0" borderId="19" xfId="0" applyFont="1" applyFill="1" applyBorder="1" applyAlignment="1">
      <alignment horizontal="left"/>
    </xf>
    <xf numFmtId="0" fontId="3" fillId="0" borderId="35" xfId="0" applyFont="1" applyFill="1" applyBorder="1" applyAlignment="1">
      <alignment horizontal="left"/>
    </xf>
    <xf numFmtId="164" fontId="3" fillId="0" borderId="14" xfId="0" applyNumberFormat="1" applyFont="1" applyFill="1" applyBorder="1" applyAlignment="1">
      <alignment/>
    </xf>
    <xf numFmtId="0" fontId="6" fillId="0" borderId="36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49" fontId="11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right"/>
    </xf>
    <xf numFmtId="0" fontId="3" fillId="0" borderId="0" xfId="0" applyFont="1" applyFill="1" applyBorder="1" applyAlignment="1">
      <alignment/>
    </xf>
    <xf numFmtId="0" fontId="6" fillId="0" borderId="37" xfId="0" applyFont="1" applyFill="1" applyBorder="1" applyAlignment="1">
      <alignment horizontal="left"/>
    </xf>
    <xf numFmtId="0" fontId="7" fillId="0" borderId="38" xfId="0" applyFont="1" applyFill="1" applyBorder="1" applyAlignment="1">
      <alignment horizontal="center"/>
    </xf>
    <xf numFmtId="0" fontId="15" fillId="0" borderId="39" xfId="0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0" fontId="3" fillId="0" borderId="40" xfId="0" applyFont="1" applyFill="1" applyBorder="1" applyAlignment="1">
      <alignment/>
    </xf>
    <xf numFmtId="3" fontId="3" fillId="0" borderId="41" xfId="0" applyNumberFormat="1" applyFont="1" applyFill="1" applyBorder="1" applyAlignment="1">
      <alignment/>
    </xf>
    <xf numFmtId="0" fontId="16" fillId="0" borderId="38" xfId="0" applyFont="1" applyFill="1" applyBorder="1" applyAlignment="1">
      <alignment/>
    </xf>
    <xf numFmtId="3" fontId="16" fillId="0" borderId="42" xfId="0" applyNumberFormat="1" applyFont="1" applyFill="1" applyBorder="1" applyAlignment="1">
      <alignment/>
    </xf>
    <xf numFmtId="164" fontId="16" fillId="0" borderId="42" xfId="0" applyNumberFormat="1" applyFont="1" applyFill="1" applyBorder="1" applyAlignment="1">
      <alignment/>
    </xf>
    <xf numFmtId="3" fontId="16" fillId="0" borderId="43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164" fontId="3" fillId="0" borderId="14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3" fontId="3" fillId="0" borderId="44" xfId="0" applyNumberFormat="1" applyFont="1" applyFill="1" applyBorder="1" applyAlignment="1">
      <alignment/>
    </xf>
    <xf numFmtId="3" fontId="3" fillId="0" borderId="45" xfId="0" applyNumberFormat="1" applyFont="1" applyFill="1" applyBorder="1" applyAlignment="1">
      <alignment/>
    </xf>
    <xf numFmtId="164" fontId="3" fillId="0" borderId="46" xfId="0" applyNumberFormat="1" applyFont="1" applyFill="1" applyBorder="1" applyAlignment="1">
      <alignment/>
    </xf>
    <xf numFmtId="3" fontId="17" fillId="0" borderId="10" xfId="0" applyNumberFormat="1" applyFont="1" applyFill="1" applyBorder="1" applyAlignment="1">
      <alignment/>
    </xf>
    <xf numFmtId="164" fontId="3" fillId="0" borderId="10" xfId="0" applyNumberFormat="1" applyFont="1" applyFill="1" applyBorder="1" applyAlignment="1">
      <alignment/>
    </xf>
    <xf numFmtId="3" fontId="17" fillId="0" borderId="11" xfId="0" applyNumberFormat="1" applyFont="1" applyFill="1" applyBorder="1" applyAlignment="1">
      <alignment/>
    </xf>
    <xf numFmtId="3" fontId="17" fillId="0" borderId="46" xfId="0" applyNumberFormat="1" applyFont="1" applyFill="1" applyBorder="1" applyAlignment="1">
      <alignment/>
    </xf>
    <xf numFmtId="164" fontId="3" fillId="0" borderId="46" xfId="0" applyNumberFormat="1" applyFont="1" applyFill="1" applyBorder="1" applyAlignment="1">
      <alignment/>
    </xf>
    <xf numFmtId="3" fontId="17" fillId="0" borderId="47" xfId="0" applyNumberFormat="1" applyFont="1" applyFill="1" applyBorder="1" applyAlignment="1">
      <alignment/>
    </xf>
    <xf numFmtId="3" fontId="3" fillId="0" borderId="46" xfId="0" applyNumberFormat="1" applyFont="1" applyFill="1" applyBorder="1" applyAlignment="1">
      <alignment/>
    </xf>
    <xf numFmtId="3" fontId="3" fillId="0" borderId="47" xfId="0" applyNumberFormat="1" applyFont="1" applyFill="1" applyBorder="1" applyAlignment="1">
      <alignment/>
    </xf>
    <xf numFmtId="0" fontId="16" fillId="0" borderId="38" xfId="0" applyFont="1" applyFill="1" applyBorder="1" applyAlignment="1">
      <alignment/>
    </xf>
    <xf numFmtId="0" fontId="3" fillId="0" borderId="48" xfId="0" applyFont="1" applyFill="1" applyBorder="1" applyAlignment="1">
      <alignment/>
    </xf>
    <xf numFmtId="3" fontId="16" fillId="0" borderId="25" xfId="0" applyNumberFormat="1" applyFont="1" applyFill="1" applyBorder="1" applyAlignment="1">
      <alignment/>
    </xf>
    <xf numFmtId="164" fontId="16" fillId="0" borderId="25" xfId="0" applyNumberFormat="1" applyFont="1" applyFill="1" applyBorder="1" applyAlignment="1">
      <alignment/>
    </xf>
    <xf numFmtId="3" fontId="17" fillId="0" borderId="14" xfId="0" applyNumberFormat="1" applyFont="1" applyFill="1" applyBorder="1" applyAlignment="1">
      <alignment/>
    </xf>
    <xf numFmtId="0" fontId="10" fillId="0" borderId="39" xfId="0" applyFont="1" applyFill="1" applyBorder="1" applyAlignment="1">
      <alignment/>
    </xf>
    <xf numFmtId="3" fontId="10" fillId="0" borderId="46" xfId="0" applyNumberFormat="1" applyFont="1" applyFill="1" applyBorder="1" applyAlignment="1">
      <alignment/>
    </xf>
    <xf numFmtId="3" fontId="10" fillId="0" borderId="47" xfId="0" applyNumberFormat="1" applyFont="1" applyFill="1" applyBorder="1" applyAlignment="1">
      <alignment/>
    </xf>
    <xf numFmtId="0" fontId="10" fillId="0" borderId="38" xfId="0" applyFont="1" applyFill="1" applyBorder="1" applyAlignment="1">
      <alignment/>
    </xf>
    <xf numFmtId="3" fontId="10" fillId="0" borderId="42" xfId="0" applyNumberFormat="1" applyFont="1" applyFill="1" applyBorder="1" applyAlignment="1">
      <alignment/>
    </xf>
    <xf numFmtId="3" fontId="10" fillId="0" borderId="43" xfId="0" applyNumberFormat="1" applyFont="1" applyFill="1" applyBorder="1" applyAlignment="1">
      <alignment/>
    </xf>
    <xf numFmtId="3" fontId="15" fillId="0" borderId="25" xfId="0" applyNumberFormat="1" applyFont="1" applyFill="1" applyBorder="1" applyAlignment="1">
      <alignment/>
    </xf>
    <xf numFmtId="3" fontId="15" fillId="0" borderId="49" xfId="0" applyNumberFormat="1" applyFont="1" applyFill="1" applyBorder="1" applyAlignment="1">
      <alignment/>
    </xf>
    <xf numFmtId="164" fontId="15" fillId="0" borderId="25" xfId="0" applyNumberFormat="1" applyFont="1" applyFill="1" applyBorder="1" applyAlignment="1">
      <alignment/>
    </xf>
    <xf numFmtId="0" fontId="3" fillId="0" borderId="0" xfId="47" applyFont="1" applyFill="1">
      <alignment/>
      <protection/>
    </xf>
    <xf numFmtId="0" fontId="11" fillId="0" borderId="0" xfId="47" applyFont="1" applyFill="1" applyAlignment="1">
      <alignment horizontal="right"/>
      <protection/>
    </xf>
    <xf numFmtId="3" fontId="11" fillId="0" borderId="47" xfId="47" applyNumberFormat="1" applyFont="1" applyFill="1" applyBorder="1" applyAlignment="1">
      <alignment horizontal="right"/>
      <protection/>
    </xf>
    <xf numFmtId="0" fontId="13" fillId="0" borderId="50" xfId="47" applyFont="1" applyFill="1" applyBorder="1" applyAlignment="1">
      <alignment horizontal="left"/>
      <protection/>
    </xf>
    <xf numFmtId="0" fontId="13" fillId="0" borderId="24" xfId="47" applyFont="1" applyFill="1" applyBorder="1" applyAlignment="1">
      <alignment horizontal="left"/>
      <protection/>
    </xf>
    <xf numFmtId="3" fontId="13" fillId="0" borderId="49" xfId="47" applyNumberFormat="1" applyFont="1" applyFill="1" applyBorder="1" applyAlignment="1">
      <alignment horizontal="right"/>
      <protection/>
    </xf>
    <xf numFmtId="3" fontId="13" fillId="0" borderId="43" xfId="47" applyNumberFormat="1" applyFont="1" applyFill="1" applyBorder="1" applyAlignment="1">
      <alignment horizontal="right"/>
      <protection/>
    </xf>
    <xf numFmtId="3" fontId="3" fillId="0" borderId="22" xfId="0" applyNumberFormat="1" applyFont="1" applyFill="1" applyBorder="1" applyAlignment="1">
      <alignment/>
    </xf>
    <xf numFmtId="3" fontId="16" fillId="0" borderId="14" xfId="0" applyNumberFormat="1" applyFont="1" applyFill="1" applyBorder="1" applyAlignment="1">
      <alignment/>
    </xf>
    <xf numFmtId="164" fontId="16" fillId="0" borderId="14" xfId="0" applyNumberFormat="1" applyFont="1" applyFill="1" applyBorder="1" applyAlignment="1">
      <alignment/>
    </xf>
    <xf numFmtId="164" fontId="10" fillId="0" borderId="42" xfId="0" applyNumberFormat="1" applyFont="1" applyFill="1" applyBorder="1" applyAlignment="1">
      <alignment/>
    </xf>
    <xf numFmtId="164" fontId="16" fillId="0" borderId="44" xfId="0" applyNumberFormat="1" applyFont="1" applyFill="1" applyBorder="1" applyAlignment="1">
      <alignment/>
    </xf>
    <xf numFmtId="0" fontId="16" fillId="0" borderId="51" xfId="0" applyFont="1" applyFill="1" applyBorder="1" applyAlignment="1">
      <alignment/>
    </xf>
    <xf numFmtId="3" fontId="16" fillId="0" borderId="44" xfId="0" applyNumberFormat="1" applyFont="1" applyFill="1" applyBorder="1" applyAlignment="1">
      <alignment/>
    </xf>
    <xf numFmtId="0" fontId="15" fillId="0" borderId="38" xfId="0" applyFont="1" applyFill="1" applyBorder="1" applyAlignment="1">
      <alignment/>
    </xf>
    <xf numFmtId="164" fontId="10" fillId="0" borderId="46" xfId="0" applyNumberFormat="1" applyFont="1" applyFill="1" applyBorder="1" applyAlignment="1">
      <alignment/>
    </xf>
    <xf numFmtId="0" fontId="3" fillId="35" borderId="20" xfId="0" applyFont="1" applyFill="1" applyBorder="1" applyAlignment="1">
      <alignment/>
    </xf>
    <xf numFmtId="3" fontId="7" fillId="0" borderId="47" xfId="0" applyNumberFormat="1" applyFont="1" applyFill="1" applyBorder="1" applyAlignment="1">
      <alignment horizontal="right"/>
    </xf>
    <xf numFmtId="0" fontId="12" fillId="0" borderId="0" xfId="47" applyFont="1" applyFill="1">
      <alignment/>
      <protection/>
    </xf>
    <xf numFmtId="0" fontId="18" fillId="0" borderId="0" xfId="47" applyFont="1" applyFill="1" applyAlignment="1">
      <alignment/>
      <protection/>
    </xf>
    <xf numFmtId="0" fontId="7" fillId="35" borderId="0" xfId="0" applyFont="1" applyFill="1" applyBorder="1" applyAlignment="1">
      <alignment horizontal="left"/>
    </xf>
    <xf numFmtId="0" fontId="7" fillId="35" borderId="20" xfId="0" applyFont="1" applyFill="1" applyBorder="1" applyAlignment="1">
      <alignment horizontal="left"/>
    </xf>
    <xf numFmtId="0" fontId="3" fillId="0" borderId="52" xfId="0" applyFont="1" applyFill="1" applyBorder="1" applyAlignment="1">
      <alignment horizontal="left"/>
    </xf>
    <xf numFmtId="0" fontId="6" fillId="35" borderId="10" xfId="0" applyFont="1" applyFill="1" applyBorder="1" applyAlignment="1">
      <alignment horizontal="center"/>
    </xf>
    <xf numFmtId="0" fontId="6" fillId="35" borderId="11" xfId="0" applyFont="1" applyFill="1" applyBorder="1" applyAlignment="1">
      <alignment horizontal="center"/>
    </xf>
    <xf numFmtId="0" fontId="6" fillId="35" borderId="25" xfId="0" applyFont="1" applyFill="1" applyBorder="1" applyAlignment="1">
      <alignment horizontal="center"/>
    </xf>
    <xf numFmtId="0" fontId="6" fillId="35" borderId="49" xfId="0" applyFont="1" applyFill="1" applyBorder="1" applyAlignment="1">
      <alignment horizontal="center"/>
    </xf>
    <xf numFmtId="0" fontId="3" fillId="0" borderId="44" xfId="0" applyFont="1" applyFill="1" applyBorder="1" applyAlignment="1">
      <alignment/>
    </xf>
    <xf numFmtId="0" fontId="2" fillId="0" borderId="53" xfId="0" applyFont="1" applyFill="1" applyBorder="1" applyAlignment="1">
      <alignment horizontal="left"/>
    </xf>
    <xf numFmtId="0" fontId="3" fillId="0" borderId="14" xfId="0" applyFont="1" applyFill="1" applyBorder="1" applyAlignment="1">
      <alignment/>
    </xf>
    <xf numFmtId="3" fontId="2" fillId="33" borderId="54" xfId="0" applyNumberFormat="1" applyFont="1" applyFill="1" applyBorder="1" applyAlignment="1">
      <alignment horizontal="right"/>
    </xf>
    <xf numFmtId="3" fontId="3" fillId="35" borderId="54" xfId="0" applyNumberFormat="1" applyFont="1" applyFill="1" applyBorder="1" applyAlignment="1">
      <alignment horizontal="right" vertical="center"/>
    </xf>
    <xf numFmtId="3" fontId="3" fillId="35" borderId="55" xfId="0" applyNumberFormat="1" applyFont="1" applyFill="1" applyBorder="1" applyAlignment="1">
      <alignment horizontal="right" vertical="center"/>
    </xf>
    <xf numFmtId="0" fontId="2" fillId="33" borderId="16" xfId="0" applyFont="1" applyFill="1" applyBorder="1" applyAlignment="1">
      <alignment horizontal="left"/>
    </xf>
    <xf numFmtId="0" fontId="2" fillId="33" borderId="56" xfId="0" applyFont="1" applyFill="1" applyBorder="1" applyAlignment="1">
      <alignment horizontal="left"/>
    </xf>
    <xf numFmtId="0" fontId="2" fillId="33" borderId="57" xfId="0" applyFont="1" applyFill="1" applyBorder="1" applyAlignment="1">
      <alignment/>
    </xf>
    <xf numFmtId="164" fontId="3" fillId="0" borderId="41" xfId="0" applyNumberFormat="1" applyFont="1" applyFill="1" applyBorder="1" applyAlignment="1">
      <alignment/>
    </xf>
    <xf numFmtId="0" fontId="3" fillId="0" borderId="38" xfId="0" applyFont="1" applyFill="1" applyBorder="1" applyAlignment="1">
      <alignment/>
    </xf>
    <xf numFmtId="0" fontId="3" fillId="0" borderId="42" xfId="0" applyFont="1" applyFill="1" applyBorder="1" applyAlignment="1">
      <alignment horizontal="left"/>
    </xf>
    <xf numFmtId="0" fontId="3" fillId="0" borderId="42" xfId="0" applyFont="1" applyFill="1" applyBorder="1" applyAlignment="1">
      <alignment/>
    </xf>
    <xf numFmtId="0" fontId="6" fillId="35" borderId="58" xfId="0" applyFont="1" applyFill="1" applyBorder="1" applyAlignment="1">
      <alignment horizontal="center"/>
    </xf>
    <xf numFmtId="0" fontId="6" fillId="35" borderId="59" xfId="0" applyFont="1" applyFill="1" applyBorder="1" applyAlignment="1">
      <alignment horizontal="center"/>
    </xf>
    <xf numFmtId="0" fontId="6" fillId="0" borderId="58" xfId="0" applyFont="1" applyFill="1" applyBorder="1" applyAlignment="1">
      <alignment horizontal="center"/>
    </xf>
    <xf numFmtId="3" fontId="3" fillId="0" borderId="54" xfId="0" applyNumberFormat="1" applyFont="1" applyFill="1" applyBorder="1" applyAlignment="1">
      <alignment horizontal="right"/>
    </xf>
    <xf numFmtId="3" fontId="7" fillId="0" borderId="54" xfId="0" applyNumberFormat="1" applyFont="1" applyFill="1" applyBorder="1" applyAlignment="1">
      <alignment horizontal="right"/>
    </xf>
    <xf numFmtId="3" fontId="7" fillId="35" borderId="54" xfId="0" applyNumberFormat="1" applyFont="1" applyFill="1" applyBorder="1" applyAlignment="1">
      <alignment horizontal="right"/>
    </xf>
    <xf numFmtId="3" fontId="3" fillId="0" borderId="60" xfId="0" applyNumberFormat="1" applyFont="1" applyFill="1" applyBorder="1" applyAlignment="1">
      <alignment horizontal="right"/>
    </xf>
    <xf numFmtId="3" fontId="7" fillId="0" borderId="54" xfId="0" applyNumberFormat="1" applyFont="1" applyFill="1" applyBorder="1" applyAlignment="1">
      <alignment horizontal="right"/>
    </xf>
    <xf numFmtId="3" fontId="8" fillId="34" borderId="61" xfId="0" applyNumberFormat="1" applyFont="1" applyFill="1" applyBorder="1" applyAlignment="1">
      <alignment horizontal="right"/>
    </xf>
    <xf numFmtId="3" fontId="3" fillId="0" borderId="54" xfId="0" applyNumberFormat="1" applyFont="1" applyFill="1" applyBorder="1" applyAlignment="1">
      <alignment horizontal="right"/>
    </xf>
    <xf numFmtId="3" fontId="2" fillId="0" borderId="61" xfId="0" applyNumberFormat="1" applyFont="1" applyFill="1" applyBorder="1" applyAlignment="1">
      <alignment horizontal="right"/>
    </xf>
    <xf numFmtId="3" fontId="3" fillId="0" borderId="58" xfId="0" applyNumberFormat="1" applyFont="1" applyFill="1" applyBorder="1" applyAlignment="1">
      <alignment horizontal="right"/>
    </xf>
    <xf numFmtId="3" fontId="3" fillId="0" borderId="59" xfId="0" applyNumberFormat="1" applyFont="1" applyFill="1" applyBorder="1" applyAlignment="1">
      <alignment horizontal="right"/>
    </xf>
    <xf numFmtId="3" fontId="56" fillId="35" borderId="61" xfId="0" applyNumberFormat="1" applyFont="1" applyFill="1" applyBorder="1" applyAlignment="1">
      <alignment horizontal="right"/>
    </xf>
    <xf numFmtId="3" fontId="16" fillId="35" borderId="43" xfId="0" applyNumberFormat="1" applyFont="1" applyFill="1" applyBorder="1" applyAlignment="1">
      <alignment horizontal="right"/>
    </xf>
    <xf numFmtId="3" fontId="3" fillId="35" borderId="41" xfId="0" applyNumberFormat="1" applyFont="1" applyFill="1" applyBorder="1" applyAlignment="1">
      <alignment/>
    </xf>
    <xf numFmtId="3" fontId="3" fillId="36" borderId="22" xfId="0" applyNumberFormat="1" applyFont="1" applyFill="1" applyBorder="1" applyAlignment="1">
      <alignment/>
    </xf>
    <xf numFmtId="0" fontId="3" fillId="35" borderId="40" xfId="0" applyFont="1" applyFill="1" applyBorder="1" applyAlignment="1">
      <alignment/>
    </xf>
    <xf numFmtId="164" fontId="3" fillId="35" borderId="41" xfId="0" applyNumberFormat="1" applyFont="1" applyFill="1" applyBorder="1" applyAlignment="1">
      <alignment/>
    </xf>
    <xf numFmtId="3" fontId="2" fillId="35" borderId="54" xfId="0" applyNumberFormat="1" applyFont="1" applyFill="1" applyBorder="1" applyAlignment="1">
      <alignment horizontal="right"/>
    </xf>
    <xf numFmtId="3" fontId="2" fillId="35" borderId="30" xfId="0" applyNumberFormat="1" applyFont="1" applyFill="1" applyBorder="1" applyAlignment="1">
      <alignment/>
    </xf>
    <xf numFmtId="3" fontId="8" fillId="37" borderId="30" xfId="0" applyNumberFormat="1" applyFont="1" applyFill="1" applyBorder="1" applyAlignment="1">
      <alignment/>
    </xf>
    <xf numFmtId="3" fontId="2" fillId="38" borderId="46" xfId="0" applyNumberFormat="1" applyFont="1" applyFill="1" applyBorder="1" applyAlignment="1">
      <alignment/>
    </xf>
    <xf numFmtId="164" fontId="2" fillId="38" borderId="47" xfId="0" applyNumberFormat="1" applyFont="1" applyFill="1" applyBorder="1" applyAlignment="1">
      <alignment/>
    </xf>
    <xf numFmtId="3" fontId="2" fillId="38" borderId="22" xfId="0" applyNumberFormat="1" applyFont="1" applyFill="1" applyBorder="1" applyAlignment="1">
      <alignment/>
    </xf>
    <xf numFmtId="164" fontId="2" fillId="38" borderId="41" xfId="0" applyNumberFormat="1" applyFont="1" applyFill="1" applyBorder="1" applyAlignment="1">
      <alignment/>
    </xf>
    <xf numFmtId="3" fontId="16" fillId="0" borderId="42" xfId="0" applyNumberFormat="1" applyFont="1" applyFill="1" applyBorder="1" applyAlignment="1">
      <alignment horizontal="right"/>
    </xf>
    <xf numFmtId="3" fontId="3" fillId="36" borderId="41" xfId="0" applyNumberFormat="1" applyFont="1" applyFill="1" applyBorder="1" applyAlignment="1">
      <alignment/>
    </xf>
    <xf numFmtId="3" fontId="16" fillId="36" borderId="43" xfId="0" applyNumberFormat="1" applyFont="1" applyFill="1" applyBorder="1" applyAlignment="1">
      <alignment/>
    </xf>
    <xf numFmtId="3" fontId="16" fillId="36" borderId="49" xfId="0" applyNumberFormat="1" applyFont="1" applyFill="1" applyBorder="1" applyAlignment="1">
      <alignment/>
    </xf>
    <xf numFmtId="3" fontId="3" fillId="36" borderId="11" xfId="0" applyNumberFormat="1" applyFont="1" applyFill="1" applyBorder="1" applyAlignment="1">
      <alignment/>
    </xf>
    <xf numFmtId="3" fontId="16" fillId="36" borderId="15" xfId="0" applyNumberFormat="1" applyFont="1" applyFill="1" applyBorder="1" applyAlignment="1">
      <alignment/>
    </xf>
    <xf numFmtId="3" fontId="17" fillId="36" borderId="15" xfId="0" applyNumberFormat="1" applyFont="1" applyFill="1" applyBorder="1" applyAlignment="1">
      <alignment/>
    </xf>
    <xf numFmtId="3" fontId="16" fillId="36" borderId="45" xfId="0" applyNumberFormat="1" applyFont="1" applyFill="1" applyBorder="1" applyAlignment="1">
      <alignment/>
    </xf>
    <xf numFmtId="3" fontId="57" fillId="37" borderId="30" xfId="0" applyNumberFormat="1" applyFont="1" applyFill="1" applyBorder="1" applyAlignment="1">
      <alignment/>
    </xf>
    <xf numFmtId="164" fontId="57" fillId="37" borderId="62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52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left"/>
    </xf>
    <xf numFmtId="0" fontId="6" fillId="0" borderId="3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3" fillId="0" borderId="20" xfId="0" applyFont="1" applyFill="1" applyBorder="1" applyAlignment="1">
      <alignment/>
    </xf>
    <xf numFmtId="164" fontId="3" fillId="0" borderId="49" xfId="0" applyNumberFormat="1" applyFont="1" applyFill="1" applyBorder="1" applyAlignment="1">
      <alignment/>
    </xf>
    <xf numFmtId="0" fontId="3" fillId="0" borderId="19" xfId="0" applyFont="1" applyFill="1" applyBorder="1" applyAlignment="1">
      <alignment/>
    </xf>
    <xf numFmtId="3" fontId="3" fillId="0" borderId="18" xfId="0" applyNumberFormat="1" applyFont="1" applyFill="1" applyBorder="1" applyAlignment="1">
      <alignment/>
    </xf>
    <xf numFmtId="0" fontId="2" fillId="33" borderId="33" xfId="0" applyFont="1" applyFill="1" applyBorder="1" applyAlignment="1">
      <alignment horizontal="left"/>
    </xf>
    <xf numFmtId="0" fontId="2" fillId="33" borderId="34" xfId="0" applyFont="1" applyFill="1" applyBorder="1" applyAlignment="1">
      <alignment/>
    </xf>
    <xf numFmtId="3" fontId="2" fillId="38" borderId="10" xfId="0" applyNumberFormat="1" applyFont="1" applyFill="1" applyBorder="1" applyAlignment="1">
      <alignment/>
    </xf>
    <xf numFmtId="164" fontId="2" fillId="38" borderId="11" xfId="0" applyNumberFormat="1" applyFont="1" applyFill="1" applyBorder="1" applyAlignment="1">
      <alignment/>
    </xf>
    <xf numFmtId="164" fontId="3" fillId="0" borderId="54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3" fontId="16" fillId="0" borderId="0" xfId="0" applyNumberFormat="1" applyFont="1" applyFill="1" applyBorder="1" applyAlignment="1">
      <alignment/>
    </xf>
    <xf numFmtId="164" fontId="16" fillId="0" borderId="0" xfId="0" applyNumberFormat="1" applyFont="1" applyFill="1" applyBorder="1" applyAlignment="1">
      <alignment/>
    </xf>
    <xf numFmtId="0" fontId="2" fillId="0" borderId="52" xfId="0" applyFont="1" applyFill="1" applyBorder="1" applyAlignment="1">
      <alignment horizontal="left"/>
    </xf>
    <xf numFmtId="0" fontId="2" fillId="0" borderId="35" xfId="0" applyFont="1" applyFill="1" applyBorder="1" applyAlignment="1">
      <alignment horizontal="left"/>
    </xf>
    <xf numFmtId="3" fontId="2" fillId="0" borderId="25" xfId="0" applyNumberFormat="1" applyFont="1" applyFill="1" applyBorder="1" applyAlignment="1">
      <alignment/>
    </xf>
    <xf numFmtId="0" fontId="7" fillId="0" borderId="16" xfId="0" applyFont="1" applyFill="1" applyBorder="1" applyAlignment="1">
      <alignment horizontal="left"/>
    </xf>
    <xf numFmtId="3" fontId="2" fillId="0" borderId="0" xfId="0" applyNumberFormat="1" applyFont="1" applyFill="1" applyAlignment="1">
      <alignment/>
    </xf>
    <xf numFmtId="3" fontId="10" fillId="0" borderId="46" xfId="0" applyNumberFormat="1" applyFont="1" applyFill="1" applyBorder="1" applyAlignment="1">
      <alignment/>
    </xf>
    <xf numFmtId="164" fontId="3" fillId="36" borderId="41" xfId="0" applyNumberFormat="1" applyFont="1" applyFill="1" applyBorder="1" applyAlignment="1">
      <alignment/>
    </xf>
    <xf numFmtId="164" fontId="16" fillId="0" borderId="22" xfId="0" applyNumberFormat="1" applyFont="1" applyFill="1" applyBorder="1" applyAlignment="1">
      <alignment/>
    </xf>
    <xf numFmtId="164" fontId="8" fillId="37" borderId="62" xfId="0" applyNumberFormat="1" applyFont="1" applyFill="1" applyBorder="1" applyAlignment="1">
      <alignment/>
    </xf>
    <xf numFmtId="164" fontId="3" fillId="35" borderId="63" xfId="0" applyNumberFormat="1" applyFont="1" applyFill="1" applyBorder="1" applyAlignment="1">
      <alignment/>
    </xf>
    <xf numFmtId="3" fontId="7" fillId="0" borderId="22" xfId="0" applyNumberFormat="1" applyFont="1" applyFill="1" applyBorder="1" applyAlignment="1">
      <alignment/>
    </xf>
    <xf numFmtId="164" fontId="7" fillId="0" borderId="41" xfId="0" applyNumberFormat="1" applyFont="1" applyFill="1" applyBorder="1" applyAlignment="1">
      <alignment/>
    </xf>
    <xf numFmtId="164" fontId="3" fillId="0" borderId="41" xfId="0" applyNumberFormat="1" applyFont="1" applyFill="1" applyBorder="1" applyAlignment="1">
      <alignment/>
    </xf>
    <xf numFmtId="3" fontId="3" fillId="0" borderId="42" xfId="0" applyNumberFormat="1" applyFont="1" applyFill="1" applyBorder="1" applyAlignment="1">
      <alignment/>
    </xf>
    <xf numFmtId="164" fontId="3" fillId="0" borderId="43" xfId="0" applyNumberFormat="1" applyFont="1" applyFill="1" applyBorder="1" applyAlignment="1">
      <alignment/>
    </xf>
    <xf numFmtId="164" fontId="3" fillId="0" borderId="41" xfId="0" applyNumberFormat="1" applyFont="1" applyFill="1" applyBorder="1" applyAlignment="1">
      <alignment horizontal="right"/>
    </xf>
    <xf numFmtId="3" fontId="3" fillId="0" borderId="44" xfId="0" applyNumberFormat="1" applyFont="1" applyFill="1" applyBorder="1" applyAlignment="1">
      <alignment/>
    </xf>
    <xf numFmtId="164" fontId="3" fillId="0" borderId="43" xfId="0" applyNumberFormat="1" applyFont="1" applyFill="1" applyBorder="1" applyAlignment="1">
      <alignment horizontal="right"/>
    </xf>
    <xf numFmtId="3" fontId="7" fillId="0" borderId="22" xfId="0" applyNumberFormat="1" applyFont="1" applyFill="1" applyBorder="1" applyAlignment="1">
      <alignment/>
    </xf>
    <xf numFmtId="164" fontId="7" fillId="0" borderId="41" xfId="0" applyNumberFormat="1" applyFont="1" applyFill="1" applyBorder="1" applyAlignment="1">
      <alignment/>
    </xf>
    <xf numFmtId="3" fontId="3" fillId="0" borderId="20" xfId="0" applyNumberFormat="1" applyFont="1" applyFill="1" applyBorder="1" applyAlignment="1">
      <alignment/>
    </xf>
    <xf numFmtId="164" fontId="3" fillId="0" borderId="64" xfId="0" applyNumberFormat="1" applyFont="1" applyFill="1" applyBorder="1" applyAlignment="1">
      <alignment/>
    </xf>
    <xf numFmtId="164" fontId="3" fillId="0" borderId="43" xfId="0" applyNumberFormat="1" applyFont="1" applyFill="1" applyBorder="1" applyAlignment="1">
      <alignment/>
    </xf>
    <xf numFmtId="3" fontId="2" fillId="0" borderId="30" xfId="0" applyNumberFormat="1" applyFont="1" applyFill="1" applyBorder="1" applyAlignment="1">
      <alignment/>
    </xf>
    <xf numFmtId="3" fontId="2" fillId="0" borderId="32" xfId="0" applyNumberFormat="1" applyFont="1" applyFill="1" applyBorder="1" applyAlignment="1">
      <alignment/>
    </xf>
    <xf numFmtId="3" fontId="3" fillId="0" borderId="34" xfId="0" applyNumberFormat="1" applyFont="1" applyFill="1" applyBorder="1" applyAlignment="1">
      <alignment/>
    </xf>
    <xf numFmtId="3" fontId="3" fillId="0" borderId="22" xfId="0" applyNumberFormat="1" applyFont="1" applyFill="1" applyBorder="1" applyAlignment="1">
      <alignment horizontal="right"/>
    </xf>
    <xf numFmtId="3" fontId="3" fillId="0" borderId="19" xfId="0" applyNumberFormat="1" applyFont="1" applyFill="1" applyBorder="1" applyAlignment="1">
      <alignment/>
    </xf>
    <xf numFmtId="3" fontId="3" fillId="0" borderId="25" xfId="0" applyNumberFormat="1" applyFont="1" applyFill="1" applyBorder="1" applyAlignment="1">
      <alignment/>
    </xf>
    <xf numFmtId="3" fontId="3" fillId="0" borderId="35" xfId="0" applyNumberFormat="1" applyFont="1" applyFill="1" applyBorder="1" applyAlignment="1">
      <alignment/>
    </xf>
    <xf numFmtId="164" fontId="2" fillId="38" borderId="41" xfId="0" applyNumberFormat="1" applyFont="1" applyFill="1" applyBorder="1" applyAlignment="1">
      <alignment/>
    </xf>
    <xf numFmtId="49" fontId="10" fillId="0" borderId="0" xfId="0" applyNumberFormat="1" applyFont="1" applyFill="1" applyAlignment="1">
      <alignment horizontal="center"/>
    </xf>
    <xf numFmtId="0" fontId="19" fillId="0" borderId="39" xfId="47" applyFont="1" applyFill="1" applyBorder="1" applyAlignment="1">
      <alignment horizontal="left"/>
      <protection/>
    </xf>
    <xf numFmtId="0" fontId="19" fillId="0" borderId="56" xfId="47" applyFont="1" applyFill="1" applyBorder="1" applyAlignment="1">
      <alignment horizontal="left"/>
      <protection/>
    </xf>
    <xf numFmtId="0" fontId="19" fillId="0" borderId="65" xfId="47" applyFont="1" applyFill="1" applyBorder="1" applyAlignment="1">
      <alignment horizontal="left"/>
      <protection/>
    </xf>
    <xf numFmtId="0" fontId="0" fillId="0" borderId="38" xfId="0" applyBorder="1" applyAlignment="1">
      <alignment horizontal="left"/>
    </xf>
    <xf numFmtId="0" fontId="0" fillId="0" borderId="52" xfId="0" applyBorder="1" applyAlignment="1">
      <alignment horizontal="left"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a 2" xfId="35"/>
    <cellStyle name="Comma [0]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4" xfId="49"/>
    <cellStyle name="Normální 4 2" xfId="50"/>
    <cellStyle name="Normální 5" xfId="51"/>
    <cellStyle name="Normální 5 2" xfId="52"/>
    <cellStyle name="Normální 6" xfId="53"/>
    <cellStyle name="Poznámka" xfId="54"/>
    <cellStyle name="Percent" xfId="55"/>
    <cellStyle name="Propojená buňka" xfId="56"/>
    <cellStyle name="Správ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L55"/>
  <sheetViews>
    <sheetView tabSelected="1" zoomScaleSheetLayoutView="100" zoomScalePageLayoutView="0" workbookViewId="0" topLeftCell="A1">
      <selection activeCell="K49" sqref="K49"/>
    </sheetView>
  </sheetViews>
  <sheetFormatPr defaultColWidth="5.375" defaultRowHeight="12.75"/>
  <cols>
    <col min="1" max="1" width="5.375" style="1" customWidth="1"/>
    <col min="2" max="2" width="5.625" style="2" customWidth="1"/>
    <col min="3" max="3" width="37.75390625" style="3" customWidth="1"/>
    <col min="4" max="5" width="8.875" style="4" bestFit="1" customWidth="1"/>
    <col min="6" max="6" width="11.00390625" style="4" customWidth="1"/>
    <col min="7" max="7" width="9.875" style="4" customWidth="1"/>
    <col min="8" max="8" width="9.875" style="4" hidden="1" customWidth="1"/>
    <col min="9" max="9" width="4.625" style="4" customWidth="1"/>
    <col min="10" max="10" width="9.625" style="4" customWidth="1"/>
    <col min="11" max="12" width="6.625" style="4" bestFit="1" customWidth="1"/>
    <col min="13" max="13" width="5.375" style="4" customWidth="1"/>
    <col min="14" max="14" width="6.625" style="4" bestFit="1" customWidth="1"/>
    <col min="15" max="16384" width="5.375" style="4" customWidth="1"/>
  </cols>
  <sheetData>
    <row r="1" ht="15">
      <c r="G1" s="5"/>
    </row>
    <row r="2" spans="1:7" ht="19.5" thickBot="1">
      <c r="A2" s="6" t="s">
        <v>98</v>
      </c>
      <c r="B2" s="7"/>
      <c r="F2" s="8"/>
      <c r="G2" s="10" t="s">
        <v>0</v>
      </c>
    </row>
    <row r="3" spans="1:8" ht="13.5">
      <c r="A3" s="62"/>
      <c r="B3" s="179"/>
      <c r="C3" s="179"/>
      <c r="D3" s="11" t="s">
        <v>2</v>
      </c>
      <c r="E3" s="11" t="s">
        <v>3</v>
      </c>
      <c r="F3" s="123" t="s">
        <v>4</v>
      </c>
      <c r="G3" s="124" t="s">
        <v>5</v>
      </c>
      <c r="H3" s="140" t="s">
        <v>4</v>
      </c>
    </row>
    <row r="4" spans="1:8" ht="14.25" thickBot="1">
      <c r="A4" s="178" t="s">
        <v>1</v>
      </c>
      <c r="B4" s="177"/>
      <c r="C4" s="53"/>
      <c r="D4" s="54">
        <v>2021</v>
      </c>
      <c r="E4" s="54">
        <v>2021</v>
      </c>
      <c r="F4" s="125" t="s">
        <v>99</v>
      </c>
      <c r="G4" s="126" t="s">
        <v>6</v>
      </c>
      <c r="H4" s="141" t="s">
        <v>55</v>
      </c>
    </row>
    <row r="5" spans="1:8" ht="13.5">
      <c r="A5" s="21"/>
      <c r="B5" s="176" t="s">
        <v>7</v>
      </c>
      <c r="C5" s="61"/>
      <c r="D5" s="11"/>
      <c r="E5" s="11"/>
      <c r="F5" s="11"/>
      <c r="G5" s="12"/>
      <c r="H5" s="142"/>
    </row>
    <row r="6" spans="1:8" ht="12.75">
      <c r="A6" s="18"/>
      <c r="B6" s="19" t="s">
        <v>70</v>
      </c>
      <c r="C6" s="20" t="s">
        <v>84</v>
      </c>
      <c r="D6" s="164">
        <f>D8+D14+D15</f>
        <v>172350</v>
      </c>
      <c r="E6" s="164">
        <f>E8+E14+E15</f>
        <v>172350</v>
      </c>
      <c r="F6" s="164">
        <f>F8+F14+F15</f>
        <v>18923</v>
      </c>
      <c r="G6" s="165">
        <f>F6/E6*100</f>
        <v>10.979402378880186</v>
      </c>
      <c r="H6" s="130">
        <f>H8+H14+H15</f>
        <v>0</v>
      </c>
    </row>
    <row r="7" spans="1:8" ht="12.75" hidden="1">
      <c r="A7" s="21"/>
      <c r="B7" s="14">
        <v>1332</v>
      </c>
      <c r="C7" s="22" t="s">
        <v>8</v>
      </c>
      <c r="D7" s="156">
        <v>0</v>
      </c>
      <c r="E7" s="156">
        <v>0</v>
      </c>
      <c r="F7" s="156">
        <v>0</v>
      </c>
      <c r="G7" s="158">
        <v>0</v>
      </c>
      <c r="H7" s="143">
        <v>0</v>
      </c>
    </row>
    <row r="8" spans="1:8" ht="12.75">
      <c r="A8" s="21"/>
      <c r="B8" s="14" t="s">
        <v>9</v>
      </c>
      <c r="C8" s="22" t="s">
        <v>78</v>
      </c>
      <c r="D8" s="107">
        <f>SUM(D9:D13)</f>
        <v>20350</v>
      </c>
      <c r="E8" s="107">
        <f>SUM(E9:E13)</f>
        <v>20350</v>
      </c>
      <c r="F8" s="107">
        <f>SUM(F9:F13)</f>
        <v>10839</v>
      </c>
      <c r="G8" s="136">
        <f aca="true" t="shared" si="0" ref="G8:G13">F8/E8*100</f>
        <v>53.26289926289927</v>
      </c>
      <c r="H8" s="143">
        <f>SUM(H9:H13)</f>
        <v>0</v>
      </c>
    </row>
    <row r="9" spans="1:8" ht="12.75">
      <c r="A9" s="21"/>
      <c r="B9" s="23" t="s">
        <v>10</v>
      </c>
      <c r="C9" s="24" t="s">
        <v>57</v>
      </c>
      <c r="D9" s="203">
        <v>2500</v>
      </c>
      <c r="E9" s="203">
        <v>2500</v>
      </c>
      <c r="F9" s="203">
        <v>1662</v>
      </c>
      <c r="G9" s="204">
        <f t="shared" si="0"/>
        <v>66.47999999999999</v>
      </c>
      <c r="H9" s="144">
        <v>0</v>
      </c>
    </row>
    <row r="10" spans="1:8" ht="12.75">
      <c r="A10" s="21"/>
      <c r="B10" s="120"/>
      <c r="C10" s="121" t="s">
        <v>58</v>
      </c>
      <c r="D10" s="203">
        <v>1500</v>
      </c>
      <c r="E10" s="203">
        <v>1500</v>
      </c>
      <c r="F10" s="203">
        <v>331</v>
      </c>
      <c r="G10" s="204">
        <f t="shared" si="0"/>
        <v>22.066666666666666</v>
      </c>
      <c r="H10" s="145">
        <v>0</v>
      </c>
    </row>
    <row r="11" spans="1:8" ht="12.75">
      <c r="A11" s="21"/>
      <c r="B11" s="120"/>
      <c r="C11" s="121" t="s">
        <v>59</v>
      </c>
      <c r="D11" s="203">
        <v>16000</v>
      </c>
      <c r="E11" s="203">
        <v>16000</v>
      </c>
      <c r="F11" s="203">
        <v>8814</v>
      </c>
      <c r="G11" s="204">
        <f t="shared" si="0"/>
        <v>55.0875</v>
      </c>
      <c r="H11" s="145">
        <v>0</v>
      </c>
    </row>
    <row r="12" spans="1:8" ht="12.75">
      <c r="A12" s="21"/>
      <c r="B12" s="120"/>
      <c r="C12" s="121" t="s">
        <v>60</v>
      </c>
      <c r="D12" s="203">
        <v>50</v>
      </c>
      <c r="E12" s="203">
        <v>50</v>
      </c>
      <c r="F12" s="203">
        <v>1</v>
      </c>
      <c r="G12" s="204">
        <f t="shared" si="0"/>
        <v>2</v>
      </c>
      <c r="H12" s="145">
        <v>0</v>
      </c>
    </row>
    <row r="13" spans="1:8" ht="12.75">
      <c r="A13" s="21"/>
      <c r="B13" s="120"/>
      <c r="C13" s="121" t="s">
        <v>61</v>
      </c>
      <c r="D13" s="203">
        <v>300</v>
      </c>
      <c r="E13" s="203">
        <v>300</v>
      </c>
      <c r="F13" s="203">
        <v>31</v>
      </c>
      <c r="G13" s="204">
        <f t="shared" si="0"/>
        <v>10.333333333333334</v>
      </c>
      <c r="H13" s="145">
        <v>0</v>
      </c>
    </row>
    <row r="14" spans="1:8" ht="12.75">
      <c r="A14" s="21"/>
      <c r="B14" s="25">
        <v>1361</v>
      </c>
      <c r="C14" s="22" t="s">
        <v>62</v>
      </c>
      <c r="D14" s="107">
        <v>10000</v>
      </c>
      <c r="E14" s="107">
        <v>10000</v>
      </c>
      <c r="F14" s="107">
        <v>4452</v>
      </c>
      <c r="G14" s="205">
        <f aca="true" t="shared" si="1" ref="G14:G19">F14/E14*100</f>
        <v>44.519999999999996</v>
      </c>
      <c r="H14" s="143">
        <v>0</v>
      </c>
    </row>
    <row r="15" spans="1:8" ht="13.5" thickBot="1">
      <c r="A15" s="27"/>
      <c r="B15" s="28">
        <v>1511</v>
      </c>
      <c r="C15" s="29" t="s">
        <v>63</v>
      </c>
      <c r="D15" s="206">
        <v>142000</v>
      </c>
      <c r="E15" s="206">
        <v>142000</v>
      </c>
      <c r="F15" s="206">
        <v>3632</v>
      </c>
      <c r="G15" s="207">
        <f t="shared" si="1"/>
        <v>2.557746478873239</v>
      </c>
      <c r="H15" s="146">
        <v>0</v>
      </c>
    </row>
    <row r="16" spans="1:8" ht="12.75">
      <c r="A16" s="133"/>
      <c r="B16" s="134" t="s">
        <v>71</v>
      </c>
      <c r="C16" s="135" t="s">
        <v>85</v>
      </c>
      <c r="D16" s="162">
        <f>SUM(D17:D29)</f>
        <v>25270</v>
      </c>
      <c r="E16" s="162">
        <f>SUM(E17:E29)</f>
        <v>26202</v>
      </c>
      <c r="F16" s="162">
        <f>SUM(F17:F29)</f>
        <v>38813</v>
      </c>
      <c r="G16" s="163">
        <f t="shared" si="1"/>
        <v>148.1299137470422</v>
      </c>
      <c r="H16" s="130">
        <f>SUM(H17:H29)</f>
        <v>0</v>
      </c>
    </row>
    <row r="17" spans="1:8" ht="12.75">
      <c r="A17" s="21"/>
      <c r="B17" s="14">
        <v>2111</v>
      </c>
      <c r="C17" s="22" t="s">
        <v>64</v>
      </c>
      <c r="D17" s="107">
        <v>50</v>
      </c>
      <c r="E17" s="107">
        <v>50</v>
      </c>
      <c r="F17" s="107">
        <v>7</v>
      </c>
      <c r="G17" s="136">
        <f t="shared" si="1"/>
        <v>14.000000000000002</v>
      </c>
      <c r="H17" s="131">
        <v>0</v>
      </c>
    </row>
    <row r="18" spans="1:8" ht="12.75">
      <c r="A18" s="21"/>
      <c r="B18" s="14">
        <v>2119</v>
      </c>
      <c r="C18" s="22" t="s">
        <v>65</v>
      </c>
      <c r="D18" s="107">
        <v>25</v>
      </c>
      <c r="E18" s="107">
        <v>25</v>
      </c>
      <c r="F18" s="107">
        <v>0</v>
      </c>
      <c r="G18" s="136">
        <f t="shared" si="1"/>
        <v>0</v>
      </c>
      <c r="H18" s="131">
        <v>0</v>
      </c>
    </row>
    <row r="19" spans="1:8" ht="12.75">
      <c r="A19" s="21"/>
      <c r="B19" s="14">
        <v>2122</v>
      </c>
      <c r="C19" s="22" t="s">
        <v>66</v>
      </c>
      <c r="D19" s="107">
        <v>3500</v>
      </c>
      <c r="E19" s="107">
        <v>3500</v>
      </c>
      <c r="F19" s="107">
        <v>3200</v>
      </c>
      <c r="G19" s="136">
        <f t="shared" si="1"/>
        <v>91.42857142857143</v>
      </c>
      <c r="H19" s="131">
        <v>0</v>
      </c>
    </row>
    <row r="20" spans="1:8" ht="12.75" hidden="1">
      <c r="A20" s="21"/>
      <c r="B20" s="14">
        <v>2123</v>
      </c>
      <c r="C20" s="22" t="s">
        <v>67</v>
      </c>
      <c r="D20" s="156">
        <v>0</v>
      </c>
      <c r="E20" s="156">
        <v>0</v>
      </c>
      <c r="F20" s="156">
        <v>0</v>
      </c>
      <c r="G20" s="199">
        <v>0</v>
      </c>
      <c r="H20" s="131">
        <v>0</v>
      </c>
    </row>
    <row r="21" spans="1:8" ht="12.75">
      <c r="A21" s="21"/>
      <c r="B21" s="30">
        <v>2141</v>
      </c>
      <c r="C21" s="22" t="s">
        <v>68</v>
      </c>
      <c r="D21" s="107">
        <v>400</v>
      </c>
      <c r="E21" s="107">
        <v>400</v>
      </c>
      <c r="F21" s="107">
        <v>25</v>
      </c>
      <c r="G21" s="136">
        <f>F21/E21*100</f>
        <v>6.25</v>
      </c>
      <c r="H21" s="131">
        <v>0</v>
      </c>
    </row>
    <row r="22" spans="1:8" ht="12.75">
      <c r="A22" s="21"/>
      <c r="B22" s="14">
        <v>2212</v>
      </c>
      <c r="C22" s="22" t="s">
        <v>69</v>
      </c>
      <c r="D22" s="107">
        <v>20300</v>
      </c>
      <c r="E22" s="107">
        <v>20300</v>
      </c>
      <c r="F22" s="107">
        <v>15053</v>
      </c>
      <c r="G22" s="136">
        <f>F22/E22*100</f>
        <v>74.15270935960591</v>
      </c>
      <c r="H22" s="131">
        <v>0</v>
      </c>
    </row>
    <row r="23" spans="1:8" ht="12.75">
      <c r="A23" s="21"/>
      <c r="B23" s="14">
        <v>2229</v>
      </c>
      <c r="C23" s="22" t="s">
        <v>79</v>
      </c>
      <c r="D23" s="107">
        <v>10</v>
      </c>
      <c r="E23" s="107">
        <v>772</v>
      </c>
      <c r="F23" s="107">
        <v>1180</v>
      </c>
      <c r="G23" s="208" t="s">
        <v>97</v>
      </c>
      <c r="H23" s="131">
        <v>0</v>
      </c>
    </row>
    <row r="24" spans="1:8" ht="12.75" hidden="1">
      <c r="A24" s="21"/>
      <c r="B24" s="14">
        <v>2321</v>
      </c>
      <c r="C24" s="22" t="s">
        <v>75</v>
      </c>
      <c r="D24" s="156">
        <v>0</v>
      </c>
      <c r="E24" s="156">
        <v>0</v>
      </c>
      <c r="F24" s="156">
        <v>0</v>
      </c>
      <c r="G24" s="199">
        <v>0</v>
      </c>
      <c r="H24" s="131">
        <v>0</v>
      </c>
    </row>
    <row r="25" spans="1:8" ht="12.75">
      <c r="A25" s="21"/>
      <c r="B25" s="14">
        <v>2322</v>
      </c>
      <c r="C25" s="22" t="s">
        <v>76</v>
      </c>
      <c r="D25" s="107">
        <v>520</v>
      </c>
      <c r="E25" s="107">
        <v>520</v>
      </c>
      <c r="F25" s="107">
        <v>102</v>
      </c>
      <c r="G25" s="136">
        <f>F25/E25*100</f>
        <v>19.615384615384617</v>
      </c>
      <c r="H25" s="131">
        <v>0</v>
      </c>
    </row>
    <row r="26" spans="1:8" ht="12.75">
      <c r="A26" s="21"/>
      <c r="B26" s="14">
        <v>2324</v>
      </c>
      <c r="C26" s="31" t="s">
        <v>80</v>
      </c>
      <c r="D26" s="107">
        <v>435</v>
      </c>
      <c r="E26" s="107">
        <v>435</v>
      </c>
      <c r="F26" s="107">
        <v>5973</v>
      </c>
      <c r="G26" s="208" t="s">
        <v>97</v>
      </c>
      <c r="H26" s="131">
        <v>0</v>
      </c>
    </row>
    <row r="27" spans="1:8" ht="12.75">
      <c r="A27" s="128"/>
      <c r="B27" s="32">
        <v>2328</v>
      </c>
      <c r="C27" s="31" t="s">
        <v>77</v>
      </c>
      <c r="D27" s="107">
        <v>20</v>
      </c>
      <c r="E27" s="107">
        <v>190</v>
      </c>
      <c r="F27" s="107">
        <v>13474</v>
      </c>
      <c r="G27" s="208" t="s">
        <v>97</v>
      </c>
      <c r="H27" s="131">
        <v>0</v>
      </c>
    </row>
    <row r="28" spans="1:8" ht="12.75">
      <c r="A28" s="128"/>
      <c r="B28" s="32">
        <v>2329</v>
      </c>
      <c r="C28" s="127" t="s">
        <v>81</v>
      </c>
      <c r="D28" s="209">
        <v>10</v>
      </c>
      <c r="E28" s="209">
        <v>10</v>
      </c>
      <c r="F28" s="209">
        <v>-213</v>
      </c>
      <c r="G28" s="208" t="s">
        <v>97</v>
      </c>
      <c r="H28" s="132">
        <v>0</v>
      </c>
    </row>
    <row r="29" spans="1:8" ht="13.5" thickBot="1">
      <c r="A29" s="137"/>
      <c r="B29" s="138">
        <v>2460</v>
      </c>
      <c r="C29" s="139" t="s">
        <v>82</v>
      </c>
      <c r="D29" s="206">
        <v>0</v>
      </c>
      <c r="E29" s="206">
        <v>0</v>
      </c>
      <c r="F29" s="206">
        <v>12</v>
      </c>
      <c r="G29" s="210" t="s">
        <v>97</v>
      </c>
      <c r="H29" s="131">
        <v>0</v>
      </c>
    </row>
    <row r="30" spans="1:8" ht="12.75">
      <c r="A30" s="133"/>
      <c r="B30" s="134" t="s">
        <v>72</v>
      </c>
      <c r="C30" s="135" t="s">
        <v>86</v>
      </c>
      <c r="D30" s="162">
        <f>SUM(D31)</f>
        <v>0</v>
      </c>
      <c r="E30" s="162">
        <f>SUM(E31)</f>
        <v>16909</v>
      </c>
      <c r="F30" s="162">
        <f>SUM(F31)</f>
        <v>16909</v>
      </c>
      <c r="G30" s="223">
        <f>F30/E30*100</f>
        <v>100</v>
      </c>
      <c r="H30" s="159">
        <f>SUM(H31:H32)</f>
        <v>0</v>
      </c>
    </row>
    <row r="31" spans="1:12" ht="13.5" thickBot="1">
      <c r="A31" s="21"/>
      <c r="B31" s="14">
        <v>3129</v>
      </c>
      <c r="C31" s="129" t="s">
        <v>83</v>
      </c>
      <c r="D31" s="107">
        <v>0</v>
      </c>
      <c r="E31" s="107">
        <v>16909</v>
      </c>
      <c r="F31" s="107">
        <v>16909</v>
      </c>
      <c r="G31" s="136">
        <v>0</v>
      </c>
      <c r="H31" s="143">
        <v>0</v>
      </c>
      <c r="L31" s="8"/>
    </row>
    <row r="32" spans="1:8" ht="13.5" thickBot="1">
      <c r="A32" s="133"/>
      <c r="B32" s="134"/>
      <c r="C32" s="135" t="s">
        <v>11</v>
      </c>
      <c r="D32" s="162">
        <f>D6+D16+D30</f>
        <v>197620</v>
      </c>
      <c r="E32" s="162">
        <f>E6+E16+E30</f>
        <v>215461</v>
      </c>
      <c r="F32" s="162">
        <f>F6+F16+F30</f>
        <v>74645</v>
      </c>
      <c r="G32" s="163">
        <f>F32/E32*100</f>
        <v>34.64432078195126</v>
      </c>
      <c r="H32" s="159">
        <f>H16+H6</f>
        <v>0</v>
      </c>
    </row>
    <row r="33" spans="1:10" ht="12.75">
      <c r="A33" s="133"/>
      <c r="B33" s="185" t="s">
        <v>73</v>
      </c>
      <c r="C33" s="186" t="s">
        <v>94</v>
      </c>
      <c r="D33" s="187">
        <f>D35+D36</f>
        <v>586869</v>
      </c>
      <c r="E33" s="187">
        <f>E35+E36</f>
        <v>902610</v>
      </c>
      <c r="F33" s="187">
        <f>F35+F36</f>
        <v>513470</v>
      </c>
      <c r="G33" s="188">
        <f aca="true" t="shared" si="2" ref="G33:G49">F33/E33*100</f>
        <v>56.88724919954355</v>
      </c>
      <c r="H33" s="130">
        <f>H37+H35</f>
        <v>0</v>
      </c>
      <c r="J33" s="8"/>
    </row>
    <row r="34" spans="1:10" ht="12.75">
      <c r="A34" s="34">
        <v>6330</v>
      </c>
      <c r="B34" s="32" t="s">
        <v>95</v>
      </c>
      <c r="C34" s="183"/>
      <c r="D34" s="184"/>
      <c r="E34" s="184"/>
      <c r="F34" s="184"/>
      <c r="G34" s="189"/>
      <c r="H34" s="130"/>
      <c r="J34" s="8"/>
    </row>
    <row r="35" spans="1:8" ht="12.75">
      <c r="A35" s="34"/>
      <c r="B35" s="14">
        <v>4131</v>
      </c>
      <c r="C35" s="22" t="s">
        <v>74</v>
      </c>
      <c r="D35" s="213">
        <v>145000</v>
      </c>
      <c r="E35" s="213">
        <v>157548</v>
      </c>
      <c r="F35" s="213">
        <v>0</v>
      </c>
      <c r="G35" s="214">
        <f aca="true" t="shared" si="3" ref="G35:G41">F35/E35*100</f>
        <v>0</v>
      </c>
      <c r="H35" s="143">
        <v>0</v>
      </c>
    </row>
    <row r="36" spans="1:10" ht="12.75">
      <c r="A36" s="38"/>
      <c r="B36" s="14"/>
      <c r="C36" s="181" t="s">
        <v>88</v>
      </c>
      <c r="D36" s="33">
        <f>D37+D41</f>
        <v>441869</v>
      </c>
      <c r="E36" s="33">
        <f>E37+E41</f>
        <v>745062</v>
      </c>
      <c r="F36" s="33">
        <f>F37+F41</f>
        <v>513470</v>
      </c>
      <c r="G36" s="205">
        <f t="shared" si="3"/>
        <v>68.91641232541721</v>
      </c>
      <c r="H36" s="143"/>
      <c r="J36" s="8"/>
    </row>
    <row r="37" spans="1:11" ht="12.75">
      <c r="A37" s="13"/>
      <c r="B37" s="180">
        <v>4137</v>
      </c>
      <c r="C37" s="22" t="s">
        <v>53</v>
      </c>
      <c r="D37" s="33">
        <f>SUM(D38:D40)</f>
        <v>441869</v>
      </c>
      <c r="E37" s="33">
        <f>SUM(E38:E40)</f>
        <v>643430</v>
      </c>
      <c r="F37" s="33">
        <f>SUM(F38:F40)</f>
        <v>414247</v>
      </c>
      <c r="G37" s="136">
        <f t="shared" si="3"/>
        <v>64.38105155183936</v>
      </c>
      <c r="H37" s="143">
        <v>0</v>
      </c>
      <c r="J37" s="8"/>
      <c r="K37" s="8"/>
    </row>
    <row r="38" spans="1:8" ht="12.75">
      <c r="A38" s="34" t="s">
        <v>12</v>
      </c>
      <c r="B38" s="35">
        <v>900</v>
      </c>
      <c r="C38" s="36" t="s">
        <v>46</v>
      </c>
      <c r="D38" s="211">
        <v>79936</v>
      </c>
      <c r="E38" s="211">
        <v>79936</v>
      </c>
      <c r="F38" s="211">
        <v>39966</v>
      </c>
      <c r="G38" s="212">
        <f t="shared" si="3"/>
        <v>49.99749799839872</v>
      </c>
      <c r="H38" s="147">
        <v>0</v>
      </c>
    </row>
    <row r="39" spans="1:10" ht="12.75">
      <c r="A39" s="34"/>
      <c r="B39" s="35">
        <v>921</v>
      </c>
      <c r="C39" s="37" t="s">
        <v>89</v>
      </c>
      <c r="D39" s="211">
        <v>361933</v>
      </c>
      <c r="E39" s="211">
        <v>361933</v>
      </c>
      <c r="F39" s="211">
        <v>180966</v>
      </c>
      <c r="G39" s="212">
        <f t="shared" si="3"/>
        <v>49.99986185288437</v>
      </c>
      <c r="H39" s="147">
        <v>0</v>
      </c>
      <c r="J39" s="8"/>
    </row>
    <row r="40" spans="1:8" ht="12.75">
      <c r="A40" s="38"/>
      <c r="B40" s="35"/>
      <c r="C40" s="37" t="s">
        <v>56</v>
      </c>
      <c r="D40" s="211">
        <v>0</v>
      </c>
      <c r="E40" s="211">
        <v>201561</v>
      </c>
      <c r="F40" s="211">
        <v>193315</v>
      </c>
      <c r="G40" s="212">
        <f t="shared" si="3"/>
        <v>95.9089307951439</v>
      </c>
      <c r="H40" s="147">
        <v>0</v>
      </c>
    </row>
    <row r="41" spans="1:8" ht="13.5" thickBot="1">
      <c r="A41" s="13"/>
      <c r="B41" s="180">
        <v>4251</v>
      </c>
      <c r="C41" s="116" t="s">
        <v>96</v>
      </c>
      <c r="D41" s="33">
        <v>0</v>
      </c>
      <c r="E41" s="33">
        <v>101632</v>
      </c>
      <c r="F41" s="33">
        <v>99223</v>
      </c>
      <c r="G41" s="212">
        <f t="shared" si="3"/>
        <v>97.62968356423174</v>
      </c>
      <c r="H41" s="143"/>
    </row>
    <row r="42" spans="1:8" ht="13.5" thickBot="1">
      <c r="A42" s="39"/>
      <c r="B42" s="40"/>
      <c r="C42" s="41" t="s">
        <v>13</v>
      </c>
      <c r="D42" s="161">
        <f>SUM(D32:D33)</f>
        <v>784489</v>
      </c>
      <c r="E42" s="161">
        <f>SUM(E32:E33)</f>
        <v>1118071</v>
      </c>
      <c r="F42" s="161">
        <f>SUM(F32:F33)</f>
        <v>588115</v>
      </c>
      <c r="G42" s="201">
        <f t="shared" si="2"/>
        <v>52.600863451426605</v>
      </c>
      <c r="H42" s="148" t="e">
        <f>H32+#REF!</f>
        <v>#REF!</v>
      </c>
    </row>
    <row r="43" spans="1:9" ht="12.75">
      <c r="A43" s="17"/>
      <c r="B43" s="14" t="s">
        <v>14</v>
      </c>
      <c r="C43" s="22" t="s">
        <v>87</v>
      </c>
      <c r="D43" s="33">
        <f>'Výdaje 4-5'!B76</f>
        <v>843430</v>
      </c>
      <c r="E43" s="33">
        <f>'Výdaje 4-5'!C76</f>
        <v>1064116</v>
      </c>
      <c r="F43" s="33">
        <f>'Výdaje 4-5'!D76</f>
        <v>437241</v>
      </c>
      <c r="G43" s="214">
        <f t="shared" si="2"/>
        <v>41.089599254216644</v>
      </c>
      <c r="H43" s="149" t="e">
        <f>'Výdaje 4-5'!F76</f>
        <v>#REF!</v>
      </c>
      <c r="I43" s="8"/>
    </row>
    <row r="44" spans="1:8" ht="13.5" thickBot="1">
      <c r="A44" s="27"/>
      <c r="B44" s="28" t="s">
        <v>15</v>
      </c>
      <c r="C44" s="22" t="s">
        <v>90</v>
      </c>
      <c r="D44" s="33">
        <f>'Výdaje 4-5'!B77</f>
        <v>285351</v>
      </c>
      <c r="E44" s="33">
        <f>'Výdaje 4-5'!C77</f>
        <v>569641</v>
      </c>
      <c r="F44" s="33">
        <f>'Výdaje 4-5'!D77</f>
        <v>110095</v>
      </c>
      <c r="G44" s="215">
        <f t="shared" si="2"/>
        <v>19.327084953505803</v>
      </c>
      <c r="H44" s="149" t="e">
        <f>'Výdaje 4-5'!F77</f>
        <v>#REF!</v>
      </c>
    </row>
    <row r="45" spans="1:9" ht="13.5" thickBot="1">
      <c r="A45" s="39"/>
      <c r="B45" s="42"/>
      <c r="C45" s="43" t="s">
        <v>16</v>
      </c>
      <c r="D45" s="174">
        <f>SUM(D43:D44)</f>
        <v>1128781</v>
      </c>
      <c r="E45" s="174">
        <f>SUM(E43:E44)</f>
        <v>1633757</v>
      </c>
      <c r="F45" s="174">
        <f>SUM(F43:F44)</f>
        <v>547336</v>
      </c>
      <c r="G45" s="175">
        <f t="shared" si="2"/>
        <v>33.501677422040125</v>
      </c>
      <c r="H45" s="148" t="e">
        <f>SUM(H43:H44)</f>
        <v>#REF!</v>
      </c>
      <c r="I45" s="8"/>
    </row>
    <row r="46" spans="1:11" ht="13.5" thickBot="1">
      <c r="A46" s="44"/>
      <c r="B46" s="45"/>
      <c r="C46" s="46" t="s">
        <v>17</v>
      </c>
      <c r="D46" s="160">
        <f>SUM(D42,-D45)</f>
        <v>-344292</v>
      </c>
      <c r="E46" s="216">
        <f>SUM(E42,-E45)</f>
        <v>-515686</v>
      </c>
      <c r="F46" s="217">
        <f>SUM(F42,-F45)</f>
        <v>40779</v>
      </c>
      <c r="G46" s="202">
        <f t="shared" si="2"/>
        <v>-7.907719038329526</v>
      </c>
      <c r="H46" s="150" t="e">
        <f>H42-H45</f>
        <v>#REF!</v>
      </c>
      <c r="I46" s="8"/>
      <c r="J46" s="8"/>
      <c r="K46" s="8"/>
    </row>
    <row r="47" spans="1:11" ht="12.75">
      <c r="A47" s="196"/>
      <c r="B47" s="47">
        <v>8115</v>
      </c>
      <c r="C47" s="48" t="s">
        <v>91</v>
      </c>
      <c r="D47" s="49">
        <v>332707</v>
      </c>
      <c r="E47" s="49">
        <f>499635+556</f>
        <v>500191</v>
      </c>
      <c r="F47" s="218">
        <f>32850+984</f>
        <v>33834</v>
      </c>
      <c r="G47" s="214">
        <f t="shared" si="2"/>
        <v>6.764216069461465</v>
      </c>
      <c r="H47" s="151">
        <v>0</v>
      </c>
      <c r="K47" s="8"/>
    </row>
    <row r="48" spans="1:11" ht="12.75">
      <c r="A48" s="38"/>
      <c r="B48" s="25">
        <v>8115</v>
      </c>
      <c r="C48" s="50" t="s">
        <v>92</v>
      </c>
      <c r="D48" s="219">
        <v>11585</v>
      </c>
      <c r="E48" s="107">
        <v>11585</v>
      </c>
      <c r="F48" s="220">
        <v>3859</v>
      </c>
      <c r="G48" s="136">
        <f t="shared" si="2"/>
        <v>33.310315062580926</v>
      </c>
      <c r="H48" s="143">
        <v>0</v>
      </c>
      <c r="K48" s="8"/>
    </row>
    <row r="49" spans="1:11" ht="13.5" thickBot="1">
      <c r="A49" s="27"/>
      <c r="B49" s="122">
        <v>8115</v>
      </c>
      <c r="C49" s="51" t="s">
        <v>93</v>
      </c>
      <c r="D49" s="221">
        <v>0</v>
      </c>
      <c r="E49" s="221">
        <v>3910</v>
      </c>
      <c r="F49" s="222">
        <v>1134</v>
      </c>
      <c r="G49" s="215">
        <f t="shared" si="2"/>
        <v>29.002557544757035</v>
      </c>
      <c r="H49" s="152">
        <v>0</v>
      </c>
      <c r="K49" s="8"/>
    </row>
    <row r="50" spans="1:8" ht="13.5" hidden="1" thickBot="1">
      <c r="A50" s="27"/>
      <c r="B50" s="193"/>
      <c r="C50" s="194" t="s">
        <v>44</v>
      </c>
      <c r="D50" s="195">
        <f>SUM(D46:D49)</f>
        <v>0</v>
      </c>
      <c r="E50" s="195">
        <f>SUM(E46:E49)</f>
        <v>0</v>
      </c>
      <c r="F50" s="195">
        <f>SUM(F46:F49)</f>
        <v>79606</v>
      </c>
      <c r="G50" s="182"/>
      <c r="H50" s="153" t="e">
        <f>H46+H47+H48+H49</f>
        <v>#REF!</v>
      </c>
    </row>
    <row r="51" spans="2:6" ht="12.75">
      <c r="B51" s="7"/>
      <c r="C51" s="4"/>
      <c r="D51" s="8"/>
      <c r="E51" s="8"/>
      <c r="F51" s="8"/>
    </row>
    <row r="52" spans="4:11" ht="12.75">
      <c r="D52" s="8"/>
      <c r="E52" s="8"/>
      <c r="F52" s="8"/>
      <c r="G52" s="8"/>
      <c r="K52" s="8"/>
    </row>
    <row r="53" spans="4:6" ht="12.75">
      <c r="D53" s="8"/>
      <c r="E53" s="8"/>
      <c r="F53" s="8"/>
    </row>
    <row r="54" ht="12.75">
      <c r="E54" s="8"/>
    </row>
    <row r="55" spans="5:6" ht="12.75">
      <c r="E55" s="8"/>
      <c r="F55" s="8"/>
    </row>
  </sheetData>
  <sheetProtection/>
  <printOptions horizontalCentered="1"/>
  <pageMargins left="0.25" right="0.25" top="0.75" bottom="0.75" header="0.3" footer="0.3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H70"/>
  <sheetViews>
    <sheetView zoomScaleSheetLayoutView="100" zoomScalePageLayoutView="0" workbookViewId="0" topLeftCell="A1">
      <selection activeCell="A1" sqref="A1"/>
    </sheetView>
  </sheetViews>
  <sheetFormatPr defaultColWidth="5.375" defaultRowHeight="12.75"/>
  <cols>
    <col min="1" max="1" width="9.125" style="56" customWidth="1"/>
    <col min="2" max="2" width="50.625" style="55" customWidth="1"/>
    <col min="3" max="3" width="9.00390625" style="55" customWidth="1"/>
    <col min="4" max="4" width="5.625" style="55" customWidth="1"/>
    <col min="5" max="5" width="13.125" style="55" customWidth="1"/>
    <col min="6" max="6" width="10.375" style="55" customWidth="1"/>
    <col min="7" max="16384" width="5.375" style="55" customWidth="1"/>
  </cols>
  <sheetData>
    <row r="1" ht="15">
      <c r="E1" s="5" t="s">
        <v>18</v>
      </c>
    </row>
    <row r="2" ht="15">
      <c r="E2" s="5"/>
    </row>
    <row r="3" spans="1:5" ht="19.5" thickBot="1">
      <c r="A3" s="119" t="s">
        <v>52</v>
      </c>
      <c r="B3" s="119"/>
      <c r="C3" s="118"/>
      <c r="D3" s="100"/>
      <c r="E3" s="101" t="s">
        <v>45</v>
      </c>
    </row>
    <row r="4" spans="1:5" ht="14.25">
      <c r="A4" s="225" t="s">
        <v>46</v>
      </c>
      <c r="B4" s="226"/>
      <c r="C4" s="226"/>
      <c r="D4" s="227"/>
      <c r="E4" s="117">
        <v>75886000</v>
      </c>
    </row>
    <row r="5" spans="1:5" ht="13.5" thickBot="1">
      <c r="A5" s="228"/>
      <c r="B5" s="229"/>
      <c r="C5" s="103"/>
      <c r="D5" s="104"/>
      <c r="E5" s="105">
        <f>SUM(E4:E4)</f>
        <v>75886000</v>
      </c>
    </row>
    <row r="6" spans="1:5" ht="14.25">
      <c r="A6" s="225" t="s">
        <v>47</v>
      </c>
      <c r="B6" s="226"/>
      <c r="C6" s="226"/>
      <c r="D6" s="227"/>
      <c r="E6" s="102">
        <v>359614000</v>
      </c>
    </row>
    <row r="7" spans="1:5" ht="13.5" thickBot="1">
      <c r="A7" s="228"/>
      <c r="B7" s="229"/>
      <c r="C7" s="103"/>
      <c r="D7" s="104"/>
      <c r="E7" s="106">
        <f>E6</f>
        <v>359614000</v>
      </c>
    </row>
    <row r="8" ht="12.75">
      <c r="A8" s="55"/>
    </row>
    <row r="9" ht="12.75">
      <c r="A9" s="55"/>
    </row>
    <row r="10" ht="12.75">
      <c r="A10" s="55"/>
    </row>
    <row r="11" ht="12.75">
      <c r="A11" s="55"/>
    </row>
    <row r="12" ht="12.75">
      <c r="A12" s="55"/>
    </row>
    <row r="13" ht="12.75">
      <c r="A13" s="55"/>
    </row>
    <row r="14" ht="12.75">
      <c r="A14" s="55"/>
    </row>
    <row r="15" ht="12.75">
      <c r="A15" s="55"/>
    </row>
    <row r="16" ht="12.75">
      <c r="A16" s="55"/>
    </row>
    <row r="17" ht="12.75">
      <c r="A17" s="55"/>
    </row>
    <row r="18" ht="12.75">
      <c r="A18" s="55"/>
    </row>
    <row r="19" ht="12.75">
      <c r="A19" s="55"/>
    </row>
    <row r="20" ht="12.75">
      <c r="A20" s="55"/>
    </row>
    <row r="21" ht="12.75">
      <c r="A21" s="55"/>
    </row>
    <row r="22" ht="12.75">
      <c r="A22" s="55"/>
    </row>
    <row r="23" ht="12.75">
      <c r="A23" s="55"/>
    </row>
    <row r="24" ht="12.75">
      <c r="A24" s="55"/>
    </row>
    <row r="25" ht="12.75">
      <c r="A25" s="55"/>
    </row>
    <row r="26" ht="12.75">
      <c r="A26" s="55"/>
    </row>
    <row r="27" ht="12.75">
      <c r="A27" s="55"/>
    </row>
    <row r="28" ht="12.75">
      <c r="A28" s="55"/>
    </row>
    <row r="29" ht="12.75">
      <c r="A29" s="55"/>
    </row>
    <row r="30" ht="12.75">
      <c r="A30" s="55"/>
    </row>
    <row r="31" ht="12.75">
      <c r="A31" s="55"/>
    </row>
    <row r="32" ht="12.75">
      <c r="A32" s="55"/>
    </row>
    <row r="33" ht="12.75">
      <c r="A33" s="55"/>
    </row>
    <row r="34" ht="12.75">
      <c r="A34" s="55"/>
    </row>
    <row r="35" ht="12.75">
      <c r="A35" s="55"/>
    </row>
    <row r="36" ht="12.75">
      <c r="A36" s="55"/>
    </row>
    <row r="37" ht="12.75">
      <c r="A37" s="55"/>
    </row>
    <row r="38" ht="12.75">
      <c r="A38" s="55"/>
    </row>
    <row r="39" ht="12.75">
      <c r="A39" s="55"/>
    </row>
    <row r="40" ht="12.75">
      <c r="A40" s="55"/>
    </row>
    <row r="41" ht="12.75">
      <c r="A41" s="55"/>
    </row>
    <row r="42" ht="12.75">
      <c r="A42" s="55"/>
    </row>
    <row r="43" ht="12.75">
      <c r="A43" s="55"/>
    </row>
    <row r="44" ht="12.75">
      <c r="A44" s="55"/>
    </row>
    <row r="45" ht="12.75">
      <c r="A45" s="55"/>
    </row>
    <row r="46" ht="12.75">
      <c r="A46" s="55"/>
    </row>
    <row r="47" ht="12.75">
      <c r="A47" s="55"/>
    </row>
    <row r="48" ht="12.75">
      <c r="A48" s="55"/>
    </row>
    <row r="49" ht="12.75">
      <c r="A49" s="55"/>
    </row>
    <row r="50" ht="12.75">
      <c r="A50" s="55"/>
    </row>
    <row r="51" ht="12.75">
      <c r="A51" s="55"/>
    </row>
    <row r="52" ht="12.75">
      <c r="A52" s="55"/>
    </row>
    <row r="53" ht="12.75">
      <c r="A53" s="55"/>
    </row>
    <row r="54" ht="12.75">
      <c r="A54" s="55"/>
    </row>
    <row r="55" ht="12.75">
      <c r="A55" s="55"/>
    </row>
    <row r="70" spans="1:8" ht="15">
      <c r="A70" s="224" t="s">
        <v>48</v>
      </c>
      <c r="B70" s="224"/>
      <c r="C70" s="224"/>
      <c r="D70" s="224"/>
      <c r="E70" s="224"/>
      <c r="F70" s="224"/>
      <c r="G70" s="224"/>
      <c r="H70" s="224"/>
    </row>
  </sheetData>
  <sheetProtection/>
  <mergeCells count="5">
    <mergeCell ref="A70:H70"/>
    <mergeCell ref="A4:D4"/>
    <mergeCell ref="A5:B5"/>
    <mergeCell ref="A6:D6"/>
    <mergeCell ref="A7:B7"/>
  </mergeCells>
  <printOptions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G85"/>
  <sheetViews>
    <sheetView zoomScalePageLayoutView="0" workbookViewId="0" topLeftCell="A1">
      <selection activeCell="D14" sqref="D14"/>
    </sheetView>
  </sheetViews>
  <sheetFormatPr defaultColWidth="36.625" defaultRowHeight="12.75"/>
  <cols>
    <col min="1" max="1" width="33.25390625" style="4" customWidth="1"/>
    <col min="2" max="3" width="10.375" style="4" bestFit="1" customWidth="1"/>
    <col min="4" max="4" width="11.875" style="4" customWidth="1"/>
    <col min="5" max="5" width="8.625" style="4" bestFit="1" customWidth="1"/>
    <col min="6" max="6" width="10.375" style="4" hidden="1" customWidth="1"/>
    <col min="7" max="7" width="11.375" style="4" customWidth="1"/>
    <col min="8" max="8" width="11.625" style="4" customWidth="1"/>
    <col min="9" max="9" width="11.375" style="4" customWidth="1"/>
    <col min="10" max="10" width="9.375" style="4" customWidth="1"/>
    <col min="11" max="11" width="11.375" style="4" customWidth="1"/>
    <col min="12" max="12" width="9.375" style="4" customWidth="1"/>
    <col min="13" max="13" width="11.375" style="4" customWidth="1"/>
    <col min="14" max="14" width="9.375" style="4" customWidth="1"/>
    <col min="15" max="15" width="11.375" style="4" customWidth="1"/>
    <col min="16" max="16" width="9.375" style="4" customWidth="1"/>
    <col min="17" max="17" width="11.375" style="4" customWidth="1"/>
    <col min="18" max="16384" width="36.625" style="4" customWidth="1"/>
  </cols>
  <sheetData>
    <row r="1" ht="15">
      <c r="F1" s="5" t="s">
        <v>51</v>
      </c>
    </row>
    <row r="2" spans="1:6" ht="17.25" customHeight="1">
      <c r="A2" s="57" t="s">
        <v>20</v>
      </c>
      <c r="D2" s="58"/>
      <c r="E2" s="59"/>
      <c r="F2" s="60"/>
    </row>
    <row r="3" spans="1:6" ht="13.5" thickBot="1">
      <c r="A3" s="61"/>
      <c r="D3" s="8"/>
      <c r="E3" s="9"/>
      <c r="F3" s="10" t="s">
        <v>0</v>
      </c>
    </row>
    <row r="4" spans="1:6" ht="13.5">
      <c r="A4" s="62" t="s">
        <v>21</v>
      </c>
      <c r="B4" s="11" t="s">
        <v>2</v>
      </c>
      <c r="C4" s="11" t="s">
        <v>3</v>
      </c>
      <c r="D4" s="11" t="s">
        <v>4</v>
      </c>
      <c r="E4" s="11" t="s">
        <v>5</v>
      </c>
      <c r="F4" s="12" t="s">
        <v>54</v>
      </c>
    </row>
    <row r="5" spans="1:6" ht="14.25" thickBot="1">
      <c r="A5" s="63"/>
      <c r="B5" s="15">
        <v>2021</v>
      </c>
      <c r="C5" s="15">
        <v>2021</v>
      </c>
      <c r="D5" s="54" t="s">
        <v>99</v>
      </c>
      <c r="E5" s="54" t="s">
        <v>6</v>
      </c>
      <c r="F5" s="16" t="s">
        <v>55</v>
      </c>
    </row>
    <row r="6" spans="1:6" ht="15.75">
      <c r="A6" s="64" t="s">
        <v>22</v>
      </c>
      <c r="B6" s="49"/>
      <c r="C6" s="49"/>
      <c r="D6" s="49"/>
      <c r="E6" s="52"/>
      <c r="F6" s="65"/>
    </row>
    <row r="7" spans="1:6" ht="12.75">
      <c r="A7" s="66" t="s">
        <v>23</v>
      </c>
      <c r="B7" s="33">
        <v>1170</v>
      </c>
      <c r="C7" s="33">
        <v>1170</v>
      </c>
      <c r="D7" s="33">
        <v>21</v>
      </c>
      <c r="E7" s="26">
        <f>D7/C7*100</f>
        <v>1.7948717948717947</v>
      </c>
      <c r="F7" s="67">
        <v>0</v>
      </c>
    </row>
    <row r="8" spans="1:6" ht="12.75">
      <c r="A8" s="66" t="s">
        <v>24</v>
      </c>
      <c r="B8" s="33">
        <v>7500</v>
      </c>
      <c r="C8" s="33">
        <v>18773</v>
      </c>
      <c r="D8" s="33">
        <v>624</v>
      </c>
      <c r="E8" s="26">
        <f>D8/C8*100</f>
        <v>3.323922654876685</v>
      </c>
      <c r="F8" s="155">
        <v>0</v>
      </c>
    </row>
    <row r="9" spans="1:6" ht="15" thickBot="1">
      <c r="A9" s="68" t="s">
        <v>25</v>
      </c>
      <c r="B9" s="69">
        <f>SUM(B7:B8)</f>
        <v>8670</v>
      </c>
      <c r="C9" s="69">
        <f>SUM(C7:C8)</f>
        <v>19943</v>
      </c>
      <c r="D9" s="69">
        <f>SUM(D7:D8)</f>
        <v>645</v>
      </c>
      <c r="E9" s="70">
        <f>D9/C9*100</f>
        <v>3.2342175199318057</v>
      </c>
      <c r="F9" s="71">
        <f>SUM(F7:F8)</f>
        <v>0</v>
      </c>
    </row>
    <row r="10" spans="1:6" ht="15.75">
      <c r="A10" s="64" t="s">
        <v>26</v>
      </c>
      <c r="B10" s="72"/>
      <c r="C10" s="72"/>
      <c r="D10" s="72"/>
      <c r="E10" s="73"/>
      <c r="F10" s="74"/>
    </row>
    <row r="11" spans="1:6" ht="12.75">
      <c r="A11" s="66" t="s">
        <v>23</v>
      </c>
      <c r="B11" s="33">
        <v>150</v>
      </c>
      <c r="C11" s="33">
        <v>150</v>
      </c>
      <c r="D11" s="33">
        <v>0</v>
      </c>
      <c r="E11" s="26">
        <f>D11/C11*100</f>
        <v>0</v>
      </c>
      <c r="F11" s="67">
        <v>0</v>
      </c>
    </row>
    <row r="12" spans="1:6" ht="15" thickBot="1">
      <c r="A12" s="68" t="s">
        <v>25</v>
      </c>
      <c r="B12" s="69">
        <f>SUM(B11:B11)</f>
        <v>150</v>
      </c>
      <c r="C12" s="69">
        <f>SUM(C11:C11)</f>
        <v>150</v>
      </c>
      <c r="D12" s="69">
        <f>SUM(D11)</f>
        <v>0</v>
      </c>
      <c r="E12" s="70">
        <f>D12/C12*100</f>
        <v>0</v>
      </c>
      <c r="F12" s="71">
        <f>SUM(F11:F11)</f>
        <v>0</v>
      </c>
    </row>
    <row r="13" spans="1:6" ht="15.75">
      <c r="A13" s="64" t="s">
        <v>27</v>
      </c>
      <c r="B13" s="75"/>
      <c r="C13" s="75"/>
      <c r="D13" s="75"/>
      <c r="E13" s="75"/>
      <c r="F13" s="76"/>
    </row>
    <row r="14" spans="1:6" ht="12.75">
      <c r="A14" s="66" t="s">
        <v>23</v>
      </c>
      <c r="B14" s="33">
        <v>113301</v>
      </c>
      <c r="C14" s="33">
        <v>129249</v>
      </c>
      <c r="D14" s="33">
        <v>47697</v>
      </c>
      <c r="E14" s="26">
        <f>D14/C14*100</f>
        <v>36.90318687185201</v>
      </c>
      <c r="F14" s="155">
        <v>0</v>
      </c>
    </row>
    <row r="15" spans="1:6" ht="12.75">
      <c r="A15" s="66" t="s">
        <v>24</v>
      </c>
      <c r="B15" s="33">
        <v>19841</v>
      </c>
      <c r="C15" s="33">
        <v>27495</v>
      </c>
      <c r="D15" s="33">
        <v>5088</v>
      </c>
      <c r="E15" s="26">
        <f>D15/C15*100</f>
        <v>18.50518276050191</v>
      </c>
      <c r="F15" s="67">
        <v>0</v>
      </c>
    </row>
    <row r="16" spans="1:6" ht="15" thickBot="1">
      <c r="A16" s="68" t="s">
        <v>25</v>
      </c>
      <c r="B16" s="69">
        <f>SUM(B14:B15)</f>
        <v>133142</v>
      </c>
      <c r="C16" s="69">
        <f>SUM(C14:C15)</f>
        <v>156744</v>
      </c>
      <c r="D16" s="69">
        <f>SUM(D14:D15)</f>
        <v>52785</v>
      </c>
      <c r="E16" s="70">
        <f>D16/C16*100</f>
        <v>33.67593017914562</v>
      </c>
      <c r="F16" s="71">
        <f>SUM(F14:F15)</f>
        <v>0</v>
      </c>
    </row>
    <row r="17" spans="1:6" ht="15.75">
      <c r="A17" s="64" t="s">
        <v>28</v>
      </c>
      <c r="B17" s="49"/>
      <c r="C17" s="49"/>
      <c r="D17" s="49"/>
      <c r="E17" s="77"/>
      <c r="F17" s="65"/>
    </row>
    <row r="18" spans="1:6" ht="12.75">
      <c r="A18" s="66" t="s">
        <v>23</v>
      </c>
      <c r="B18" s="33">
        <v>2000</v>
      </c>
      <c r="C18" s="33">
        <v>2000</v>
      </c>
      <c r="D18" s="33">
        <v>23</v>
      </c>
      <c r="E18" s="26">
        <f>D18/C18*100</f>
        <v>1.15</v>
      </c>
      <c r="F18" s="67">
        <v>0</v>
      </c>
    </row>
    <row r="19" spans="1:6" ht="12.75">
      <c r="A19" s="66" t="s">
        <v>24</v>
      </c>
      <c r="B19" s="33">
        <v>2000</v>
      </c>
      <c r="C19" s="33">
        <v>8269</v>
      </c>
      <c r="D19" s="33">
        <v>0</v>
      </c>
      <c r="E19" s="26">
        <f>D19/C19*100</f>
        <v>0</v>
      </c>
      <c r="F19" s="67">
        <v>0</v>
      </c>
    </row>
    <row r="20" spans="1:6" ht="15" thickBot="1">
      <c r="A20" s="68" t="s">
        <v>25</v>
      </c>
      <c r="B20" s="69">
        <f>SUM(B18:B19)</f>
        <v>4000</v>
      </c>
      <c r="C20" s="69">
        <f>SUM(C18:C19)</f>
        <v>10269</v>
      </c>
      <c r="D20" s="69">
        <f>SUM(D18:D19)</f>
        <v>23</v>
      </c>
      <c r="E20" s="70">
        <f>D20/C20*100</f>
        <v>0.22397507060083746</v>
      </c>
      <c r="F20" s="71">
        <f>SUM(F18:F19)</f>
        <v>0</v>
      </c>
    </row>
    <row r="21" spans="1:6" ht="15.75">
      <c r="A21" s="64" t="s">
        <v>29</v>
      </c>
      <c r="B21" s="75"/>
      <c r="C21" s="75"/>
      <c r="D21" s="75"/>
      <c r="E21" s="73"/>
      <c r="F21" s="76"/>
    </row>
    <row r="22" spans="1:6" ht="12.75">
      <c r="A22" s="66" t="s">
        <v>23</v>
      </c>
      <c r="B22" s="33">
        <v>4472</v>
      </c>
      <c r="C22" s="33">
        <v>4623</v>
      </c>
      <c r="D22" s="33">
        <v>1282</v>
      </c>
      <c r="E22" s="26">
        <f>D22/C22*100</f>
        <v>27.73091066407095</v>
      </c>
      <c r="F22" s="67">
        <v>0</v>
      </c>
    </row>
    <row r="23" spans="1:7" ht="12.75">
      <c r="A23" s="66" t="s">
        <v>43</v>
      </c>
      <c r="B23" s="33">
        <v>185084</v>
      </c>
      <c r="C23" s="33">
        <v>211237</v>
      </c>
      <c r="D23" s="33">
        <v>107698</v>
      </c>
      <c r="E23" s="26">
        <f>D23/C23*100</f>
        <v>50.98443927910357</v>
      </c>
      <c r="F23" s="67">
        <v>0</v>
      </c>
      <c r="G23" s="8"/>
    </row>
    <row r="24" spans="1:6" ht="12.75">
      <c r="A24" s="66" t="s">
        <v>24</v>
      </c>
      <c r="B24" s="33">
        <v>0</v>
      </c>
      <c r="C24" s="33">
        <v>1041</v>
      </c>
      <c r="D24" s="33">
        <v>247</v>
      </c>
      <c r="E24" s="26">
        <v>0</v>
      </c>
      <c r="F24" s="155">
        <v>0</v>
      </c>
    </row>
    <row r="25" spans="1:6" ht="15" thickBot="1">
      <c r="A25" s="68" t="s">
        <v>25</v>
      </c>
      <c r="B25" s="166">
        <f>SUM(B22:B24)</f>
        <v>189556</v>
      </c>
      <c r="C25" s="166">
        <f>SUM(C22:C24)</f>
        <v>216901</v>
      </c>
      <c r="D25" s="166">
        <f>SUM(D22:D24)</f>
        <v>109227</v>
      </c>
      <c r="E25" s="70">
        <f>D25/C25*100</f>
        <v>50.35799742739775</v>
      </c>
      <c r="F25" s="154">
        <f>SUM(F22:F24)</f>
        <v>0</v>
      </c>
    </row>
    <row r="26" spans="1:6" ht="15.75">
      <c r="A26" s="64" t="s">
        <v>50</v>
      </c>
      <c r="B26" s="78"/>
      <c r="C26" s="78"/>
      <c r="D26" s="78"/>
      <c r="E26" s="79"/>
      <c r="F26" s="80"/>
    </row>
    <row r="27" spans="1:6" ht="12.75">
      <c r="A27" s="66" t="s">
        <v>23</v>
      </c>
      <c r="B27" s="33">
        <v>0</v>
      </c>
      <c r="C27" s="33">
        <v>5041</v>
      </c>
      <c r="D27" s="33">
        <v>1134</v>
      </c>
      <c r="E27" s="26">
        <f>D27/C27*100</f>
        <v>22.495536599880975</v>
      </c>
      <c r="F27" s="67">
        <v>0</v>
      </c>
    </row>
    <row r="28" spans="1:6" ht="15" thickBot="1">
      <c r="A28" s="68" t="s">
        <v>25</v>
      </c>
      <c r="B28" s="69">
        <f>SUM(B27:B27)</f>
        <v>0</v>
      </c>
      <c r="C28" s="69">
        <f>SUM(C27:C27)</f>
        <v>5041</v>
      </c>
      <c r="D28" s="69">
        <f>SUM(D27:D27)</f>
        <v>1134</v>
      </c>
      <c r="E28" s="89">
        <f>D28/C28*100</f>
        <v>22.495536599880975</v>
      </c>
      <c r="F28" s="71">
        <f>SUM(F27:F27)</f>
        <v>0</v>
      </c>
    </row>
    <row r="29" spans="1:6" ht="15.75">
      <c r="A29" s="64" t="s">
        <v>30</v>
      </c>
      <c r="B29" s="72"/>
      <c r="C29" s="72"/>
      <c r="D29" s="72"/>
      <c r="E29" s="79"/>
      <c r="F29" s="74"/>
    </row>
    <row r="30" spans="1:6" ht="12.75">
      <c r="A30" s="66" t="s">
        <v>23</v>
      </c>
      <c r="B30" s="33">
        <v>10428</v>
      </c>
      <c r="C30" s="33">
        <v>16074</v>
      </c>
      <c r="D30" s="33">
        <v>1393</v>
      </c>
      <c r="E30" s="26">
        <f>D30/C30*100</f>
        <v>8.666168968520592</v>
      </c>
      <c r="F30" s="67">
        <v>0</v>
      </c>
    </row>
    <row r="31" spans="1:6" ht="12.75">
      <c r="A31" s="66" t="s">
        <v>43</v>
      </c>
      <c r="B31" s="33">
        <v>87820</v>
      </c>
      <c r="C31" s="33">
        <v>159961</v>
      </c>
      <c r="D31" s="33">
        <v>118864</v>
      </c>
      <c r="E31" s="26">
        <f>D31/C31*100</f>
        <v>74.30811260244685</v>
      </c>
      <c r="F31" s="67">
        <v>0</v>
      </c>
    </row>
    <row r="32" spans="1:6" ht="12.75">
      <c r="A32" s="66" t="s">
        <v>24</v>
      </c>
      <c r="B32" s="33">
        <v>0</v>
      </c>
      <c r="C32" s="33">
        <v>0</v>
      </c>
      <c r="D32" s="33">
        <v>0</v>
      </c>
      <c r="E32" s="26">
        <v>0</v>
      </c>
      <c r="F32" s="67">
        <v>0</v>
      </c>
    </row>
    <row r="33" spans="1:6" ht="15" thickBot="1">
      <c r="A33" s="68" t="s">
        <v>25</v>
      </c>
      <c r="B33" s="69">
        <f>SUM(B30:B32)</f>
        <v>98248</v>
      </c>
      <c r="C33" s="69">
        <f>SUM(C30:C32)</f>
        <v>176035</v>
      </c>
      <c r="D33" s="69">
        <f>SUM(D30:D32)</f>
        <v>120257</v>
      </c>
      <c r="E33" s="70">
        <f>D33/C33*100</f>
        <v>68.31425568778936</v>
      </c>
      <c r="F33" s="71">
        <f>SUM(F30:F32)</f>
        <v>0</v>
      </c>
    </row>
    <row r="34" spans="1:6" ht="15.75">
      <c r="A34" s="64" t="s">
        <v>31</v>
      </c>
      <c r="B34" s="84"/>
      <c r="C34" s="84"/>
      <c r="D34" s="84"/>
      <c r="E34" s="82"/>
      <c r="F34" s="85"/>
    </row>
    <row r="35" spans="1:6" ht="12.75">
      <c r="A35" s="66" t="s">
        <v>23</v>
      </c>
      <c r="B35" s="33">
        <v>7460</v>
      </c>
      <c r="C35" s="33">
        <v>7460</v>
      </c>
      <c r="D35" s="33">
        <v>367</v>
      </c>
      <c r="E35" s="26">
        <f>D35/C35*100</f>
        <v>4.919571045576408</v>
      </c>
      <c r="F35" s="67">
        <v>0</v>
      </c>
    </row>
    <row r="36" spans="1:6" ht="12.75">
      <c r="A36" s="66" t="s">
        <v>24</v>
      </c>
      <c r="B36" s="33">
        <v>0</v>
      </c>
      <c r="C36" s="33">
        <v>0</v>
      </c>
      <c r="D36" s="33">
        <v>0</v>
      </c>
      <c r="E36" s="26">
        <v>0</v>
      </c>
      <c r="F36" s="67">
        <v>0</v>
      </c>
    </row>
    <row r="37" spans="1:6" ht="15" thickBot="1">
      <c r="A37" s="86" t="s">
        <v>25</v>
      </c>
      <c r="B37" s="69">
        <f>SUM(B35:B36)</f>
        <v>7460</v>
      </c>
      <c r="C37" s="69">
        <f>SUM(C35:C36)</f>
        <v>7460</v>
      </c>
      <c r="D37" s="69">
        <f>D35+D36</f>
        <v>367</v>
      </c>
      <c r="E37" s="70">
        <f>D37/C37*100</f>
        <v>4.919571045576408</v>
      </c>
      <c r="F37" s="71">
        <f>SUM(F35:F36)</f>
        <v>0</v>
      </c>
    </row>
    <row r="38" spans="1:6" ht="15.75">
      <c r="A38" s="64" t="s">
        <v>32</v>
      </c>
      <c r="B38" s="81"/>
      <c r="C38" s="81"/>
      <c r="D38" s="81"/>
      <c r="E38" s="82"/>
      <c r="F38" s="83"/>
    </row>
    <row r="39" spans="1:6" ht="12.75">
      <c r="A39" s="66" t="s">
        <v>23</v>
      </c>
      <c r="B39" s="33">
        <v>2480</v>
      </c>
      <c r="C39" s="33">
        <v>2730</v>
      </c>
      <c r="D39" s="33">
        <v>93</v>
      </c>
      <c r="E39" s="26">
        <f>D39/C39*100</f>
        <v>3.4065934065934065</v>
      </c>
      <c r="F39" s="67">
        <v>0</v>
      </c>
    </row>
    <row r="40" spans="1:6" ht="12.75">
      <c r="A40" s="66" t="s">
        <v>24</v>
      </c>
      <c r="B40" s="33">
        <v>0</v>
      </c>
      <c r="C40" s="33">
        <v>0</v>
      </c>
      <c r="D40" s="33">
        <v>0</v>
      </c>
      <c r="E40" s="26">
        <v>0</v>
      </c>
      <c r="F40" s="67">
        <v>0</v>
      </c>
    </row>
    <row r="41" spans="1:6" ht="15" thickBot="1">
      <c r="A41" s="68" t="s">
        <v>25</v>
      </c>
      <c r="B41" s="69">
        <f>SUM(B39:B40)</f>
        <v>2480</v>
      </c>
      <c r="C41" s="69">
        <f>SUM(C39:C40)</f>
        <v>2730</v>
      </c>
      <c r="D41" s="69">
        <f>SUM(D39:D40)</f>
        <v>93</v>
      </c>
      <c r="E41" s="70">
        <f>D41/C41*100</f>
        <v>3.4065934065934065</v>
      </c>
      <c r="F41" s="71">
        <f>SUM(F39:F39)</f>
        <v>0</v>
      </c>
    </row>
    <row r="42" spans="1:6" ht="15.75">
      <c r="A42" s="64" t="s">
        <v>33</v>
      </c>
      <c r="B42" s="84"/>
      <c r="C42" s="84"/>
      <c r="D42" s="84"/>
      <c r="E42" s="82"/>
      <c r="F42" s="191"/>
    </row>
    <row r="43" spans="1:6" ht="14.25">
      <c r="A43" s="157" t="s">
        <v>23</v>
      </c>
      <c r="B43" s="33">
        <v>3250</v>
      </c>
      <c r="C43" s="33">
        <v>3250</v>
      </c>
      <c r="D43" s="33">
        <v>929</v>
      </c>
      <c r="E43" s="26">
        <f>D43/C43*100</f>
        <v>28.584615384615386</v>
      </c>
      <c r="F43" s="191"/>
    </row>
    <row r="44" spans="1:6" ht="14.25">
      <c r="A44" s="66" t="s">
        <v>24</v>
      </c>
      <c r="B44" s="33">
        <v>0</v>
      </c>
      <c r="C44" s="33">
        <v>0</v>
      </c>
      <c r="D44" s="33">
        <v>0</v>
      </c>
      <c r="E44" s="26">
        <v>0</v>
      </c>
      <c r="F44" s="191"/>
    </row>
    <row r="45" spans="1:6" ht="15" thickBot="1">
      <c r="A45" s="86" t="s">
        <v>25</v>
      </c>
      <c r="B45" s="69">
        <f>SUM(B43:B44)</f>
        <v>3250</v>
      </c>
      <c r="C45" s="69">
        <f>SUM(C43:C44)</f>
        <v>3250</v>
      </c>
      <c r="D45" s="69">
        <f>SUM(D43:D44)</f>
        <v>929</v>
      </c>
      <c r="E45" s="70">
        <f>D45/C45*100</f>
        <v>28.584615384615386</v>
      </c>
      <c r="F45" s="191"/>
    </row>
    <row r="46" spans="1:6" ht="15.75">
      <c r="A46" s="64" t="s">
        <v>34</v>
      </c>
      <c r="B46" s="81"/>
      <c r="C46" s="81"/>
      <c r="D46" s="81"/>
      <c r="E46" s="82"/>
      <c r="F46" s="191"/>
    </row>
    <row r="47" spans="1:6" ht="14.25">
      <c r="A47" s="87" t="s">
        <v>23</v>
      </c>
      <c r="B47" s="33">
        <v>29765</v>
      </c>
      <c r="C47" s="33">
        <v>29935</v>
      </c>
      <c r="D47" s="33">
        <v>15452</v>
      </c>
      <c r="E47" s="26">
        <f>D47/C47*100</f>
        <v>51.61850676465676</v>
      </c>
      <c r="F47" s="191"/>
    </row>
    <row r="48" spans="1:6" ht="14.25">
      <c r="A48" s="87" t="s">
        <v>24</v>
      </c>
      <c r="B48" s="33">
        <v>0</v>
      </c>
      <c r="C48" s="33">
        <v>0</v>
      </c>
      <c r="D48" s="33">
        <v>0</v>
      </c>
      <c r="E48" s="26">
        <v>0</v>
      </c>
      <c r="F48" s="191"/>
    </row>
    <row r="49" spans="1:6" ht="15" thickBot="1">
      <c r="A49" s="68" t="s">
        <v>25</v>
      </c>
      <c r="B49" s="88">
        <f>SUM(B47:B48)</f>
        <v>29765</v>
      </c>
      <c r="C49" s="88">
        <f>SUM(C47:C48)</f>
        <v>29935</v>
      </c>
      <c r="D49" s="88">
        <f>SUM(D47:D48)</f>
        <v>15452</v>
      </c>
      <c r="E49" s="89">
        <f>D49/C49*100</f>
        <v>51.61850676465676</v>
      </c>
      <c r="F49" s="191"/>
    </row>
    <row r="50" spans="1:6" ht="14.25">
      <c r="A50" s="190"/>
      <c r="B50" s="191"/>
      <c r="C50" s="191"/>
      <c r="D50" s="191"/>
      <c r="E50" s="192"/>
      <c r="F50" s="191"/>
    </row>
    <row r="51" ht="15" thickBot="1">
      <c r="F51" s="169" t="e">
        <f>SUM(#REF!)</f>
        <v>#REF!</v>
      </c>
    </row>
    <row r="52" spans="1:6" ht="15.75">
      <c r="A52" s="64" t="s">
        <v>35</v>
      </c>
      <c r="B52" s="72"/>
      <c r="C52" s="72"/>
      <c r="D52" s="72"/>
      <c r="E52" s="82"/>
      <c r="F52" s="170"/>
    </row>
    <row r="53" spans="1:6" ht="12.75">
      <c r="A53" s="66" t="s">
        <v>36</v>
      </c>
      <c r="B53" s="33">
        <v>1700</v>
      </c>
      <c r="C53" s="33">
        <v>3068</v>
      </c>
      <c r="D53" s="33">
        <v>783</v>
      </c>
      <c r="E53" s="26">
        <f>D53/C53*100</f>
        <v>25.521512385919166</v>
      </c>
      <c r="F53" s="167">
        <v>0</v>
      </c>
    </row>
    <row r="54" spans="1:6" ht="12.75">
      <c r="A54" s="66" t="s">
        <v>24</v>
      </c>
      <c r="B54" s="33">
        <v>0</v>
      </c>
      <c r="C54" s="33">
        <v>0</v>
      </c>
      <c r="D54" s="33">
        <v>0</v>
      </c>
      <c r="E54" s="26">
        <v>0</v>
      </c>
      <c r="F54" s="167">
        <v>0</v>
      </c>
    </row>
    <row r="55" spans="1:6" ht="15" thickBot="1">
      <c r="A55" s="68" t="s">
        <v>25</v>
      </c>
      <c r="B55" s="69">
        <f>SUM(B53:B54)</f>
        <v>1700</v>
      </c>
      <c r="C55" s="69">
        <f>SUM(C53:C54)</f>
        <v>3068</v>
      </c>
      <c r="D55" s="69">
        <f>SUM(D53:D54)</f>
        <v>783</v>
      </c>
      <c r="E55" s="70">
        <f>D55/C55*100</f>
        <v>25.521512385919166</v>
      </c>
      <c r="F55" s="168">
        <f>SUM(F53:F54)</f>
        <v>0</v>
      </c>
    </row>
    <row r="56" spans="1:6" ht="15.75">
      <c r="A56" s="64" t="s">
        <v>37</v>
      </c>
      <c r="B56" s="72"/>
      <c r="C56" s="72"/>
      <c r="D56" s="72"/>
      <c r="E56" s="72"/>
      <c r="F56" s="170"/>
    </row>
    <row r="57" spans="1:6" ht="12.75">
      <c r="A57" s="66" t="s">
        <v>36</v>
      </c>
      <c r="B57" s="33">
        <v>12140</v>
      </c>
      <c r="C57" s="33">
        <v>90966</v>
      </c>
      <c r="D57" s="33">
        <v>7783</v>
      </c>
      <c r="E57" s="26">
        <f>D57/C57*100</f>
        <v>8.555943979069102</v>
      </c>
      <c r="F57" s="167">
        <v>0</v>
      </c>
    </row>
    <row r="58" spans="1:6" ht="12.75">
      <c r="A58" s="66" t="s">
        <v>24</v>
      </c>
      <c r="B58" s="33">
        <v>360</v>
      </c>
      <c r="C58" s="33">
        <v>360</v>
      </c>
      <c r="D58" s="33">
        <v>3</v>
      </c>
      <c r="E58" s="26">
        <f>D58/C58*100</f>
        <v>0.8333333333333334</v>
      </c>
      <c r="F58" s="167">
        <v>0</v>
      </c>
    </row>
    <row r="59" spans="1:6" ht="15" thickBot="1">
      <c r="A59" s="68" t="s">
        <v>25</v>
      </c>
      <c r="B59" s="69">
        <f>SUM(B57:B58)</f>
        <v>12500</v>
      </c>
      <c r="C59" s="69">
        <f>SUM(C57:C58)</f>
        <v>91326</v>
      </c>
      <c r="D59" s="69">
        <f>SUM(D57:D58)</f>
        <v>7786</v>
      </c>
      <c r="E59" s="70">
        <f>D59/C59*100</f>
        <v>8.525502047609661</v>
      </c>
      <c r="F59" s="168">
        <f>SUM(F57:F58)</f>
        <v>0</v>
      </c>
    </row>
    <row r="60" spans="1:6" ht="15.75">
      <c r="A60" s="64" t="s">
        <v>38</v>
      </c>
      <c r="B60" s="72"/>
      <c r="C60" s="72"/>
      <c r="D60" s="72"/>
      <c r="E60" s="73"/>
      <c r="F60" s="170"/>
    </row>
    <row r="61" spans="1:6" ht="12.75">
      <c r="A61" s="66" t="s">
        <v>36</v>
      </c>
      <c r="B61" s="33">
        <v>7400</v>
      </c>
      <c r="C61" s="33">
        <v>7400</v>
      </c>
      <c r="D61" s="33">
        <v>1007</v>
      </c>
      <c r="E61" s="26">
        <f>D61/C61*100</f>
        <v>13.608108108108109</v>
      </c>
      <c r="F61" s="167">
        <v>0</v>
      </c>
    </row>
    <row r="62" spans="1:6" ht="12.75">
      <c r="A62" s="66" t="s">
        <v>24</v>
      </c>
      <c r="B62" s="33">
        <v>163350</v>
      </c>
      <c r="C62" s="33">
        <v>257104</v>
      </c>
      <c r="D62" s="33">
        <v>84482</v>
      </c>
      <c r="E62" s="26">
        <f>D62/C62*100</f>
        <v>32.85907648266849</v>
      </c>
      <c r="F62" s="167">
        <v>0</v>
      </c>
    </row>
    <row r="63" spans="1:6" ht="15" thickBot="1">
      <c r="A63" s="68" t="s">
        <v>25</v>
      </c>
      <c r="B63" s="69">
        <f>SUM(B61:B62)</f>
        <v>170750</v>
      </c>
      <c r="C63" s="69">
        <f>SUM(C61:C62)</f>
        <v>264504</v>
      </c>
      <c r="D63" s="69">
        <f>SUM(D61:D62)</f>
        <v>85489</v>
      </c>
      <c r="E63" s="70">
        <f>D63/C63*100</f>
        <v>32.3204942080271</v>
      </c>
      <c r="F63" s="168">
        <f>SUM(F61:F62)</f>
        <v>0</v>
      </c>
    </row>
    <row r="64" spans="1:6" ht="15.75">
      <c r="A64" s="64" t="s">
        <v>49</v>
      </c>
      <c r="B64" s="108"/>
      <c r="C64" s="108"/>
      <c r="D64" s="108"/>
      <c r="E64" s="109"/>
      <c r="F64" s="171"/>
    </row>
    <row r="65" spans="1:6" ht="12.75">
      <c r="A65" s="66" t="s">
        <v>36</v>
      </c>
      <c r="B65" s="33">
        <v>2000</v>
      </c>
      <c r="C65" s="33">
        <v>2075</v>
      </c>
      <c r="D65" s="33">
        <v>39</v>
      </c>
      <c r="E65" s="26">
        <f>D65/C65*100</f>
        <v>1.8795180722891567</v>
      </c>
      <c r="F65" s="167">
        <v>0</v>
      </c>
    </row>
    <row r="66" spans="1:6" ht="12.75">
      <c r="A66" s="66" t="s">
        <v>24</v>
      </c>
      <c r="B66" s="33">
        <v>76750</v>
      </c>
      <c r="C66" s="33">
        <v>242004</v>
      </c>
      <c r="D66" s="33">
        <v>19542</v>
      </c>
      <c r="E66" s="26">
        <f>D66/C66*100</f>
        <v>8.075073139286953</v>
      </c>
      <c r="F66" s="167">
        <v>0</v>
      </c>
    </row>
    <row r="67" spans="1:6" ht="15" thickBot="1">
      <c r="A67" s="68" t="s">
        <v>25</v>
      </c>
      <c r="B67" s="69">
        <f>SUM(B65:B66)</f>
        <v>78750</v>
      </c>
      <c r="C67" s="69">
        <f>SUM(C65:C66)</f>
        <v>244079</v>
      </c>
      <c r="D67" s="69">
        <f>SUM(D65:D66)</f>
        <v>19581</v>
      </c>
      <c r="E67" s="200">
        <f>D67/C67*100</f>
        <v>8.022402582770333</v>
      </c>
      <c r="F67" s="168">
        <f>SUM(F65:F66)</f>
        <v>0</v>
      </c>
    </row>
    <row r="68" spans="1:6" ht="15.75">
      <c r="A68" s="64" t="s">
        <v>39</v>
      </c>
      <c r="B68" s="72"/>
      <c r="C68" s="72"/>
      <c r="D68" s="72"/>
      <c r="E68" s="79"/>
      <c r="F68" s="170"/>
    </row>
    <row r="69" spans="1:6" ht="12.75">
      <c r="A69" s="66" t="s">
        <v>23</v>
      </c>
      <c r="B69" s="33">
        <v>311886</v>
      </c>
      <c r="C69" s="33">
        <v>323007</v>
      </c>
      <c r="D69" s="33">
        <v>124771</v>
      </c>
      <c r="E69" s="26">
        <f>D69/C69*100</f>
        <v>38.62795543130645</v>
      </c>
      <c r="F69" s="167">
        <v>0</v>
      </c>
    </row>
    <row r="70" spans="1:6" ht="12.75">
      <c r="A70" s="66" t="s">
        <v>24</v>
      </c>
      <c r="B70" s="33">
        <v>4050</v>
      </c>
      <c r="C70" s="33">
        <v>4050</v>
      </c>
      <c r="D70" s="33">
        <v>109</v>
      </c>
      <c r="E70" s="26">
        <f>D70/C70*100</f>
        <v>2.691358024691358</v>
      </c>
      <c r="F70" s="167">
        <v>0</v>
      </c>
    </row>
    <row r="71" spans="1:6" ht="15" thickBot="1">
      <c r="A71" s="68" t="s">
        <v>25</v>
      </c>
      <c r="B71" s="69">
        <f>SUM(B69:B70)</f>
        <v>315936</v>
      </c>
      <c r="C71" s="69">
        <f>SUM(C69:C70)</f>
        <v>327057</v>
      </c>
      <c r="D71" s="69">
        <f>SUM(D69:D70)</f>
        <v>124880</v>
      </c>
      <c r="E71" s="70">
        <f>D71/C71*100</f>
        <v>38.18294670347982</v>
      </c>
      <c r="F71" s="168">
        <f>SUM(F69:F70)</f>
        <v>0</v>
      </c>
    </row>
    <row r="72" spans="1:6" ht="15.75">
      <c r="A72" s="64" t="s">
        <v>40</v>
      </c>
      <c r="B72" s="90"/>
      <c r="C72" s="90"/>
      <c r="D72" s="90"/>
      <c r="E72" s="73"/>
      <c r="F72" s="172"/>
    </row>
    <row r="73" spans="1:7" ht="12.75">
      <c r="A73" s="157" t="s">
        <v>41</v>
      </c>
      <c r="B73" s="33">
        <v>60924</v>
      </c>
      <c r="C73" s="107">
        <v>64720</v>
      </c>
      <c r="D73" s="33">
        <v>7905</v>
      </c>
      <c r="E73" s="26">
        <f aca="true" t="shared" si="0" ref="E73:E78">D73/C73*100</f>
        <v>12.214153275648949</v>
      </c>
      <c r="F73" s="167">
        <v>0</v>
      </c>
      <c r="G73" s="197"/>
    </row>
    <row r="74" spans="1:6" ht="12.75">
      <c r="A74" s="66" t="s">
        <v>24</v>
      </c>
      <c r="B74" s="33">
        <v>11500</v>
      </c>
      <c r="C74" s="33">
        <v>10545</v>
      </c>
      <c r="D74" s="33">
        <v>0</v>
      </c>
      <c r="E74" s="26">
        <f t="shared" si="0"/>
        <v>0</v>
      </c>
      <c r="F74" s="167">
        <v>0</v>
      </c>
    </row>
    <row r="75" spans="1:6" ht="15" thickBot="1">
      <c r="A75" s="112" t="s">
        <v>19</v>
      </c>
      <c r="B75" s="113">
        <f>SUM(B73:B74)</f>
        <v>72424</v>
      </c>
      <c r="C75" s="113">
        <f>SUM(C73:C74)</f>
        <v>75265</v>
      </c>
      <c r="D75" s="113">
        <f>SUM(D73:D74)</f>
        <v>7905</v>
      </c>
      <c r="E75" s="111">
        <f>D75/C75*100</f>
        <v>10.50288978941075</v>
      </c>
      <c r="F75" s="173">
        <f>SUM(F73:F74)</f>
        <v>0</v>
      </c>
    </row>
    <row r="76" spans="1:7" ht="15">
      <c r="A76" s="91" t="s">
        <v>23</v>
      </c>
      <c r="B76" s="92">
        <f>B73+B69+B61+B57+B53+B47+B43+B39+B35+B30+B23+B22+B18+B14+B11+B7+B31+B65+B27</f>
        <v>843430</v>
      </c>
      <c r="C76" s="92">
        <f>C7+C14+C18+C22+C23+C27+C30+C31+C35+C39+C43+C47+C53+C57+C61+C65+C69+C73+C11</f>
        <v>1064116</v>
      </c>
      <c r="D76" s="198">
        <f>D7+D14+D18+D22+D23+D27+D30+D31+D35+D39+D43+D47+D53+D57+D61+D65+D69+D73</f>
        <v>437241</v>
      </c>
      <c r="E76" s="115">
        <f t="shared" si="0"/>
        <v>41.089599254216644</v>
      </c>
      <c r="F76" s="93" t="e">
        <f>F73+F69+F61+F57+F53+#REF!+#REF!+F39+F35+#REF!+F30+#REF!+F23+F22+F18+F14+F11+F7+F31+F65+F27</f>
        <v>#REF!</v>
      </c>
      <c r="G76" s="8"/>
    </row>
    <row r="77" spans="1:6" ht="15.75" thickBot="1">
      <c r="A77" s="94" t="s">
        <v>24</v>
      </c>
      <c r="B77" s="95">
        <f>B74+B70+B62+B58+B54+B48+B44+B40+B36+B32+B24+B19+B15+B8+B66</f>
        <v>285351</v>
      </c>
      <c r="C77" s="95">
        <f>C74+C70+C62+C58+C54+C48+C44+C40+C36+C32+C24+C19+C15+C8+C66</f>
        <v>569641</v>
      </c>
      <c r="D77" s="95">
        <f>D8+D15+D19+D24+D32+D36+D40+D44+D48+D54+D58+D62+D66+D70+D74</f>
        <v>110095</v>
      </c>
      <c r="E77" s="110">
        <f t="shared" si="0"/>
        <v>19.327084953505803</v>
      </c>
      <c r="F77" s="96" t="e">
        <f>F74+F70+F62+F58+F54+#REF!+#REF!+F40+F36+F32+F24+F19+F15+F8+F66</f>
        <v>#REF!</v>
      </c>
    </row>
    <row r="78" spans="1:6" ht="16.5" thickBot="1">
      <c r="A78" s="114" t="s">
        <v>42</v>
      </c>
      <c r="B78" s="97">
        <f>SUM(B76:B77)</f>
        <v>1128781</v>
      </c>
      <c r="C78" s="97">
        <f>SUM(C76:C77)</f>
        <v>1633757</v>
      </c>
      <c r="D78" s="97">
        <f>SUM(D76:D77)</f>
        <v>547336</v>
      </c>
      <c r="E78" s="99">
        <f t="shared" si="0"/>
        <v>33.501677422040125</v>
      </c>
      <c r="F78" s="98" t="e">
        <f>SUM(F76:F77)</f>
        <v>#REF!</v>
      </c>
    </row>
    <row r="81" spans="3:7" ht="12.75">
      <c r="C81" s="8"/>
      <c r="G81" s="8"/>
    </row>
    <row r="82" ht="12.75">
      <c r="E82" s="8"/>
    </row>
    <row r="84" ht="12.75">
      <c r="E84" s="8"/>
    </row>
    <row r="85" ht="12.75">
      <c r="E85" s="8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 systému Windows</dc:creator>
  <cp:keywords/>
  <dc:description/>
  <cp:lastModifiedBy>Uživatel systému Windows</cp:lastModifiedBy>
  <cp:lastPrinted>2021-06-17T09:38:51Z</cp:lastPrinted>
  <dcterms:created xsi:type="dcterms:W3CDTF">2018-12-13T08:43:46Z</dcterms:created>
  <dcterms:modified xsi:type="dcterms:W3CDTF">2021-09-13T10:01:45Z</dcterms:modified>
  <cp:category/>
  <cp:version/>
  <cp:contentType/>
  <cp:contentStatus/>
</cp:coreProperties>
</file>